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295" yWindow="15" windowWidth="12450" windowHeight="11760"/>
  </bookViews>
  <sheets>
    <sheet name="Calc" sheetId="2" r:id="rId1"/>
    <sheet name="CVI3" sheetId="3" r:id="rId2"/>
  </sheets>
  <calcPr calcId="145621"/>
</workbook>
</file>

<file path=xl/calcChain.xml><?xml version="1.0" encoding="utf-8"?>
<calcChain xmlns="http://schemas.openxmlformats.org/spreadsheetml/2006/main">
  <c r="B40" i="2" l="1"/>
  <c r="B34" i="2"/>
  <c r="P29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37" i="2"/>
  <c r="Q36" i="2"/>
  <c r="R44" i="2"/>
  <c r="R53" i="2"/>
  <c r="P30" i="2"/>
  <c r="P31" i="2"/>
  <c r="P32" i="2"/>
  <c r="P33" i="2"/>
  <c r="P34" i="2"/>
  <c r="P35" i="2"/>
  <c r="P36" i="2"/>
  <c r="P37" i="2"/>
  <c r="P38" i="2"/>
  <c r="P39" i="2"/>
  <c r="R39" i="2" s="1"/>
  <c r="P40" i="2"/>
  <c r="R40" i="2" s="1"/>
  <c r="P41" i="2"/>
  <c r="P42" i="2"/>
  <c r="P43" i="2"/>
  <c r="P44" i="2"/>
  <c r="P45" i="2"/>
  <c r="R45" i="2" s="1"/>
  <c r="P46" i="2"/>
  <c r="R46" i="2" s="1"/>
  <c r="P47" i="2"/>
  <c r="R47" i="2" s="1"/>
  <c r="P48" i="2"/>
  <c r="R48" i="2" s="1"/>
  <c r="P49" i="2"/>
  <c r="R49" i="2" s="1"/>
  <c r="P50" i="2"/>
  <c r="R50" i="2" s="1"/>
  <c r="P51" i="2"/>
  <c r="R51" i="2" s="1"/>
  <c r="P52" i="2"/>
  <c r="R52" i="2" s="1"/>
  <c r="P53" i="2"/>
  <c r="P54" i="2"/>
  <c r="P55" i="2"/>
  <c r="P56" i="2"/>
  <c r="P57" i="2"/>
  <c r="P58" i="2"/>
  <c r="P59" i="2"/>
  <c r="P60" i="2"/>
  <c r="P61" i="2"/>
  <c r="P62" i="2"/>
  <c r="P28" i="2"/>
  <c r="R43" i="2"/>
  <c r="R42" i="2"/>
  <c r="R41" i="2"/>
  <c r="R54" i="2"/>
  <c r="R37" i="2"/>
  <c r="R38" i="2"/>
  <c r="R36" i="2"/>
  <c r="L49" i="2"/>
  <c r="L46" i="2"/>
  <c r="K64" i="2" l="1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15" i="2"/>
  <c r="I50" i="2" l="1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15" i="2"/>
  <c r="N27" i="2"/>
  <c r="N35" i="2"/>
  <c r="N28" i="2" l="1"/>
  <c r="N29" i="2"/>
  <c r="N30" i="2"/>
  <c r="N31" i="2"/>
  <c r="N32" i="2"/>
  <c r="N33" i="2"/>
  <c r="N34" i="2"/>
  <c r="N36" i="2"/>
  <c r="N37" i="2"/>
  <c r="N38" i="2"/>
  <c r="L125" i="2" l="1"/>
  <c r="L126" i="2"/>
  <c r="L127" i="2"/>
  <c r="L128" i="2"/>
  <c r="L129" i="2"/>
  <c r="L130" i="2"/>
  <c r="L131" i="2"/>
  <c r="L132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91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92" i="2"/>
  <c r="I91" i="2"/>
</calcChain>
</file>

<file path=xl/sharedStrings.xml><?xml version="1.0" encoding="utf-8"?>
<sst xmlns="http://schemas.openxmlformats.org/spreadsheetml/2006/main" count="80" uniqueCount="58">
  <si>
    <t>januruari 2013</t>
  </si>
  <si>
    <t>januruari 2014</t>
  </si>
  <si>
    <t>opt.</t>
  </si>
  <si>
    <t>C</t>
  </si>
  <si>
    <t>C(f)</t>
  </si>
  <si>
    <t>j</t>
  </si>
  <si>
    <t>poly 5 machten</t>
  </si>
  <si>
    <t>poly 4 machten</t>
  </si>
  <si>
    <t>lineair</t>
  </si>
  <si>
    <t>C/U</t>
  </si>
  <si>
    <t>U·∆C/U(ab)</t>
  </si>
  <si>
    <t>macht</t>
  </si>
  <si>
    <t>Optimalisatie</t>
  </si>
  <si>
    <t>oktober</t>
  </si>
  <si>
    <t>juli</t>
  </si>
  <si>
    <t>augustus</t>
  </si>
  <si>
    <t>juni</t>
  </si>
  <si>
    <t>mei</t>
  </si>
  <si>
    <t>april</t>
  </si>
  <si>
    <t>maart</t>
  </si>
  <si>
    <t>februari</t>
  </si>
  <si>
    <t>november</t>
  </si>
  <si>
    <t>december</t>
  </si>
  <si>
    <t>(C/U)Post</t>
  </si>
  <si>
    <t>(C/U)pre</t>
  </si>
  <si>
    <t>t</t>
  </si>
  <si>
    <t>2nd simple model for U</t>
  </si>
  <si>
    <t>minus jan outlier</t>
  </si>
  <si>
    <t>minus month of optimization</t>
  </si>
  <si>
    <t>1st model for U</t>
  </si>
  <si>
    <t>1st simple model for U</t>
  </si>
  <si>
    <t>V(pre)</t>
  </si>
  <si>
    <t>V(post)</t>
  </si>
  <si>
    <t>f(U)</t>
  </si>
  <si>
    <t>f'(U)</t>
  </si>
  <si>
    <t>2nd model for U</t>
  </si>
  <si>
    <t>month</t>
  </si>
  <si>
    <r>
      <t xml:space="preserve">C/U </t>
    </r>
    <r>
      <rPr>
        <b/>
        <sz val="8"/>
        <color rgb="FF00B050"/>
        <rFont val="Verdana"/>
        <family val="2"/>
      </rPr>
      <t>(per month)</t>
    </r>
  </si>
  <si>
    <t>f(C/U)pre</t>
  </si>
  <si>
    <t>f(C/U)post</t>
  </si>
  <si>
    <t>C/U(pre)</t>
  </si>
  <si>
    <t>C/U(post)</t>
  </si>
  <si>
    <t xml:space="preserve"> macht</t>
  </si>
  <si>
    <t>N.A.</t>
  </si>
  <si>
    <t>Wait for more data (&gt;5 points..)</t>
  </si>
  <si>
    <t>Wait for more data (&gt;3)</t>
  </si>
  <si>
    <t>C/U (totaal)</t>
  </si>
  <si>
    <t>C (pre)</t>
  </si>
  <si>
    <t>C/U (total)</t>
  </si>
  <si>
    <t>µ (post)</t>
  </si>
  <si>
    <t>µ (pre)</t>
  </si>
  <si>
    <t>= n fewer calls per month</t>
  </si>
  <si>
    <t>Simple Regression Models used:</t>
  </si>
  <si>
    <t>U (raw)</t>
  </si>
  <si>
    <r>
      <rPr>
        <b/>
        <sz val="9"/>
        <color rgb="FF0070C0"/>
        <rFont val="Verdana"/>
        <family val="2"/>
      </rPr>
      <t>V</t>
    </r>
    <r>
      <rPr>
        <sz val="9"/>
        <color rgb="FF0070C0"/>
        <rFont val="Verdana"/>
        <family val="2"/>
      </rPr>
      <t xml:space="preserve"> (raw)</t>
    </r>
  </si>
  <si>
    <r>
      <t>∑</t>
    </r>
    <r>
      <rPr>
        <sz val="8"/>
        <rFont val="Verdana"/>
        <family val="2"/>
      </rPr>
      <t>U</t>
    </r>
    <r>
      <rPr>
        <sz val="9"/>
        <rFont val="Verdana"/>
        <family val="2"/>
      </rPr>
      <t xml:space="preserve"> 2013</t>
    </r>
  </si>
  <si>
    <r>
      <t>∑</t>
    </r>
    <r>
      <rPr>
        <sz val="8"/>
        <rFont val="Verdana"/>
        <family val="2"/>
      </rPr>
      <t>U</t>
    </r>
    <r>
      <rPr>
        <sz val="9"/>
        <rFont val="Verdana"/>
        <family val="2"/>
      </rPr>
      <t xml:space="preserve"> 2014</t>
    </r>
  </si>
  <si>
    <r>
      <t>Data</t>
    </r>
    <r>
      <rPr>
        <sz val="10"/>
        <color rgb="FFC00000"/>
        <rFont val="Calibri"/>
        <family val="2"/>
      </rPr>
      <t xml:space="preserve"> shown in this calculation framework (and the calculations itself) are are adapted to contain only 'high-over' aggregated data and </t>
    </r>
    <r>
      <rPr>
        <b/>
        <sz val="10"/>
        <color rgb="FFC00000"/>
        <rFont val="Calibri"/>
        <family val="2"/>
      </rPr>
      <t xml:space="preserve">do not contain any personal, sensitive or private data </t>
    </r>
    <r>
      <rPr>
        <sz val="10"/>
        <color rgb="FFC00000"/>
        <rFont val="Calibri"/>
        <family val="2"/>
      </rPr>
      <t xml:space="preserve">belonging to UWV.nl or its customers.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</si>
</sst>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"/>
  </numFmts>
  <fonts count="38" x14ac:knownFonts="1">
    <font>
      <sz val="9"/>
      <color theme="1"/>
      <name val="Verdana"/>
      <family val="2"/>
    </font>
    <font>
      <sz val="9"/>
      <color rgb="FF00B050"/>
      <name val="Verdana"/>
      <family val="2"/>
    </font>
    <font>
      <sz val="9"/>
      <color rgb="FF0070C0"/>
      <name val="Verdana"/>
      <family val="2"/>
    </font>
    <font>
      <b/>
      <sz val="9"/>
      <color rgb="FF0070C0"/>
      <name val="Verdana"/>
      <family val="2"/>
    </font>
    <font>
      <b/>
      <sz val="9"/>
      <color rgb="FF00B050"/>
      <name val="Verdana"/>
      <family val="2"/>
    </font>
    <font>
      <sz val="9"/>
      <color rgb="FF9C0006"/>
      <name val="Verdana"/>
      <family val="2"/>
    </font>
    <font>
      <sz val="9"/>
      <color rgb="FF9C6500"/>
      <name val="Verdana"/>
      <family val="2"/>
    </font>
    <font>
      <b/>
      <sz val="9"/>
      <color theme="1"/>
      <name val="Verdana"/>
      <family val="2"/>
    </font>
    <font>
      <sz val="9"/>
      <color rgb="FF7030A0"/>
      <name val="Verdana"/>
      <family val="2"/>
    </font>
    <font>
      <b/>
      <sz val="9"/>
      <color rgb="FF7030A0"/>
      <name val="Verdana"/>
      <family val="2"/>
    </font>
    <font>
      <sz val="8"/>
      <color rgb="FF7030A0"/>
      <name val="Verdana"/>
      <family val="2"/>
    </font>
    <font>
      <sz val="9"/>
      <color theme="0" tint="-0.249977111117893"/>
      <name val="Verdana"/>
      <family val="2"/>
    </font>
    <font>
      <b/>
      <sz val="9"/>
      <color theme="9" tint="-0.249977111117893"/>
      <name val="Verdana"/>
      <family val="2"/>
    </font>
    <font>
      <b/>
      <sz val="9"/>
      <color theme="3" tint="0.39997558519241921"/>
      <name val="Verdana"/>
      <family val="2"/>
    </font>
    <font>
      <sz val="9"/>
      <name val="Verdana"/>
      <family val="2"/>
    </font>
    <font>
      <sz val="9"/>
      <color rgb="FF006100"/>
      <name val="Verdana"/>
      <family val="2"/>
    </font>
    <font>
      <sz val="9"/>
      <color theme="1" tint="0.34998626667073579"/>
      <name val="Verdana"/>
      <family val="2"/>
    </font>
    <font>
      <sz val="9"/>
      <color theme="0" tint="-0.34998626667073579"/>
      <name val="Verdana"/>
      <family val="2"/>
    </font>
    <font>
      <sz val="9"/>
      <color theme="9"/>
      <name val="Verdana"/>
      <family val="2"/>
    </font>
    <font>
      <i/>
      <sz val="9"/>
      <color theme="0" tint="-0.499984740745262"/>
      <name val="Verdana"/>
      <family val="2"/>
    </font>
    <font>
      <b/>
      <sz val="9"/>
      <color theme="0" tint="-0.34998626667073579"/>
      <name val="Verdana"/>
      <family val="2"/>
    </font>
    <font>
      <b/>
      <sz val="9"/>
      <color theme="9"/>
      <name val="Verdana"/>
      <family val="2"/>
    </font>
    <font>
      <i/>
      <sz val="9"/>
      <color theme="9"/>
      <name val="Verdana"/>
      <family val="2"/>
    </font>
    <font>
      <i/>
      <sz val="8"/>
      <color theme="1"/>
      <name val="Verdana"/>
      <family val="2"/>
    </font>
    <font>
      <b/>
      <sz val="8"/>
      <color rgb="FF00B050"/>
      <name val="Verdana"/>
      <family val="2"/>
    </font>
    <font>
      <i/>
      <sz val="7"/>
      <color rgb="FF7030A0"/>
      <name val="Verdana"/>
      <family val="2"/>
    </font>
    <font>
      <i/>
      <sz val="9"/>
      <color theme="1"/>
      <name val="Verdana"/>
      <family val="2"/>
    </font>
    <font>
      <sz val="9"/>
      <color rgb="FF00B0F0"/>
      <name val="Verdana"/>
      <family val="2"/>
    </font>
    <font>
      <b/>
      <sz val="9"/>
      <color rgb="FF00B0F0"/>
      <name val="Verdana"/>
      <family val="2"/>
    </font>
    <font>
      <i/>
      <sz val="9"/>
      <color rgb="FF00B0F0"/>
      <name val="Verdana"/>
      <family val="2"/>
    </font>
    <font>
      <sz val="7"/>
      <color rgb="FF00B050"/>
      <name val="Verdana"/>
      <family val="2"/>
    </font>
    <font>
      <sz val="7"/>
      <color theme="3" tint="0.39997558519241921"/>
      <name val="Verdana"/>
      <family val="2"/>
    </font>
    <font>
      <sz val="7"/>
      <color theme="1"/>
      <name val="Verdana"/>
      <family val="2"/>
    </font>
    <font>
      <sz val="8"/>
      <name val="Verdana"/>
      <family val="2"/>
    </font>
    <font>
      <b/>
      <sz val="10"/>
      <color rgb="FFC00000"/>
      <name val="Calibri"/>
      <family val="2"/>
    </font>
    <font>
      <sz val="10"/>
      <color rgb="FFC00000"/>
      <name val="Calibri"/>
      <family val="2"/>
    </font>
    <font>
      <sz val="9"/>
      <color rgb="FFFFFF00"/>
      <name val="Verdana"/>
      <family val="2"/>
    </font>
    <font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5" fillId="4" borderId="0" applyNumberFormat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4" fillId="0" borderId="0" xfId="0" applyFont="1"/>
    <xf numFmtId="0" fontId="9" fillId="0" borderId="0" xfId="0" applyFont="1"/>
    <xf numFmtId="3" fontId="10" fillId="0" borderId="1" xfId="0" applyNumberFormat="1" applyFont="1" applyFill="1" applyBorder="1" applyAlignment="1">
      <alignment wrapText="1"/>
    </xf>
    <xf numFmtId="3" fontId="8" fillId="2" borderId="1" xfId="1" applyNumberFormat="1" applyFont="1" applyBorder="1" applyAlignment="1">
      <alignment wrapText="1"/>
    </xf>
    <xf numFmtId="3" fontId="6" fillId="3" borderId="1" xfId="2" applyNumberFormat="1" applyBorder="1" applyAlignment="1">
      <alignment wrapText="1"/>
    </xf>
    <xf numFmtId="0" fontId="7" fillId="0" borderId="0" xfId="0" applyFont="1"/>
    <xf numFmtId="3" fontId="0" fillId="0" borderId="2" xfId="0" applyNumberFormat="1" applyBorder="1"/>
    <xf numFmtId="3" fontId="0" fillId="0" borderId="0" xfId="0" applyNumberFormat="1"/>
    <xf numFmtId="3" fontId="2" fillId="0" borderId="0" xfId="0" applyNumberFormat="1" applyFont="1"/>
    <xf numFmtId="17" fontId="0" fillId="0" borderId="0" xfId="0" applyNumberFormat="1"/>
    <xf numFmtId="3" fontId="0" fillId="0" borderId="0" xfId="0" applyNumberFormat="1" applyFill="1" applyBorder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3" fontId="18" fillId="0" borderId="0" xfId="0" applyNumberFormat="1" applyFont="1"/>
    <xf numFmtId="0" fontId="6" fillId="5" borderId="0" xfId="2" applyFill="1"/>
    <xf numFmtId="3" fontId="18" fillId="5" borderId="0" xfId="0" applyNumberFormat="1" applyFont="1" applyFill="1"/>
    <xf numFmtId="3" fontId="14" fillId="0" borderId="0" xfId="0" applyNumberFormat="1" applyFont="1"/>
    <xf numFmtId="17" fontId="6" fillId="5" borderId="0" xfId="2" applyNumberFormat="1" applyFill="1"/>
    <xf numFmtId="0" fontId="5" fillId="6" borderId="0" xfId="1" applyFill="1"/>
    <xf numFmtId="3" fontId="8" fillId="6" borderId="1" xfId="1" applyNumberFormat="1" applyFont="1" applyFill="1" applyBorder="1" applyAlignment="1">
      <alignment wrapText="1"/>
    </xf>
    <xf numFmtId="3" fontId="18" fillId="6" borderId="0" xfId="0" applyNumberFormat="1" applyFont="1" applyFill="1"/>
    <xf numFmtId="0" fontId="20" fillId="0" borderId="0" xfId="0" applyFont="1"/>
    <xf numFmtId="0" fontId="21" fillId="0" borderId="0" xfId="0" applyFont="1"/>
    <xf numFmtId="0" fontId="23" fillId="0" borderId="0" xfId="0" applyFont="1"/>
    <xf numFmtId="3" fontId="0" fillId="6" borderId="2" xfId="0" applyNumberFormat="1" applyFill="1" applyBorder="1"/>
    <xf numFmtId="0" fontId="0" fillId="6" borderId="0" xfId="0" applyFill="1"/>
    <xf numFmtId="3" fontId="0" fillId="5" borderId="2" xfId="0" applyNumberFormat="1" applyFill="1" applyBorder="1"/>
    <xf numFmtId="0" fontId="0" fillId="5" borderId="0" xfId="0" applyFill="1"/>
    <xf numFmtId="165" fontId="14" fillId="0" borderId="0" xfId="0" applyNumberFormat="1" applyFont="1"/>
    <xf numFmtId="0" fontId="25" fillId="0" borderId="0" xfId="0" applyFont="1" applyAlignment="1">
      <alignment horizontal="center"/>
    </xf>
    <xf numFmtId="0" fontId="26" fillId="0" borderId="0" xfId="0" applyFont="1"/>
    <xf numFmtId="0" fontId="15" fillId="0" borderId="0" xfId="3" applyFill="1"/>
    <xf numFmtId="0" fontId="16" fillId="0" borderId="0" xfId="3" applyFont="1" applyFill="1"/>
    <xf numFmtId="17" fontId="6" fillId="0" borderId="0" xfId="2" applyNumberFormat="1" applyFill="1"/>
    <xf numFmtId="0" fontId="14" fillId="5" borderId="0" xfId="2" applyFont="1" applyFill="1"/>
    <xf numFmtId="3" fontId="8" fillId="5" borderId="1" xfId="2" applyNumberFormat="1" applyFont="1" applyFill="1" applyBorder="1" applyAlignment="1">
      <alignment wrapText="1"/>
    </xf>
    <xf numFmtId="3" fontId="8" fillId="0" borderId="1" xfId="0" applyNumberFormat="1" applyFont="1" applyFill="1" applyBorder="1" applyAlignment="1">
      <alignment wrapText="1"/>
    </xf>
    <xf numFmtId="0" fontId="28" fillId="0" borderId="0" xfId="0" applyFont="1"/>
    <xf numFmtId="3" fontId="27" fillId="0" borderId="0" xfId="0" applyNumberFormat="1" applyFont="1"/>
    <xf numFmtId="3" fontId="2" fillId="5" borderId="0" xfId="2" applyNumberFormat="1" applyFont="1" applyFill="1"/>
    <xf numFmtId="164" fontId="1" fillId="5" borderId="0" xfId="0" applyNumberFormat="1" applyFont="1" applyFill="1"/>
    <xf numFmtId="3" fontId="29" fillId="5" borderId="0" xfId="2" applyNumberFormat="1" applyFont="1" applyFill="1"/>
    <xf numFmtId="0" fontId="30" fillId="0" borderId="0" xfId="0" applyFont="1"/>
    <xf numFmtId="0" fontId="31" fillId="0" borderId="0" xfId="0" applyFont="1"/>
    <xf numFmtId="0" fontId="32" fillId="0" borderId="0" xfId="0" quotePrefix="1" applyFont="1"/>
    <xf numFmtId="3" fontId="17" fillId="5" borderId="0" xfId="2" applyNumberFormat="1" applyFont="1" applyFill="1"/>
    <xf numFmtId="3" fontId="17" fillId="0" borderId="0" xfId="2" applyNumberFormat="1" applyFont="1" applyFill="1"/>
    <xf numFmtId="3" fontId="17" fillId="6" borderId="0" xfId="1" applyNumberFormat="1" applyFont="1" applyFill="1"/>
    <xf numFmtId="3" fontId="2" fillId="6" borderId="0" xfId="1" applyNumberFormat="1" applyFont="1" applyFill="1"/>
    <xf numFmtId="164" fontId="1" fillId="6" borderId="0" xfId="0" applyNumberFormat="1" applyFont="1" applyFill="1"/>
    <xf numFmtId="0" fontId="0" fillId="7" borderId="0" xfId="0" applyFill="1"/>
    <xf numFmtId="0" fontId="32" fillId="7" borderId="0" xfId="0" applyFont="1" applyFill="1"/>
    <xf numFmtId="0" fontId="34" fillId="8" borderId="0" xfId="0" applyFont="1" applyFill="1"/>
    <xf numFmtId="0" fontId="0" fillId="8" borderId="0" xfId="0" applyFill="1"/>
    <xf numFmtId="0" fontId="7" fillId="8" borderId="0" xfId="0" applyFont="1" applyFill="1"/>
    <xf numFmtId="0" fontId="9" fillId="8" borderId="0" xfId="0" applyFont="1" applyFill="1"/>
    <xf numFmtId="0" fontId="8" fillId="8" borderId="0" xfId="0" applyFont="1" applyFill="1"/>
    <xf numFmtId="0" fontId="15" fillId="8" borderId="0" xfId="3" applyFill="1"/>
    <xf numFmtId="0" fontId="19" fillId="8" borderId="0" xfId="0" applyFont="1" applyFill="1"/>
    <xf numFmtId="0" fontId="22" fillId="8" borderId="0" xfId="0" applyFont="1" applyFill="1"/>
    <xf numFmtId="0" fontId="19" fillId="8" borderId="0" xfId="0" applyFont="1" applyFill="1" applyAlignment="1">
      <alignment horizontal="right"/>
    </xf>
    <xf numFmtId="3" fontId="19" fillId="8" borderId="0" xfId="0" applyNumberFormat="1" applyFont="1" applyFill="1"/>
    <xf numFmtId="17" fontId="0" fillId="8" borderId="0" xfId="0" applyNumberFormat="1" applyFill="1"/>
    <xf numFmtId="0" fontId="26" fillId="8" borderId="0" xfId="0" applyFont="1" applyFill="1"/>
    <xf numFmtId="0" fontId="32" fillId="8" borderId="0" xfId="0" applyFont="1" applyFill="1"/>
    <xf numFmtId="0" fontId="1" fillId="6" borderId="0" xfId="0" applyFont="1" applyFill="1"/>
    <xf numFmtId="0" fontId="1" fillId="5" borderId="0" xfId="0" applyFont="1" applyFill="1"/>
    <xf numFmtId="0" fontId="2" fillId="5" borderId="0" xfId="0" applyFont="1" applyFill="1"/>
    <xf numFmtId="165" fontId="14" fillId="5" borderId="0" xfId="0" applyNumberFormat="1" applyFont="1" applyFill="1"/>
    <xf numFmtId="0" fontId="36" fillId="8" borderId="0" xfId="0" applyFont="1" applyFill="1"/>
    <xf numFmtId="0" fontId="37" fillId="8" borderId="0" xfId="0" applyFont="1" applyFill="1"/>
  </cellXfs>
  <cellStyles count="4">
    <cellStyle name="Goed" xfId="3" builtinId="26"/>
    <cellStyle name="Neutraal" xfId="2" builtinId="28"/>
    <cellStyle name="Ongeldig" xfId="1" builtinId="27"/>
    <cellStyle name="Standa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effectLst>
                <a:glow rad="38100">
                  <a:schemeClr val="accent2">
                    <a:satMod val="175000"/>
                    <a:alpha val="50000"/>
                  </a:schemeClr>
                </a:glo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9578958880139983E-2"/>
                  <c:y val="0.37595253718285215"/>
                </c:manualLayout>
              </c:layout>
              <c:numFmt formatCode="#,##0.00" sourceLinked="0"/>
            </c:trendlineLbl>
          </c:trendline>
          <c:val>
            <c:numRef>
              <c:f>Calc!$F$15:$F$34</c:f>
              <c:numCache>
                <c:formatCode>#,##0</c:formatCode>
                <c:ptCount val="20"/>
                <c:pt idx="0">
                  <c:v>2366040.3333333335</c:v>
                </c:pt>
                <c:pt idx="1">
                  <c:v>1924136</c:v>
                </c:pt>
                <c:pt idx="2">
                  <c:v>2073741</c:v>
                </c:pt>
                <c:pt idx="3">
                  <c:v>1896318</c:v>
                </c:pt>
                <c:pt idx="4">
                  <c:v>2107630</c:v>
                </c:pt>
                <c:pt idx="5">
                  <c:v>1855192</c:v>
                </c:pt>
                <c:pt idx="6">
                  <c:v>2339457</c:v>
                </c:pt>
                <c:pt idx="7">
                  <c:v>2548892</c:v>
                </c:pt>
                <c:pt idx="8">
                  <c:v>2630946</c:v>
                </c:pt>
                <c:pt idx="9">
                  <c:v>2795559</c:v>
                </c:pt>
                <c:pt idx="10">
                  <c:v>2665689</c:v>
                </c:pt>
                <c:pt idx="11">
                  <c:v>2852997</c:v>
                </c:pt>
                <c:pt idx="12">
                  <c:v>3163619.5</c:v>
                </c:pt>
                <c:pt idx="13">
                  <c:v>3304663</c:v>
                </c:pt>
                <c:pt idx="14">
                  <c:v>3448188</c:v>
                </c:pt>
                <c:pt idx="15">
                  <c:v>2967818</c:v>
                </c:pt>
                <c:pt idx="16">
                  <c:v>3186879</c:v>
                </c:pt>
                <c:pt idx="17">
                  <c:v>2812647</c:v>
                </c:pt>
                <c:pt idx="18">
                  <c:v>3078079</c:v>
                </c:pt>
                <c:pt idx="19">
                  <c:v>2711397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26720"/>
        <c:axId val="72194240"/>
      </c:lineChart>
      <c:catAx>
        <c:axId val="889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72194240"/>
        <c:crosses val="autoZero"/>
        <c:auto val="1"/>
        <c:lblAlgn val="ctr"/>
        <c:lblOffset val="100"/>
        <c:noMultiLvlLbl val="0"/>
      </c:catAx>
      <c:valAx>
        <c:axId val="721942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89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effectLst>
                <a:glow rad="25400">
                  <a:schemeClr val="accent2">
                    <a:satMod val="175000"/>
                    <a:alpha val="40000"/>
                  </a:schemeClr>
                </a:glo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35680932370500318"/>
                  <c:y val="-9.0264387683246905E-2"/>
                </c:manualLayout>
              </c:layout>
              <c:numFmt formatCode="#,##0.00" sourceLinked="0"/>
            </c:trendlineLbl>
          </c:trendline>
          <c:val>
            <c:numRef>
              <c:f>Calc!$H$36:$H$40</c:f>
              <c:numCache>
                <c:formatCode>#,##0</c:formatCode>
                <c:ptCount val="5"/>
                <c:pt idx="0">
                  <c:v>3304334</c:v>
                </c:pt>
                <c:pt idx="1">
                  <c:v>3054114</c:v>
                </c:pt>
                <c:pt idx="2">
                  <c:v>3237865</c:v>
                </c:pt>
                <c:pt idx="3">
                  <c:v>3379280</c:v>
                </c:pt>
                <c:pt idx="4">
                  <c:v>3525885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81024"/>
        <c:axId val="94714624"/>
      </c:lineChart>
      <c:catAx>
        <c:axId val="908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714624"/>
        <c:crosses val="autoZero"/>
        <c:auto val="1"/>
        <c:lblAlgn val="ctr"/>
        <c:lblOffset val="100"/>
        <c:noMultiLvlLbl val="0"/>
      </c:catAx>
      <c:valAx>
        <c:axId val="94714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088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/>
              <a:t>Expected</a:t>
            </a:r>
            <a:r>
              <a:rPr lang="nl-NL" sz="1400" baseline="0"/>
              <a:t> decrease in number of Calls per month (as result of large scale optimization project) </a:t>
            </a:r>
            <a:r>
              <a:rPr lang="nl-NL" sz="1000" baseline="0"/>
              <a:t>january of 2015 = '1' on x-axis</a:t>
            </a:r>
            <a:endParaRPr lang="nl-NL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Calc!$R$39:$R$54</c:f>
              <c:numCache>
                <c:formatCode>#,##0.0</c:formatCode>
                <c:ptCount val="16"/>
                <c:pt idx="0">
                  <c:v>8441.3509029659454</c:v>
                </c:pt>
                <c:pt idx="1">
                  <c:v>19599.20394896813</c:v>
                </c:pt>
                <c:pt idx="2">
                  <c:v>28332.487775713296</c:v>
                </c:pt>
                <c:pt idx="3">
                  <c:v>35449.051874533296</c:v>
                </c:pt>
                <c:pt idx="4">
                  <c:v>41417.851945303133</c:v>
                </c:pt>
                <c:pt idx="5">
                  <c:v>46533.882403192089</c:v>
                </c:pt>
                <c:pt idx="6">
                  <c:v>50993.986355416411</c:v>
                </c:pt>
                <c:pt idx="7">
                  <c:v>54935.602564060275</c:v>
                </c:pt>
                <c:pt idx="8">
                  <c:v>58458.208314233714</c:v>
                </c:pt>
                <c:pt idx="9">
                  <c:v>61635.9455016379</c:v>
                </c:pt>
                <c:pt idx="10">
                  <c:v>64525.435304050385</c:v>
                </c:pt>
                <c:pt idx="11">
                  <c:v>67170.817475521515</c:v>
                </c:pt>
                <c:pt idx="12">
                  <c:v>69607.113623716461</c:v>
                </c:pt>
                <c:pt idx="13">
                  <c:v>71862.53856023644</c:v>
                </c:pt>
                <c:pt idx="14">
                  <c:v>73960.129317067476</c:v>
                </c:pt>
                <c:pt idx="15">
                  <c:v>75918.91878235589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0881536"/>
        <c:axId val="95945856"/>
      </c:barChart>
      <c:catAx>
        <c:axId val="90881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5945856"/>
        <c:crosses val="autoZero"/>
        <c:auto val="1"/>
        <c:lblAlgn val="ctr"/>
        <c:lblOffset val="100"/>
        <c:noMultiLvlLbl val="0"/>
      </c:catAx>
      <c:valAx>
        <c:axId val="95945856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90881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effectLst>
                <a:glow rad="25400">
                  <a:schemeClr val="accent2">
                    <a:satMod val="175000"/>
                    <a:alpha val="40000"/>
                  </a:schemeClr>
                </a:glo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5.8490813648293966E-3"/>
                  <c:y val="-0.29262466058682068"/>
                </c:manualLayout>
              </c:layout>
              <c:numFmt formatCode="#,##0.00" sourceLinked="0"/>
            </c:trendlineLbl>
          </c:trendline>
          <c:val>
            <c:numRef>
              <c:f>Calc!$L$15:$L$38</c:f>
              <c:numCache>
                <c:formatCode>#,##0</c:formatCode>
                <c:ptCount val="24"/>
                <c:pt idx="0">
                  <c:v>2150695</c:v>
                </c:pt>
                <c:pt idx="1">
                  <c:v>2157616.9999999995</c:v>
                </c:pt>
                <c:pt idx="2">
                  <c:v>2161892.0000000005</c:v>
                </c:pt>
                <c:pt idx="3">
                  <c:v>2157731</c:v>
                </c:pt>
                <c:pt idx="4">
                  <c:v>2154874.0000000005</c:v>
                </c:pt>
                <c:pt idx="5">
                  <c:v>2157636</c:v>
                </c:pt>
                <c:pt idx="6">
                  <c:v>2169711.9999999995</c:v>
                </c:pt>
                <c:pt idx="7">
                  <c:v>2173453.0000000005</c:v>
                </c:pt>
                <c:pt idx="8">
                  <c:v>2170167</c:v>
                </c:pt>
                <c:pt idx="9">
                  <c:v>2178874.0000000005</c:v>
                </c:pt>
                <c:pt idx="10">
                  <c:v>2195760</c:v>
                </c:pt>
                <c:pt idx="11">
                  <c:v>2211148.9999999995</c:v>
                </c:pt>
                <c:pt idx="12">
                  <c:v>2293700.0000000005</c:v>
                </c:pt>
                <c:pt idx="13">
                  <c:v>2238900</c:v>
                </c:pt>
                <c:pt idx="14">
                  <c:v>2232200</c:v>
                </c:pt>
                <c:pt idx="15">
                  <c:v>2222000</c:v>
                </c:pt>
                <c:pt idx="16">
                  <c:v>2215200</c:v>
                </c:pt>
                <c:pt idx="17">
                  <c:v>2207600</c:v>
                </c:pt>
                <c:pt idx="18">
                  <c:v>2212900</c:v>
                </c:pt>
                <c:pt idx="19">
                  <c:v>2207400</c:v>
                </c:pt>
                <c:pt idx="20">
                  <c:v>2194800</c:v>
                </c:pt>
                <c:pt idx="21">
                  <c:v>2194299.9999999995</c:v>
                </c:pt>
                <c:pt idx="22">
                  <c:v>2200799.9999999995</c:v>
                </c:pt>
                <c:pt idx="23">
                  <c:v>2216700.0000000005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27744"/>
        <c:axId val="90915392"/>
      </c:lineChart>
      <c:catAx>
        <c:axId val="889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0915392"/>
        <c:crosses val="autoZero"/>
        <c:auto val="1"/>
        <c:lblAlgn val="ctr"/>
        <c:lblOffset val="100"/>
        <c:noMultiLvlLbl val="0"/>
      </c:catAx>
      <c:valAx>
        <c:axId val="90915392"/>
        <c:scaling>
          <c:orientation val="minMax"/>
          <c:max val="2800000"/>
          <c:min val="18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8927744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3573928258967"/>
          <c:y val="6.5289442986293383E-2"/>
          <c:w val="0.54087160979877513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4301968503937008"/>
                  <c:y val="-6.290135608048994E-2"/>
                </c:manualLayout>
              </c:layout>
              <c:numFmt formatCode="General" sourceLinked="0"/>
            </c:trendlineLbl>
          </c:trendline>
          <c:val>
            <c:numRef>
              <c:f>Calc!$N$28:$N$34</c:f>
              <c:numCache>
                <c:formatCode>0.000000</c:formatCode>
                <c:ptCount val="7"/>
                <c:pt idx="0">
                  <c:v>0.23560230470320245</c:v>
                </c:pt>
                <c:pt idx="1">
                  <c:v>0.25009138966042471</c:v>
                </c:pt>
                <c:pt idx="2">
                  <c:v>0.23212241224122412</c:v>
                </c:pt>
                <c:pt idx="3">
                  <c:v>0.23246027446731671</c:v>
                </c:pt>
                <c:pt idx="4">
                  <c:v>0.23379325964848705</c:v>
                </c:pt>
                <c:pt idx="5">
                  <c:v>0.24523701929594649</c:v>
                </c:pt>
                <c:pt idx="6">
                  <c:v>0.21256772673733804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7952"/>
        <c:axId val="90916544"/>
      </c:lineChart>
      <c:catAx>
        <c:axId val="90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0916544"/>
        <c:crosses val="autoZero"/>
        <c:auto val="1"/>
        <c:lblAlgn val="ctr"/>
        <c:lblOffset val="100"/>
        <c:noMultiLvlLbl val="0"/>
      </c:catAx>
      <c:valAx>
        <c:axId val="90916544"/>
        <c:scaling>
          <c:orientation val="minMax"/>
          <c:max val="0.30000000000000004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9087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0822965879265094"/>
                  <c:y val="-0.40220326625838437"/>
                </c:manualLayout>
              </c:layout>
              <c:numFmt formatCode="General" sourceLinked="0"/>
            </c:trendlineLbl>
          </c:trendline>
          <c:val>
            <c:numRef>
              <c:f>Calc!$N$36:$N$38</c:f>
              <c:numCache>
                <c:formatCode>0.000000</c:formatCode>
                <c:ptCount val="3"/>
                <c:pt idx="0">
                  <c:v>0.26282914824773279</c:v>
                </c:pt>
                <c:pt idx="1">
                  <c:v>0.22930979643765909</c:v>
                </c:pt>
                <c:pt idx="2">
                  <c:v>0.23370821491406141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8464"/>
        <c:axId val="90918272"/>
      </c:lineChart>
      <c:catAx>
        <c:axId val="908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0918272"/>
        <c:crosses val="autoZero"/>
        <c:auto val="1"/>
        <c:lblAlgn val="ctr"/>
        <c:lblOffset val="100"/>
        <c:noMultiLvlLbl val="0"/>
      </c:catAx>
      <c:valAx>
        <c:axId val="90918272"/>
        <c:scaling>
          <c:orientation val="minMax"/>
          <c:max val="0.30000000000000004"/>
          <c:min val="0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908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3573928258967"/>
          <c:y val="6.5289442986293383E-2"/>
          <c:w val="0.54087160979877513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0.34301968503937008"/>
                  <c:y val="-6.290135608048994E-2"/>
                </c:manualLayout>
              </c:layout>
              <c:numFmt formatCode="General" sourceLinked="0"/>
            </c:trendlineLbl>
          </c:trendline>
          <c:val>
            <c:numRef>
              <c:f>Calc!$N$28:$N$34</c:f>
              <c:numCache>
                <c:formatCode>0.000000</c:formatCode>
                <c:ptCount val="7"/>
                <c:pt idx="0">
                  <c:v>0.23560230470320245</c:v>
                </c:pt>
                <c:pt idx="1">
                  <c:v>0.25009138966042471</c:v>
                </c:pt>
                <c:pt idx="2">
                  <c:v>0.23212241224122412</c:v>
                </c:pt>
                <c:pt idx="3">
                  <c:v>0.23246027446731671</c:v>
                </c:pt>
                <c:pt idx="4">
                  <c:v>0.23379325964848705</c:v>
                </c:pt>
                <c:pt idx="5">
                  <c:v>0.24523701929594649</c:v>
                </c:pt>
                <c:pt idx="6">
                  <c:v>0.21256772673733804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8976"/>
        <c:axId val="90920000"/>
      </c:lineChart>
      <c:catAx>
        <c:axId val="908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0920000"/>
        <c:crosses val="autoZero"/>
        <c:auto val="1"/>
        <c:lblAlgn val="ctr"/>
        <c:lblOffset val="100"/>
        <c:noMultiLvlLbl val="0"/>
      </c:catAx>
      <c:valAx>
        <c:axId val="90920000"/>
        <c:scaling>
          <c:orientation val="minMax"/>
          <c:max val="0.30000000000000004"/>
          <c:min val="0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908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0.39679155730533683"/>
                  <c:y val="-0.15131743948673082"/>
                </c:manualLayout>
              </c:layout>
              <c:numFmt formatCode="General" sourceLinked="0"/>
            </c:trendlineLbl>
          </c:trendline>
          <c:val>
            <c:numRef>
              <c:f>Calc!$N$36:$N$38</c:f>
              <c:numCache>
                <c:formatCode>0.000000</c:formatCode>
                <c:ptCount val="3"/>
                <c:pt idx="0">
                  <c:v>0.26282914824773279</c:v>
                </c:pt>
                <c:pt idx="1">
                  <c:v>0.22930979643765909</c:v>
                </c:pt>
                <c:pt idx="2">
                  <c:v>0.23370821491406141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9488"/>
        <c:axId val="90921728"/>
      </c:lineChart>
      <c:catAx>
        <c:axId val="9087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0921728"/>
        <c:crosses val="autoZero"/>
        <c:auto val="1"/>
        <c:lblAlgn val="ctr"/>
        <c:lblOffset val="100"/>
        <c:noMultiLvlLbl val="0"/>
      </c:catAx>
      <c:valAx>
        <c:axId val="90921728"/>
        <c:scaling>
          <c:orientation val="minMax"/>
          <c:max val="0.30000000000000004"/>
          <c:min val="0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9087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effectLst>
                <a:glow rad="25400">
                  <a:schemeClr val="accent2">
                    <a:satMod val="175000"/>
                    <a:alpha val="40000"/>
                  </a:schemeClr>
                </a:glow>
              </a:effectLst>
            </c:spPr>
            <c:trendlineType val="power"/>
            <c:dispRSqr val="1"/>
            <c:dispEq val="1"/>
            <c:trendlineLbl>
              <c:layout>
                <c:manualLayout>
                  <c:x val="3.6202191144017446E-3"/>
                  <c:y val="-0.29157728418276074"/>
                </c:manualLayout>
              </c:layout>
              <c:numFmt formatCode="#,##0.000" sourceLinked="0"/>
            </c:trendlineLbl>
          </c:trendline>
          <c:val>
            <c:numRef>
              <c:f>Calc!$L$15:$L$38</c:f>
              <c:numCache>
                <c:formatCode>#,##0</c:formatCode>
                <c:ptCount val="24"/>
                <c:pt idx="0">
                  <c:v>2150695</c:v>
                </c:pt>
                <c:pt idx="1">
                  <c:v>2157616.9999999995</c:v>
                </c:pt>
                <c:pt idx="2">
                  <c:v>2161892.0000000005</c:v>
                </c:pt>
                <c:pt idx="3">
                  <c:v>2157731</c:v>
                </c:pt>
                <c:pt idx="4">
                  <c:v>2154874.0000000005</c:v>
                </c:pt>
                <c:pt idx="5">
                  <c:v>2157636</c:v>
                </c:pt>
                <c:pt idx="6">
                  <c:v>2169711.9999999995</c:v>
                </c:pt>
                <c:pt idx="7">
                  <c:v>2173453.0000000005</c:v>
                </c:pt>
                <c:pt idx="8">
                  <c:v>2170167</c:v>
                </c:pt>
                <c:pt idx="9">
                  <c:v>2178874.0000000005</c:v>
                </c:pt>
                <c:pt idx="10">
                  <c:v>2195760</c:v>
                </c:pt>
                <c:pt idx="11">
                  <c:v>2211148.9999999995</c:v>
                </c:pt>
                <c:pt idx="12">
                  <c:v>2293700.0000000005</c:v>
                </c:pt>
                <c:pt idx="13">
                  <c:v>2238900</c:v>
                </c:pt>
                <c:pt idx="14">
                  <c:v>2232200</c:v>
                </c:pt>
                <c:pt idx="15">
                  <c:v>2222000</c:v>
                </c:pt>
                <c:pt idx="16">
                  <c:v>2215200</c:v>
                </c:pt>
                <c:pt idx="17">
                  <c:v>2207600</c:v>
                </c:pt>
                <c:pt idx="18">
                  <c:v>2212900</c:v>
                </c:pt>
                <c:pt idx="19">
                  <c:v>2207400</c:v>
                </c:pt>
                <c:pt idx="20">
                  <c:v>2194800</c:v>
                </c:pt>
                <c:pt idx="21">
                  <c:v>2194299.9999999995</c:v>
                </c:pt>
                <c:pt idx="22">
                  <c:v>2200799.9999999995</c:v>
                </c:pt>
                <c:pt idx="23">
                  <c:v>2216700.0000000005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80000"/>
        <c:axId val="94708864"/>
      </c:lineChart>
      <c:catAx>
        <c:axId val="908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4708864"/>
        <c:crosses val="autoZero"/>
        <c:auto val="1"/>
        <c:lblAlgn val="ctr"/>
        <c:lblOffset val="100"/>
        <c:noMultiLvlLbl val="0"/>
      </c:catAx>
      <c:valAx>
        <c:axId val="94708864"/>
        <c:scaling>
          <c:orientation val="minMax"/>
          <c:max val="2800000"/>
          <c:min val="18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088000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0.3692616556635156"/>
                  <c:y val="-8.2659145218787949E-2"/>
                </c:manualLayout>
              </c:layout>
              <c:numFmt formatCode="General" sourceLinked="0"/>
            </c:trendlineLbl>
          </c:trendline>
          <c:val>
            <c:numRef>
              <c:f>Calc!$J$27:$J$34</c:f>
              <c:numCache>
                <c:formatCode>#,##0</c:formatCode>
                <c:ptCount val="8"/>
                <c:pt idx="0">
                  <c:v>606238</c:v>
                </c:pt>
                <c:pt idx="1">
                  <c:v>527490</c:v>
                </c:pt>
                <c:pt idx="2">
                  <c:v>558254</c:v>
                </c:pt>
                <c:pt idx="3">
                  <c:v>515776</c:v>
                </c:pt>
                <c:pt idx="4">
                  <c:v>514946</c:v>
                </c:pt>
                <c:pt idx="5">
                  <c:v>516122</c:v>
                </c:pt>
                <c:pt idx="6">
                  <c:v>542685</c:v>
                </c:pt>
                <c:pt idx="7">
                  <c:v>469222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80512"/>
        <c:axId val="94711168"/>
      </c:lineChart>
      <c:catAx>
        <c:axId val="908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711168"/>
        <c:crosses val="autoZero"/>
        <c:auto val="1"/>
        <c:lblAlgn val="ctr"/>
        <c:lblOffset val="100"/>
        <c:noMultiLvlLbl val="0"/>
      </c:catAx>
      <c:valAx>
        <c:axId val="947111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0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effectLst>
                <a:outerShdw blurRad="63500" sx="78000" sy="78000" algn="ctr" rotWithShape="0">
                  <a:srgbClr val="FF0000">
                    <a:alpha val="62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33338451443569556"/>
                  <c:y val="-7.7548483522892966E-2"/>
                </c:manualLayout>
              </c:layout>
              <c:numFmt formatCode="#,##0.00000" sourceLinked="0"/>
            </c:trendlineLbl>
          </c:trendline>
          <c:val>
            <c:numRef>
              <c:f>Calc!$N$27:$N$38</c:f>
              <c:numCache>
                <c:formatCode>0.000000</c:formatCode>
                <c:ptCount val="12"/>
                <c:pt idx="0">
                  <c:v>0.26430570693639094</c:v>
                </c:pt>
                <c:pt idx="1">
                  <c:v>0.23560230470320245</c:v>
                </c:pt>
                <c:pt idx="2">
                  <c:v>0.25009138966042471</c:v>
                </c:pt>
                <c:pt idx="3">
                  <c:v>0.23212241224122412</c:v>
                </c:pt>
                <c:pt idx="4">
                  <c:v>0.23246027446731671</c:v>
                </c:pt>
                <c:pt idx="5">
                  <c:v>0.23379325964848705</c:v>
                </c:pt>
                <c:pt idx="6">
                  <c:v>0.24523701929594649</c:v>
                </c:pt>
                <c:pt idx="7">
                  <c:v>0.21256772673733804</c:v>
                </c:pt>
                <c:pt idx="8">
                  <c:v>0.25507153271368688</c:v>
                </c:pt>
                <c:pt idx="9">
                  <c:v>0.26282914824773279</c:v>
                </c:pt>
                <c:pt idx="10">
                  <c:v>0.22930979643765909</c:v>
                </c:pt>
                <c:pt idx="11">
                  <c:v>0.23370821491406141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37568"/>
        <c:axId val="94712896"/>
      </c:lineChart>
      <c:catAx>
        <c:axId val="802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712896"/>
        <c:crosses val="autoZero"/>
        <c:auto val="1"/>
        <c:lblAlgn val="ctr"/>
        <c:lblOffset val="100"/>
        <c:noMultiLvlLbl val="0"/>
      </c:catAx>
      <c:valAx>
        <c:axId val="9471289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802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36</xdr:row>
      <xdr:rowOff>85724</xdr:rowOff>
    </xdr:from>
    <xdr:to>
      <xdr:col>6</xdr:col>
      <xdr:colOff>38100</xdr:colOff>
      <xdr:row>52</xdr:row>
      <xdr:rowOff>38100</xdr:rowOff>
    </xdr:to>
    <xdr:sp macro="" textlink="">
      <xdr:nvSpPr>
        <xdr:cNvPr id="5" name="Tekstvak 4"/>
        <xdr:cNvSpPr txBox="1"/>
      </xdr:nvSpPr>
      <xdr:spPr>
        <a:xfrm>
          <a:off x="2924174" y="5229224"/>
          <a:ext cx="942976" cy="2238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 i="1">
              <a:solidFill>
                <a:srgbClr val="00B0F0"/>
              </a:solidFill>
            </a:rPr>
            <a:t>Deze</a:t>
          </a:r>
          <a:r>
            <a:rPr lang="nl-NL" sz="1100" i="1" baseline="0">
              <a:solidFill>
                <a:srgbClr val="00B0F0"/>
              </a:solidFill>
            </a:rPr>
            <a:t> kolom is data voor V(h). Dit door januari (2x) te vervangen met mean van dat jaar  en data van sept (en later) weg te halen</a:t>
          </a:r>
          <a:endParaRPr lang="nl-NL" sz="1100" i="1">
            <a:solidFill>
              <a:srgbClr val="00B0F0"/>
            </a:solidFill>
          </a:endParaRPr>
        </a:p>
      </xdr:txBody>
    </xdr:sp>
    <xdr:clientData/>
  </xdr:twoCellAnchor>
  <xdr:twoCellAnchor>
    <xdr:from>
      <xdr:col>8</xdr:col>
      <xdr:colOff>885825</xdr:colOff>
      <xdr:row>99</xdr:row>
      <xdr:rowOff>52387</xdr:rowOff>
    </xdr:from>
    <xdr:to>
      <xdr:col>15</xdr:col>
      <xdr:colOff>371475</xdr:colOff>
      <xdr:row>115</xdr:row>
      <xdr:rowOff>38100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41</xdr:row>
      <xdr:rowOff>9524</xdr:rowOff>
    </xdr:from>
    <xdr:to>
      <xdr:col>8</xdr:col>
      <xdr:colOff>342900</xdr:colOff>
      <xdr:row>52</xdr:row>
      <xdr:rowOff>19050</xdr:rowOff>
    </xdr:to>
    <xdr:sp macro="" textlink="">
      <xdr:nvSpPr>
        <xdr:cNvPr id="7" name="Tekstvak 6"/>
        <xdr:cNvSpPr txBox="1"/>
      </xdr:nvSpPr>
      <xdr:spPr>
        <a:xfrm>
          <a:off x="4010025" y="5867399"/>
          <a:ext cx="942975" cy="158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 i="1">
              <a:solidFill>
                <a:srgbClr val="0070C0"/>
              </a:solidFill>
            </a:rPr>
            <a:t>Deze kolom</a:t>
          </a:r>
          <a:r>
            <a:rPr lang="nl-NL" sz="1100" i="1" baseline="0">
              <a:solidFill>
                <a:srgbClr val="0070C0"/>
              </a:solidFill>
            </a:rPr>
            <a:t> is data post opt. met jan vervangen door µ post opt. periode</a:t>
          </a:r>
          <a:endParaRPr lang="nl-NL" sz="1100" i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542924</xdr:colOff>
      <xdr:row>66</xdr:row>
      <xdr:rowOff>119062</xdr:rowOff>
    </xdr:from>
    <xdr:to>
      <xdr:col>24</xdr:col>
      <xdr:colOff>552449</xdr:colOff>
      <xdr:row>80</xdr:row>
      <xdr:rowOff>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762000</xdr:colOff>
      <xdr:row>155</xdr:row>
      <xdr:rowOff>33336</xdr:rowOff>
    </xdr:from>
    <xdr:to>
      <xdr:col>19</xdr:col>
      <xdr:colOff>657225</xdr:colOff>
      <xdr:row>169</xdr:row>
      <xdr:rowOff>95249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179</xdr:row>
      <xdr:rowOff>23812</xdr:rowOff>
    </xdr:from>
    <xdr:to>
      <xdr:col>19</xdr:col>
      <xdr:colOff>619125</xdr:colOff>
      <xdr:row>194</xdr:row>
      <xdr:rowOff>47625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155</xdr:row>
      <xdr:rowOff>0</xdr:rowOff>
    </xdr:from>
    <xdr:to>
      <xdr:col>29</xdr:col>
      <xdr:colOff>0</xdr:colOff>
      <xdr:row>170</xdr:row>
      <xdr:rowOff>38100</xdr:rowOff>
    </xdr:to>
    <xdr:graphicFrame macro="">
      <xdr:nvGraphicFramePr>
        <xdr:cNvPr id="15" name="Grafiek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666750</xdr:colOff>
      <xdr:row>178</xdr:row>
      <xdr:rowOff>104775</xdr:rowOff>
    </xdr:from>
    <xdr:to>
      <xdr:col>28</xdr:col>
      <xdr:colOff>647700</xdr:colOff>
      <xdr:row>193</xdr:row>
      <xdr:rowOff>85725</xdr:rowOff>
    </xdr:to>
    <xdr:graphicFrame macro="">
      <xdr:nvGraphicFramePr>
        <xdr:cNvPr id="16" name="Grafiek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571500</xdr:colOff>
      <xdr:row>83</xdr:row>
      <xdr:rowOff>104775</xdr:rowOff>
    </xdr:from>
    <xdr:to>
      <xdr:col>24</xdr:col>
      <xdr:colOff>552450</xdr:colOff>
      <xdr:row>97</xdr:row>
      <xdr:rowOff>19050</xdr:rowOff>
    </xdr:to>
    <xdr:graphicFrame macro="">
      <xdr:nvGraphicFramePr>
        <xdr:cNvPr id="17" name="Grafiek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72</xdr:row>
      <xdr:rowOff>85725</xdr:rowOff>
    </xdr:from>
    <xdr:to>
      <xdr:col>17</xdr:col>
      <xdr:colOff>142875</xdr:colOff>
      <xdr:row>82</xdr:row>
      <xdr:rowOff>85725</xdr:rowOff>
    </xdr:to>
    <xdr:sp macro="" textlink="">
      <xdr:nvSpPr>
        <xdr:cNvPr id="14" name="Tekstvak 13"/>
        <xdr:cNvSpPr txBox="1"/>
      </xdr:nvSpPr>
      <xdr:spPr>
        <a:xfrm>
          <a:off x="7915275" y="10372725"/>
          <a:ext cx="281940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VCU </a:t>
          </a:r>
          <a:r>
            <a:rPr lang="nl-NL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'klaar'  </a:t>
          </a:r>
          <a:r>
            <a:rPr lang="nl-NL" sz="1100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Zie andere sheets CVk oid!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 C/U plotten, iig zorgen dat schattingen voor C gemaakt kunnen worden op basis van U (U is zo goed als constant, C in percentage van U is veel groter pre dan post opt als goed is..) dat verschil is de callreductie...</a:t>
          </a:r>
          <a:endParaRPr lang="nl-NL">
            <a:effectLst/>
          </a:endParaRPr>
        </a:p>
        <a:p>
          <a:endParaRPr lang="nl-NL" sz="1100"/>
        </a:p>
      </xdr:txBody>
    </xdr:sp>
    <xdr:clientData/>
  </xdr:twoCellAnchor>
  <xdr:twoCellAnchor>
    <xdr:from>
      <xdr:col>7</xdr:col>
      <xdr:colOff>133350</xdr:colOff>
      <xdr:row>3</xdr:row>
      <xdr:rowOff>133349</xdr:rowOff>
    </xdr:from>
    <xdr:to>
      <xdr:col>9</xdr:col>
      <xdr:colOff>314325</xdr:colOff>
      <xdr:row>7</xdr:row>
      <xdr:rowOff>95250</xdr:rowOff>
    </xdr:to>
    <xdr:sp macro="" textlink="">
      <xdr:nvSpPr>
        <xdr:cNvPr id="13" name="Tekstvak 12"/>
        <xdr:cNvSpPr txBox="1"/>
      </xdr:nvSpPr>
      <xdr:spPr>
        <a:xfrm>
          <a:off x="4152900" y="133349"/>
          <a:ext cx="1695450" cy="533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1st simple model for U</a:t>
          </a:r>
          <a:r>
            <a:rPr lang="nl-NL">
              <a:solidFill>
                <a:schemeClr val="bg1">
                  <a:lumMod val="50000"/>
                </a:schemeClr>
              </a:solidFill>
            </a:rPr>
            <a:t>.</a:t>
          </a:r>
          <a:r>
            <a:rPr lang="nl-NL" baseline="0">
              <a:solidFill>
                <a:schemeClr val="bg1">
                  <a:lumMod val="50000"/>
                </a:schemeClr>
              </a:solidFill>
            </a:rPr>
            <a:t>         </a:t>
          </a:r>
          <a:r>
            <a:rPr lang="nl-NL">
              <a:solidFill>
                <a:schemeClr val="bg1">
                  <a:lumMod val="50000"/>
                </a:schemeClr>
              </a:solidFill>
            </a:rPr>
            <a:t>f(U):</a:t>
          </a:r>
          <a:r>
            <a:rPr lang="nl-NL" sz="900" baseline="0">
              <a:solidFill>
                <a:schemeClr val="bg1">
                  <a:lumMod val="50000"/>
                </a:schemeClr>
              </a:solidFill>
              <a:effectLst/>
            </a:rPr>
            <a:t>2.961,36x + 2.157.818,83</a:t>
          </a:r>
          <a:r>
            <a:rPr lang="nl-NL"/>
            <a:t/>
          </a:r>
          <a:br>
            <a:rPr lang="nl-NL"/>
          </a:br>
          <a:r>
            <a:rPr lang="nl-NL"/>
            <a:t/>
          </a:r>
          <a:br>
            <a:rPr lang="nl-NL"/>
          </a:br>
          <a:endParaRPr lang="nl-NL" sz="1100"/>
        </a:p>
      </xdr:txBody>
    </xdr:sp>
    <xdr:clientData/>
  </xdr:twoCellAnchor>
  <xdr:twoCellAnchor>
    <xdr:from>
      <xdr:col>9</xdr:col>
      <xdr:colOff>400049</xdr:colOff>
      <xdr:row>4</xdr:row>
      <xdr:rowOff>9525</xdr:rowOff>
    </xdr:from>
    <xdr:to>
      <xdr:col>11</xdr:col>
      <xdr:colOff>552449</xdr:colOff>
      <xdr:row>7</xdr:row>
      <xdr:rowOff>104776</xdr:rowOff>
    </xdr:to>
    <xdr:sp macro="" textlink="">
      <xdr:nvSpPr>
        <xdr:cNvPr id="18" name="Tekstvak 17"/>
        <xdr:cNvSpPr txBox="1"/>
      </xdr:nvSpPr>
      <xdr:spPr>
        <a:xfrm>
          <a:off x="5934074" y="152400"/>
          <a:ext cx="1743075" cy="523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 b="0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2nd simple model for U</a:t>
          </a:r>
          <a:r>
            <a:rPr lang="nl-NL">
              <a:solidFill>
                <a:schemeClr val="accent6"/>
              </a:solidFill>
            </a:rPr>
            <a:t>.           </a:t>
          </a:r>
          <a:br>
            <a:rPr lang="nl-NL">
              <a:solidFill>
                <a:schemeClr val="accent6"/>
              </a:solidFill>
            </a:rPr>
          </a:br>
          <a:r>
            <a:rPr lang="nl-NL">
              <a:solidFill>
                <a:schemeClr val="accent6"/>
              </a:solidFill>
            </a:rPr>
            <a:t>f'(U):</a:t>
          </a:r>
          <a:r>
            <a:rPr lang="nl-NL" sz="900" baseline="0">
              <a:solidFill>
                <a:schemeClr val="accent6"/>
              </a:solidFill>
              <a:effectLst/>
            </a:rPr>
            <a:t>2.133.075,957x</a:t>
          </a:r>
          <a:r>
            <a:rPr lang="nl-NL" sz="900" baseline="30000">
              <a:solidFill>
                <a:schemeClr val="accent6"/>
              </a:solidFill>
              <a:effectLst/>
            </a:rPr>
            <a:t>0,012</a:t>
          </a:r>
          <a:r>
            <a:rPr lang="nl-NL"/>
            <a:t/>
          </a:r>
          <a:br>
            <a:rPr lang="nl-NL"/>
          </a:br>
          <a:r>
            <a:rPr lang="nl-NL"/>
            <a:t/>
          </a:r>
          <a:br>
            <a:rPr lang="nl-NL"/>
          </a:br>
          <a:endParaRPr lang="nl-NL" sz="1100"/>
        </a:p>
      </xdr:txBody>
    </xdr:sp>
    <xdr:clientData/>
  </xdr:twoCellAnchor>
  <xdr:twoCellAnchor>
    <xdr:from>
      <xdr:col>7</xdr:col>
      <xdr:colOff>590551</xdr:colOff>
      <xdr:row>8</xdr:row>
      <xdr:rowOff>28575</xdr:rowOff>
    </xdr:from>
    <xdr:to>
      <xdr:col>11</xdr:col>
      <xdr:colOff>542925</xdr:colOff>
      <xdr:row>9</xdr:row>
      <xdr:rowOff>133350</xdr:rowOff>
    </xdr:to>
    <xdr:sp macro="" textlink="">
      <xdr:nvSpPr>
        <xdr:cNvPr id="19" name="Tekstvak 18"/>
        <xdr:cNvSpPr txBox="1"/>
      </xdr:nvSpPr>
      <xdr:spPr>
        <a:xfrm>
          <a:off x="4381501" y="742950"/>
          <a:ext cx="31527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/>
            <a:t>Choose </a:t>
          </a:r>
          <a:r>
            <a:rPr lang="nl-NL" sz="1100">
              <a:solidFill>
                <a:schemeClr val="accent6"/>
              </a:solidFill>
            </a:rPr>
            <a:t>2nd model </a:t>
          </a:r>
          <a:r>
            <a:rPr lang="nl-NL" sz="1100"/>
            <a:t>because</a:t>
          </a:r>
          <a:r>
            <a:rPr lang="nl-NL" sz="1100" baseline="0"/>
            <a:t> </a:t>
          </a:r>
          <a:r>
            <a:rPr lang="nl-NL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nl-NL" sz="1100" baseline="30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(=.38) &lt; </a:t>
          </a:r>
          <a:r>
            <a:rPr lang="nl-NL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nl-NL" sz="1100" baseline="30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(=.45)</a:t>
          </a:r>
          <a:endParaRPr lang="nl-NL">
            <a:effectLst/>
          </a:endParaRPr>
        </a:p>
        <a:p>
          <a:endParaRPr lang="nl-NL" sz="1100"/>
        </a:p>
      </xdr:txBody>
    </xdr:sp>
    <xdr:clientData/>
  </xdr:twoCellAnchor>
  <xdr:twoCellAnchor>
    <xdr:from>
      <xdr:col>15</xdr:col>
      <xdr:colOff>19050</xdr:colOff>
      <xdr:row>17</xdr:row>
      <xdr:rowOff>133349</xdr:rowOff>
    </xdr:from>
    <xdr:to>
      <xdr:col>16</xdr:col>
      <xdr:colOff>638176</xdr:colOff>
      <xdr:row>22</xdr:row>
      <xdr:rowOff>133349</xdr:rowOff>
    </xdr:to>
    <xdr:sp macro="" textlink="">
      <xdr:nvSpPr>
        <xdr:cNvPr id="20" name="Tekstvak 19"/>
        <xdr:cNvSpPr txBox="1"/>
      </xdr:nvSpPr>
      <xdr:spPr>
        <a:xfrm>
          <a:off x="9105900" y="2133599"/>
          <a:ext cx="1304926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900" i="1"/>
            <a:t>Model for</a:t>
          </a:r>
          <a:r>
            <a:rPr lang="nl-NL" sz="900" i="1" baseline="0"/>
            <a:t> the relationship between C and U, </a:t>
          </a:r>
          <a:r>
            <a:rPr lang="nl-NL" sz="900" i="1" baseline="0">
              <a:solidFill>
                <a:srgbClr val="00B050"/>
              </a:solidFill>
            </a:rPr>
            <a:t>pre-</a:t>
          </a:r>
          <a:r>
            <a:rPr lang="nl-NL" sz="900" i="1" baseline="0"/>
            <a:t> and </a:t>
          </a:r>
          <a:r>
            <a:rPr lang="nl-NL" sz="900" i="1" baseline="0">
              <a:solidFill>
                <a:srgbClr val="0070C0"/>
              </a:solidFill>
            </a:rPr>
            <a:t>post </a:t>
          </a:r>
          <a:r>
            <a:rPr lang="nl-NL" sz="900" i="1" baseline="0"/>
            <a:t>optimalization</a:t>
          </a:r>
          <a:endParaRPr lang="nl-NL" sz="900" i="1"/>
        </a:p>
      </xdr:txBody>
    </xdr:sp>
    <xdr:clientData/>
  </xdr:twoCellAnchor>
  <xdr:twoCellAnchor>
    <xdr:from>
      <xdr:col>1</xdr:col>
      <xdr:colOff>914399</xdr:colOff>
      <xdr:row>145</xdr:row>
      <xdr:rowOff>0</xdr:rowOff>
    </xdr:from>
    <xdr:to>
      <xdr:col>8</xdr:col>
      <xdr:colOff>695325</xdr:colOff>
      <xdr:row>158</xdr:row>
      <xdr:rowOff>123825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466724</xdr:colOff>
      <xdr:row>37</xdr:row>
      <xdr:rowOff>66676</xdr:rowOff>
    </xdr:from>
    <xdr:to>
      <xdr:col>24</xdr:col>
      <xdr:colOff>457200</xdr:colOff>
      <xdr:row>48</xdr:row>
      <xdr:rowOff>104775</xdr:rowOff>
    </xdr:to>
    <xdr:graphicFrame macro="">
      <xdr:nvGraphicFramePr>
        <xdr:cNvPr id="23" name="Grafiek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438149</xdr:colOff>
      <xdr:row>51</xdr:row>
      <xdr:rowOff>76199</xdr:rowOff>
    </xdr:from>
    <xdr:to>
      <xdr:col>24</xdr:col>
      <xdr:colOff>428625</xdr:colOff>
      <xdr:row>63</xdr:row>
      <xdr:rowOff>9524</xdr:rowOff>
    </xdr:to>
    <xdr:graphicFrame macro="">
      <xdr:nvGraphicFramePr>
        <xdr:cNvPr id="24" name="Grafiek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47625</xdr:colOff>
      <xdr:row>10</xdr:row>
      <xdr:rowOff>19052</xdr:rowOff>
    </xdr:from>
    <xdr:to>
      <xdr:col>14</xdr:col>
      <xdr:colOff>114299</xdr:colOff>
      <xdr:row>12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kstvak 24"/>
            <xdr:cNvSpPr txBox="1"/>
          </xdr:nvSpPr>
          <xdr:spPr>
            <a:xfrm>
              <a:off x="7981950" y="1019177"/>
              <a:ext cx="1009649" cy="36194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nl-NL" sz="1200" b="0" i="1" baseline="30000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nl-NL" sz="1200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∑</m:t>
                      </m:r>
                      <m:r>
                        <m:rPr>
                          <m:nor/>
                        </m:rPr>
                        <a:rPr lang="nl-NL" sz="1200" b="0" i="0" baseline="-25000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Calls</m:t>
                      </m:r>
                      <m:r>
                        <m:rPr>
                          <m:nor/>
                        </m:rPr>
                        <a:rPr lang="nl-NL" sz="1200" baseline="-25000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nl-NL" sz="1200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∑</m:t>
                      </m:r>
                      <m:r>
                        <m:rPr>
                          <m:nor/>
                        </m:rPr>
                        <a:rPr lang="nl-NL" sz="1200" baseline="-25000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Uitkeringen</m:t>
                      </m:r>
                      <m:r>
                        <m:rPr>
                          <m:nor/>
                        </m:rPr>
                        <a:rPr lang="nl-NL" sz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</a:rPr>
                        <m:t> </m:t>
                      </m:r>
                    </m:den>
                  </m:f>
                </m:oMath>
              </a14:m>
              <a:r>
                <a:rPr lang="nl-NL" sz="110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endParaRPr lang="nl-NL" sz="1100" baseline="300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5" name="Tekstvak 24"/>
            <xdr:cNvSpPr txBox="1"/>
          </xdr:nvSpPr>
          <xdr:spPr>
            <a:xfrm>
              <a:off x="7981950" y="1019177"/>
              <a:ext cx="1009649" cy="36194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l-NL" sz="1200" i="0">
                  <a:solidFill>
                    <a:schemeClr val="bg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"∑</a:t>
              </a:r>
              <a:r>
                <a:rPr lang="nl-NL" sz="1200" b="0" i="0" baseline="-25000">
                  <a:solidFill>
                    <a:schemeClr val="bg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Calls</a:t>
              </a:r>
              <a:r>
                <a:rPr lang="nl-NL" sz="1200" i="0" baseline="-25000">
                  <a:solidFill>
                    <a:schemeClr val="bg1">
                      <a:lumMod val="50000"/>
                    </a:schemeClr>
                  </a:solidFill>
                  <a:effectLst/>
                </a:rPr>
                <a:t> </a:t>
              </a:r>
              <a:r>
                <a:rPr lang="nl-NL" sz="1200" i="0" baseline="30000">
                  <a:solidFill>
                    <a:schemeClr val="bg1">
                      <a:lumMod val="50000"/>
                    </a:schemeClr>
                  </a:solidFill>
                  <a:effectLst/>
                  <a:latin typeface="Cambria Math"/>
                </a:rPr>
                <a:t>" </a:t>
              </a:r>
              <a:r>
                <a:rPr lang="nl-NL" sz="1200" b="0" i="0" baseline="30000">
                  <a:solidFill>
                    <a:schemeClr val="bg1">
                      <a:lumMod val="50000"/>
                    </a:schemeClr>
                  </a:solidFill>
                  <a:effectLst/>
                  <a:latin typeface="Cambria Math"/>
                </a:rPr>
                <a:t>/</a:t>
              </a:r>
              <a:r>
                <a:rPr lang="nl-NL" sz="1200" b="0" i="0" baseline="30000">
                  <a:solidFill>
                    <a:schemeClr val="bg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nl-NL" sz="1200" i="0">
                  <a:solidFill>
                    <a:schemeClr val="bg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nl-NL" sz="1200" i="0" baseline="-25000">
                  <a:solidFill>
                    <a:schemeClr val="bg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Uitkeringen</a:t>
              </a:r>
              <a:r>
                <a:rPr lang="nl-NL" sz="1200" i="0" baseline="0">
                  <a:solidFill>
                    <a:schemeClr val="bg1">
                      <a:lumMod val="50000"/>
                    </a:schemeClr>
                  </a:solidFill>
                  <a:effectLst/>
                </a:rPr>
                <a:t> </a:t>
              </a:r>
              <a:r>
                <a:rPr lang="nl-NL" sz="1200" b="0" i="0" baseline="30000">
                  <a:solidFill>
                    <a:schemeClr val="bg1">
                      <a:lumMod val="50000"/>
                    </a:schemeClr>
                  </a:solidFill>
                  <a:effectLst/>
                  <a:latin typeface="Cambria Math"/>
                </a:rPr>
                <a:t>" </a:t>
              </a:r>
              <a:r>
                <a:rPr lang="nl-NL" sz="110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endParaRPr lang="nl-NL" sz="1100" baseline="300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twoCellAnchor>
  <xdr:twoCellAnchor>
    <xdr:from>
      <xdr:col>18</xdr:col>
      <xdr:colOff>438149</xdr:colOff>
      <xdr:row>1</xdr:row>
      <xdr:rowOff>80961</xdr:rowOff>
    </xdr:from>
    <xdr:to>
      <xdr:col>27</xdr:col>
      <xdr:colOff>0</xdr:colOff>
      <xdr:row>26</xdr:row>
      <xdr:rowOff>0</xdr:rowOff>
    </xdr:to>
    <xdr:graphicFrame macro="">
      <xdr:nvGraphicFramePr>
        <xdr:cNvPr id="28" name="Grafiek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76199</xdr:colOff>
      <xdr:row>1</xdr:row>
      <xdr:rowOff>85725</xdr:rowOff>
    </xdr:from>
    <xdr:to>
      <xdr:col>3</xdr:col>
      <xdr:colOff>581024</xdr:colOff>
      <xdr:row>9</xdr:row>
      <xdr:rowOff>9525</xdr:rowOff>
    </xdr:to>
    <xdr:sp macro="" textlink="">
      <xdr:nvSpPr>
        <xdr:cNvPr id="29" name="Tekstvak 28"/>
        <xdr:cNvSpPr txBox="1"/>
      </xdr:nvSpPr>
      <xdr:spPr>
        <a:xfrm>
          <a:off x="76199" y="276225"/>
          <a:ext cx="265747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nl-NL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nl-NL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Visits</a:t>
          </a:r>
          <a:r>
            <a:rPr lang="nl-NL">
              <a:solidFill>
                <a:srgbClr val="0070C0"/>
              </a:solidFill>
            </a:rPr>
            <a:t> </a:t>
          </a:r>
          <a:r>
            <a:rPr lang="nl-NL"/>
            <a:t/>
          </a:r>
          <a:br>
            <a:rPr lang="nl-NL"/>
          </a:br>
          <a:r>
            <a:rPr lang="nl-NL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U: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Uitkeringen</a:t>
          </a:r>
          <a:r>
            <a:rPr lang="nl-NL"/>
            <a:t> </a:t>
          </a:r>
          <a:br>
            <a:rPr lang="nl-NL"/>
          </a:br>
          <a:r>
            <a:rPr lang="nl-NL" sz="1100" b="1" i="0" u="none" strike="noStrike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C:</a:t>
          </a:r>
          <a:r>
            <a:rPr lang="nl-NL">
              <a:solidFill>
                <a:srgbClr val="7030A0"/>
              </a:solidFill>
            </a:rPr>
            <a:t> </a:t>
          </a:r>
          <a:r>
            <a:rPr lang="nl-NL" sz="1100" b="0" i="0" u="none" strike="noStrike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Calls to (customer) support</a:t>
          </a:r>
          <a:r>
            <a:rPr lang="nl-NL">
              <a:solidFill>
                <a:srgbClr val="7030A0"/>
              </a:solidFill>
            </a:rPr>
            <a:t> </a:t>
          </a:r>
          <a:r>
            <a:rPr lang="nl-NL"/>
            <a:t/>
          </a:r>
          <a:br>
            <a:rPr lang="nl-NL"/>
          </a:b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f: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by regression model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"pre"/"post"</a:t>
          </a:r>
          <a:r>
            <a:rPr lang="nl-NL"/>
            <a:t>: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before/after optimalization</a:t>
          </a:r>
          <a:r>
            <a:rPr lang="nl-NL"/>
            <a:t> </a:t>
          </a:r>
          <a:endParaRPr lang="nl-NL" sz="1100"/>
        </a:p>
      </xdr:txBody>
    </xdr:sp>
    <xdr:clientData/>
  </xdr:twoCellAnchor>
  <xdr:twoCellAnchor>
    <xdr:from>
      <xdr:col>3</xdr:col>
      <xdr:colOff>257173</xdr:colOff>
      <xdr:row>22</xdr:row>
      <xdr:rowOff>28574</xdr:rowOff>
    </xdr:from>
    <xdr:to>
      <xdr:col>18</xdr:col>
      <xdr:colOff>314324</xdr:colOff>
      <xdr:row>30</xdr:row>
      <xdr:rowOff>9525</xdr:rowOff>
    </xdr:to>
    <xdr:sp macro="" textlink="">
      <xdr:nvSpPr>
        <xdr:cNvPr id="30" name="Tekstvak 29"/>
        <xdr:cNvSpPr txBox="1"/>
      </xdr:nvSpPr>
      <xdr:spPr>
        <a:xfrm>
          <a:off x="2409823" y="3171824"/>
          <a:ext cx="9182101" cy="1123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 b="1">
              <a:solidFill>
                <a:srgbClr val="C00000"/>
              </a:solidFill>
            </a:rPr>
            <a:t>Data</a:t>
          </a:r>
          <a:r>
            <a:rPr lang="nl-NL" sz="2000" b="0" baseline="0">
              <a:solidFill>
                <a:srgbClr val="C00000"/>
              </a:solidFill>
            </a:rPr>
            <a:t> shown in this calculation framework (and the calculations itself) are are adapted to contain only 'high-over' aggregated data and </a:t>
          </a:r>
          <a:r>
            <a:rPr lang="nl-NL" sz="2000" b="1" baseline="0">
              <a:solidFill>
                <a:srgbClr val="C00000"/>
              </a:solidFill>
            </a:rPr>
            <a:t>do not contain any personal, sensitive or private data </a:t>
          </a:r>
          <a:r>
            <a:rPr lang="nl-NL" sz="2000" b="0" baseline="0">
              <a:solidFill>
                <a:srgbClr val="C00000"/>
              </a:solidFill>
            </a:rPr>
            <a:t>belonging to UWV.nl or its customers. </a:t>
          </a:r>
          <a:endParaRPr lang="nl-NL" sz="2000" b="0">
            <a:solidFill>
              <a:srgbClr val="C00000"/>
            </a:solidFill>
          </a:endParaRPr>
        </a:p>
      </xdr:txBody>
    </xdr:sp>
    <xdr:clientData/>
  </xdr:twoCellAnchor>
  <xdr:twoCellAnchor>
    <xdr:from>
      <xdr:col>16</xdr:col>
      <xdr:colOff>647700</xdr:colOff>
      <xdr:row>1</xdr:row>
      <xdr:rowOff>66674</xdr:rowOff>
    </xdr:from>
    <xdr:to>
      <xdr:col>18</xdr:col>
      <xdr:colOff>66675</xdr:colOff>
      <xdr:row>6</xdr:row>
      <xdr:rowOff>95249</xdr:rowOff>
    </xdr:to>
    <xdr:sp macro="" textlink="">
      <xdr:nvSpPr>
        <xdr:cNvPr id="2" name="Tekstvak 1"/>
        <xdr:cNvSpPr txBox="1"/>
      </xdr:nvSpPr>
      <xdr:spPr>
        <a:xfrm>
          <a:off x="10553700" y="228599"/>
          <a:ext cx="790575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4000" b="1"/>
            <a:t>→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9"/>
  <sheetViews>
    <sheetView tabSelected="1" workbookViewId="0">
      <selection activeCell="Q5" sqref="Q5"/>
    </sheetView>
  </sheetViews>
  <sheetFormatPr defaultRowHeight="11.25" x14ac:dyDescent="0.15"/>
  <cols>
    <col min="1" max="1" width="10.75" customWidth="1"/>
    <col min="2" max="2" width="12" customWidth="1"/>
    <col min="3" max="3" width="5.5" customWidth="1"/>
    <col min="5" max="5" width="4" customWidth="1"/>
    <col min="7" max="7" width="1.25" customWidth="1"/>
    <col min="9" max="9" width="12.125" customWidth="1"/>
    <col min="11" max="11" width="11.875" customWidth="1"/>
    <col min="12" max="12" width="9.875" bestFit="1" customWidth="1"/>
    <col min="13" max="13" width="2.5" customWidth="1"/>
    <col min="14" max="14" width="12.375" bestFit="1" customWidth="1"/>
    <col min="15" max="15" width="2.75" customWidth="1"/>
  </cols>
  <sheetData>
    <row r="1" spans="1:39" s="60" customFormat="1" ht="12.75" x14ac:dyDescent="0.2">
      <c r="A1" s="59" t="s">
        <v>57</v>
      </c>
    </row>
    <row r="2" spans="1:39" s="60" customFormat="1" x14ac:dyDescent="0.15">
      <c r="A2" s="61"/>
    </row>
    <row r="3" spans="1:39" s="60" customFormat="1" x14ac:dyDescent="0.15">
      <c r="A3" s="61"/>
      <c r="S3" s="57"/>
    </row>
    <row r="4" spans="1:39" s="60" customFormat="1" ht="12" x14ac:dyDescent="0.2">
      <c r="A4" s="62"/>
      <c r="B4" s="63"/>
      <c r="C4" s="63"/>
      <c r="D4" s="63"/>
      <c r="Q4" s="77"/>
      <c r="S4" s="57"/>
    </row>
    <row r="5" spans="1:39" s="60" customFormat="1" x14ac:dyDescent="0.15">
      <c r="S5" s="57"/>
    </row>
    <row r="6" spans="1:39" s="60" customFormat="1" x14ac:dyDescent="0.15">
      <c r="S6" s="57"/>
      <c r="AI6" s="64"/>
      <c r="AJ6" s="64"/>
      <c r="AK6" s="64"/>
      <c r="AL6" s="64"/>
      <c r="AM6" s="64"/>
    </row>
    <row r="7" spans="1:39" s="60" customFormat="1" x14ac:dyDescent="0.15">
      <c r="P7" s="76"/>
      <c r="Q7" s="76"/>
      <c r="AI7" s="64"/>
      <c r="AJ7" s="64"/>
      <c r="AK7" s="64"/>
      <c r="AL7" s="64"/>
      <c r="AM7" s="64"/>
    </row>
    <row r="8" spans="1:39" s="60" customFormat="1" x14ac:dyDescent="0.15">
      <c r="AI8" s="64"/>
      <c r="AJ8" s="64"/>
      <c r="AK8" s="64"/>
      <c r="AL8" s="64"/>
      <c r="AM8" s="64"/>
    </row>
    <row r="9" spans="1:39" s="60" customFormat="1" x14ac:dyDescent="0.15">
      <c r="AI9" s="64"/>
      <c r="AJ9" s="64"/>
      <c r="AK9" s="64"/>
      <c r="AL9" s="64"/>
      <c r="AM9" s="64"/>
    </row>
    <row r="10" spans="1:39" s="60" customFormat="1" x14ac:dyDescent="0.15">
      <c r="AI10" s="64"/>
      <c r="AJ10" s="64"/>
      <c r="AK10" s="64"/>
      <c r="AL10" s="64"/>
      <c r="AM10" s="64"/>
    </row>
    <row r="11" spans="1:39" s="60" customFormat="1" x14ac:dyDescent="0.15">
      <c r="F11" s="65" t="s">
        <v>27</v>
      </c>
      <c r="G11" s="65"/>
      <c r="AI11" s="64"/>
      <c r="AJ11" s="64"/>
      <c r="AK11" s="64"/>
      <c r="AL11" s="64"/>
      <c r="AM11" s="64"/>
    </row>
    <row r="12" spans="1:39" s="60" customFormat="1" x14ac:dyDescent="0.15">
      <c r="F12" s="65" t="s">
        <v>28</v>
      </c>
      <c r="G12" s="65"/>
      <c r="AI12" s="64"/>
      <c r="AJ12" s="64"/>
      <c r="AK12" s="64"/>
      <c r="AL12" s="64"/>
      <c r="AM12" s="64"/>
    </row>
    <row r="13" spans="1:39" s="60" customFormat="1" x14ac:dyDescent="0.15">
      <c r="I13" s="65" t="s">
        <v>30</v>
      </c>
      <c r="K13" s="66" t="s">
        <v>26</v>
      </c>
      <c r="AI13" s="64"/>
      <c r="AJ13" s="64"/>
      <c r="AK13" s="64"/>
      <c r="AL13" s="64"/>
      <c r="AM13" s="64"/>
    </row>
    <row r="14" spans="1:39" x14ac:dyDescent="0.15">
      <c r="A14" s="60"/>
      <c r="B14" s="60"/>
      <c r="C14" s="30" t="s">
        <v>36</v>
      </c>
      <c r="D14" s="13" t="s">
        <v>54</v>
      </c>
      <c r="F14" s="44" t="s">
        <v>31</v>
      </c>
      <c r="H14" s="1" t="s">
        <v>32</v>
      </c>
      <c r="I14" s="28" t="s">
        <v>33</v>
      </c>
      <c r="J14" s="3" t="s">
        <v>3</v>
      </c>
      <c r="K14" s="29" t="s">
        <v>34</v>
      </c>
      <c r="L14" s="7" t="s">
        <v>53</v>
      </c>
      <c r="N14" s="2" t="s">
        <v>37</v>
      </c>
      <c r="O14" s="17"/>
      <c r="P14" s="2" t="s">
        <v>38</v>
      </c>
      <c r="Q14" s="18" t="s">
        <v>39</v>
      </c>
      <c r="R14" s="7" t="s">
        <v>10</v>
      </c>
      <c r="S14" s="61"/>
      <c r="T14" s="57"/>
      <c r="U14" s="57"/>
      <c r="V14" s="57"/>
      <c r="W14" s="57"/>
      <c r="X14" s="57"/>
      <c r="Y14" s="57"/>
      <c r="Z14" s="57"/>
      <c r="AA14" s="57"/>
      <c r="AB14" s="57"/>
      <c r="AD14" s="2"/>
      <c r="AE14" s="1"/>
      <c r="AF14" s="7"/>
      <c r="AG14" s="7"/>
      <c r="AH14" s="7"/>
      <c r="AI14" s="38"/>
      <c r="AJ14" s="38"/>
      <c r="AK14" s="38"/>
      <c r="AL14" s="38"/>
      <c r="AM14" s="38"/>
    </row>
    <row r="15" spans="1:39" x14ac:dyDescent="0.15">
      <c r="A15" s="60"/>
      <c r="B15" s="21" t="s">
        <v>0</v>
      </c>
      <c r="C15" s="41">
        <v>1</v>
      </c>
      <c r="D15" s="46">
        <v>2701927</v>
      </c>
      <c r="E15" s="21"/>
      <c r="F15" s="48">
        <v>2366040.3333333335</v>
      </c>
      <c r="G15" s="21"/>
      <c r="H15" s="21"/>
      <c r="I15" s="52">
        <f>(2961.36*C15)+2157818.83</f>
        <v>2160780.19</v>
      </c>
      <c r="J15" s="21"/>
      <c r="K15" s="22">
        <f>2133075.957*C15^0.012</f>
        <v>2133075.9569999999</v>
      </c>
      <c r="L15" s="33">
        <v>2150695</v>
      </c>
      <c r="O15" s="17"/>
      <c r="P15" s="49" t="s">
        <v>42</v>
      </c>
      <c r="Q15" s="50" t="s">
        <v>11</v>
      </c>
      <c r="R15" s="51" t="s">
        <v>51</v>
      </c>
      <c r="S15" s="71"/>
      <c r="T15" s="58"/>
      <c r="U15" s="57"/>
      <c r="V15" s="57"/>
      <c r="W15" s="57"/>
      <c r="X15" s="57"/>
      <c r="Y15" s="57"/>
      <c r="Z15" s="57"/>
      <c r="AA15" s="57"/>
      <c r="AB15" s="57"/>
      <c r="AD15" s="14"/>
      <c r="AE15" s="13"/>
      <c r="AI15" s="38"/>
      <c r="AJ15" s="38"/>
      <c r="AK15" s="38"/>
      <c r="AL15" s="38"/>
      <c r="AM15" s="38"/>
    </row>
    <row r="16" spans="1:39" x14ac:dyDescent="0.15">
      <c r="A16" s="60"/>
      <c r="B16" s="60"/>
      <c r="C16" s="60">
        <v>2</v>
      </c>
      <c r="D16" s="10">
        <v>1924136</v>
      </c>
      <c r="F16" s="45">
        <v>1924136</v>
      </c>
      <c r="I16" s="53">
        <f t="shared" ref="I16:I64" si="0">(2961.36*C16)+2157818.83</f>
        <v>2163741.5500000003</v>
      </c>
      <c r="K16" s="20">
        <f t="shared" ref="K16:K64" si="1">2133075.957*C16^0.012</f>
        <v>2150892.3777175876</v>
      </c>
      <c r="L16" s="8">
        <v>2157616.9999999995</v>
      </c>
      <c r="O16" s="17"/>
      <c r="S16" s="60"/>
      <c r="T16" s="57"/>
      <c r="U16" s="57"/>
      <c r="V16" s="57"/>
      <c r="W16" s="57"/>
      <c r="X16" s="57"/>
      <c r="Y16" s="57"/>
      <c r="Z16" s="57"/>
      <c r="AA16" s="57"/>
      <c r="AB16" s="57"/>
      <c r="AD16" s="14"/>
      <c r="AE16" s="13"/>
      <c r="AI16" s="38"/>
      <c r="AJ16" s="38"/>
      <c r="AK16" s="38"/>
      <c r="AL16" s="38"/>
      <c r="AM16" s="38"/>
    </row>
    <row r="17" spans="1:39" x14ac:dyDescent="0.15">
      <c r="A17" s="60"/>
      <c r="B17" s="60"/>
      <c r="C17" s="60">
        <v>3</v>
      </c>
      <c r="D17" s="10">
        <v>2073741</v>
      </c>
      <c r="F17" s="45">
        <v>2073741</v>
      </c>
      <c r="I17" s="53">
        <f t="shared" si="0"/>
        <v>2166702.91</v>
      </c>
      <c r="K17" s="20">
        <f t="shared" si="1"/>
        <v>2161383.2207714156</v>
      </c>
      <c r="L17" s="8">
        <v>2161892.0000000005</v>
      </c>
      <c r="O17" s="17"/>
      <c r="S17" s="60"/>
      <c r="T17" s="57"/>
      <c r="U17" s="57"/>
      <c r="V17" s="57"/>
      <c r="W17" s="57"/>
      <c r="X17" s="57"/>
      <c r="Y17" s="57"/>
      <c r="Z17" s="57"/>
      <c r="AA17" s="57"/>
      <c r="AB17" s="57"/>
      <c r="AD17" s="14"/>
      <c r="AE17" s="13"/>
      <c r="AI17" s="38"/>
      <c r="AJ17" s="38"/>
      <c r="AK17" s="38"/>
      <c r="AL17" s="38"/>
      <c r="AM17" s="38"/>
    </row>
    <row r="18" spans="1:39" x14ac:dyDescent="0.15">
      <c r="A18" s="60"/>
      <c r="B18" s="60"/>
      <c r="C18" s="60">
        <v>4</v>
      </c>
      <c r="D18" s="10">
        <v>1896318</v>
      </c>
      <c r="F18" s="45">
        <v>1896318</v>
      </c>
      <c r="I18" s="53">
        <f t="shared" si="0"/>
        <v>2169664.27</v>
      </c>
      <c r="K18" s="20">
        <f t="shared" si="1"/>
        <v>2168857.6092856019</v>
      </c>
      <c r="L18" s="8">
        <v>2157731</v>
      </c>
      <c r="O18" s="17"/>
      <c r="S18" s="60"/>
      <c r="T18" s="57"/>
      <c r="U18" s="57"/>
      <c r="V18" s="57"/>
      <c r="W18" s="57"/>
      <c r="X18" s="57"/>
      <c r="Y18" s="57"/>
      <c r="Z18" s="57"/>
      <c r="AA18" s="57"/>
      <c r="AB18" s="57"/>
      <c r="AD18" s="14"/>
      <c r="AE18" s="13"/>
      <c r="AI18" s="38"/>
      <c r="AJ18" s="38"/>
      <c r="AK18" s="38"/>
      <c r="AL18" s="38"/>
      <c r="AM18" s="38"/>
    </row>
    <row r="19" spans="1:39" x14ac:dyDescent="0.15">
      <c r="A19" s="60"/>
      <c r="B19" s="60"/>
      <c r="C19" s="60">
        <v>5</v>
      </c>
      <c r="D19" s="10">
        <v>2107630</v>
      </c>
      <c r="F19" s="45">
        <v>2107630</v>
      </c>
      <c r="I19" s="53">
        <f t="shared" si="0"/>
        <v>2172625.63</v>
      </c>
      <c r="K19" s="20">
        <f t="shared" si="1"/>
        <v>2174672.9908709805</v>
      </c>
      <c r="L19" s="8">
        <v>2154874.0000000005</v>
      </c>
      <c r="O19" s="17"/>
      <c r="S19" s="60"/>
      <c r="T19" s="57"/>
      <c r="U19" s="57"/>
      <c r="V19" s="57"/>
      <c r="W19" s="57"/>
      <c r="X19" s="57"/>
      <c r="Y19" s="57"/>
      <c r="Z19" s="57"/>
      <c r="AA19" s="57"/>
      <c r="AB19" s="57"/>
      <c r="AD19" s="14"/>
      <c r="AE19" s="13"/>
      <c r="AI19" s="38"/>
      <c r="AJ19" s="38"/>
      <c r="AK19" s="38"/>
      <c r="AL19" s="38"/>
      <c r="AM19" s="38"/>
    </row>
    <row r="20" spans="1:39" x14ac:dyDescent="0.15">
      <c r="A20" s="60"/>
      <c r="B20" s="60"/>
      <c r="C20" s="60">
        <v>6</v>
      </c>
      <c r="D20" s="10">
        <v>1855192</v>
      </c>
      <c r="F20" s="45">
        <v>1855192</v>
      </c>
      <c r="I20" s="53">
        <f t="shared" si="0"/>
        <v>2175586.9900000002</v>
      </c>
      <c r="K20" s="20">
        <f t="shared" si="1"/>
        <v>2179436.0766328434</v>
      </c>
      <c r="L20" s="8">
        <v>2157636</v>
      </c>
      <c r="O20" s="17"/>
      <c r="S20" s="60"/>
      <c r="T20" s="57"/>
      <c r="U20" s="57"/>
      <c r="V20" s="57"/>
      <c r="W20" s="57"/>
      <c r="X20" s="57"/>
      <c r="Y20" s="57"/>
      <c r="Z20" s="57"/>
      <c r="AA20" s="57"/>
      <c r="AB20" s="57"/>
      <c r="AD20" s="14"/>
      <c r="AE20" s="13"/>
      <c r="AI20" s="38"/>
      <c r="AJ20" s="38"/>
      <c r="AK20" s="38"/>
      <c r="AL20" s="38"/>
      <c r="AM20" s="38"/>
    </row>
    <row r="21" spans="1:39" x14ac:dyDescent="0.15">
      <c r="A21" s="60"/>
      <c r="B21" s="60"/>
      <c r="C21" s="60">
        <v>7</v>
      </c>
      <c r="D21" s="10">
        <v>2339457</v>
      </c>
      <c r="F21" s="45">
        <v>2339457</v>
      </c>
      <c r="I21" s="53">
        <f t="shared" si="0"/>
        <v>2178548.35</v>
      </c>
      <c r="K21" s="20">
        <f t="shared" si="1"/>
        <v>2183471.3463538503</v>
      </c>
      <c r="L21" s="8">
        <v>2169711.9999999995</v>
      </c>
      <c r="O21" s="17"/>
      <c r="S21" s="60"/>
      <c r="T21" s="57"/>
      <c r="U21" s="57"/>
      <c r="V21" s="57"/>
      <c r="W21" s="57"/>
      <c r="X21" s="57"/>
      <c r="Y21" s="57"/>
      <c r="Z21" s="57"/>
      <c r="AA21" s="57"/>
      <c r="AB21" s="57"/>
      <c r="AD21" s="14"/>
      <c r="AE21" s="13"/>
      <c r="AI21" s="38"/>
      <c r="AJ21" s="38"/>
      <c r="AK21" s="38"/>
      <c r="AL21" s="38"/>
      <c r="AM21" s="38"/>
    </row>
    <row r="22" spans="1:39" x14ac:dyDescent="0.15">
      <c r="A22" s="60"/>
      <c r="B22" s="60"/>
      <c r="C22" s="60">
        <v>8</v>
      </c>
      <c r="D22" s="10">
        <v>2548892</v>
      </c>
      <c r="F22" s="45">
        <v>2548892</v>
      </c>
      <c r="I22" s="53">
        <f t="shared" si="0"/>
        <v>2181509.71</v>
      </c>
      <c r="K22" s="20">
        <f t="shared" si="1"/>
        <v>2186972.8946399591</v>
      </c>
      <c r="L22" s="8">
        <v>2173453.0000000005</v>
      </c>
      <c r="O22" s="17"/>
      <c r="S22" s="60"/>
      <c r="T22" s="57"/>
      <c r="U22" s="57"/>
      <c r="V22" s="57"/>
      <c r="W22" s="57"/>
      <c r="X22" s="57"/>
      <c r="Y22" s="57"/>
      <c r="Z22" s="57"/>
      <c r="AA22" s="57"/>
      <c r="AB22" s="57"/>
      <c r="AD22" s="14"/>
      <c r="AE22" s="13"/>
      <c r="AI22" s="38"/>
      <c r="AJ22" s="38"/>
      <c r="AK22" s="38"/>
      <c r="AL22" s="38"/>
      <c r="AM22" s="38"/>
    </row>
    <row r="23" spans="1:39" x14ac:dyDescent="0.15">
      <c r="A23" s="60"/>
      <c r="B23" s="60"/>
      <c r="C23" s="60">
        <v>9</v>
      </c>
      <c r="D23" s="10">
        <v>2630946</v>
      </c>
      <c r="F23" s="45">
        <v>2630946</v>
      </c>
      <c r="I23" s="53">
        <f t="shared" si="0"/>
        <v>2184471.0700000003</v>
      </c>
      <c r="K23" s="20">
        <f t="shared" si="1"/>
        <v>2190066.1397929857</v>
      </c>
      <c r="L23" s="8">
        <v>2170167</v>
      </c>
      <c r="O23" s="17"/>
      <c r="S23" s="60"/>
      <c r="T23" s="57"/>
      <c r="U23" s="57"/>
      <c r="V23" s="57"/>
      <c r="W23" s="57"/>
      <c r="X23" s="57"/>
      <c r="Y23" s="57"/>
      <c r="Z23" s="57"/>
      <c r="AA23" s="57"/>
      <c r="AB23" s="57"/>
      <c r="AD23" s="14"/>
      <c r="AE23" s="13"/>
      <c r="AI23" s="38"/>
      <c r="AJ23" s="38"/>
      <c r="AK23" s="38"/>
      <c r="AL23" s="38"/>
      <c r="AM23" s="38"/>
    </row>
    <row r="24" spans="1:39" x14ac:dyDescent="0.15">
      <c r="A24" s="60"/>
      <c r="B24" s="60"/>
      <c r="C24" s="60">
        <v>10</v>
      </c>
      <c r="D24" s="10">
        <v>2795559</v>
      </c>
      <c r="F24" s="45">
        <v>2795559</v>
      </c>
      <c r="I24" s="53">
        <f t="shared" si="0"/>
        <v>2187432.4300000002</v>
      </c>
      <c r="J24" s="36" t="s">
        <v>43</v>
      </c>
      <c r="K24" s="20">
        <f t="shared" si="1"/>
        <v>2192836.8489377247</v>
      </c>
      <c r="L24" s="8">
        <v>2178874.0000000005</v>
      </c>
      <c r="O24" s="17"/>
      <c r="S24" s="60"/>
      <c r="T24" s="57"/>
      <c r="U24" s="57"/>
      <c r="V24" s="57"/>
      <c r="W24" s="57"/>
      <c r="X24" s="57"/>
      <c r="Y24" s="57"/>
      <c r="Z24" s="57"/>
      <c r="AA24" s="57"/>
      <c r="AB24" s="57"/>
      <c r="AD24" s="14"/>
      <c r="AE24" s="13"/>
      <c r="AI24" s="38"/>
      <c r="AJ24" s="38"/>
      <c r="AK24" s="38"/>
      <c r="AL24" s="38"/>
      <c r="AM24" s="38"/>
    </row>
    <row r="25" spans="1:39" x14ac:dyDescent="0.15">
      <c r="A25" s="60"/>
      <c r="B25" s="60"/>
      <c r="C25" s="60">
        <v>11</v>
      </c>
      <c r="D25" s="10">
        <v>2665689</v>
      </c>
      <c r="F25" s="45">
        <v>2665689</v>
      </c>
      <c r="I25" s="53">
        <f t="shared" si="0"/>
        <v>2190393.79</v>
      </c>
      <c r="J25" s="36" t="s">
        <v>43</v>
      </c>
      <c r="K25" s="20">
        <f t="shared" si="1"/>
        <v>2195346.2798022628</v>
      </c>
      <c r="L25" s="8">
        <v>2195760</v>
      </c>
      <c r="O25" s="17"/>
      <c r="S25" s="60"/>
      <c r="T25" s="57"/>
      <c r="U25" s="57"/>
      <c r="V25" s="57"/>
      <c r="W25" s="57"/>
      <c r="X25" s="57"/>
      <c r="Y25" s="57"/>
      <c r="Z25" s="57"/>
      <c r="AA25" s="57"/>
      <c r="AB25" s="57"/>
      <c r="AD25" s="14"/>
      <c r="AE25" s="13"/>
      <c r="AI25" s="38"/>
      <c r="AJ25" s="38"/>
      <c r="AK25" s="38"/>
      <c r="AL25" s="38"/>
      <c r="AM25" s="38"/>
    </row>
    <row r="26" spans="1:39" x14ac:dyDescent="0.15">
      <c r="A26" s="60"/>
      <c r="B26" s="60"/>
      <c r="C26" s="60">
        <v>12</v>
      </c>
      <c r="D26" s="10">
        <v>2852997</v>
      </c>
      <c r="F26" s="45">
        <v>2852997</v>
      </c>
      <c r="I26" s="53">
        <f t="shared" si="0"/>
        <v>2193355.15</v>
      </c>
      <c r="J26" s="36" t="s">
        <v>43</v>
      </c>
      <c r="K26" s="20">
        <f t="shared" si="1"/>
        <v>2197639.7181585724</v>
      </c>
      <c r="L26" s="8">
        <v>2211148.9999999995</v>
      </c>
      <c r="O26" s="17"/>
      <c r="S26" s="60"/>
      <c r="T26" s="57"/>
      <c r="U26" s="57"/>
      <c r="V26" s="57"/>
      <c r="W26" s="57"/>
      <c r="X26" s="57"/>
      <c r="Y26" s="57"/>
      <c r="Z26" s="57"/>
      <c r="AA26" s="57"/>
      <c r="AB26" s="57"/>
      <c r="AD26" s="14"/>
      <c r="AE26" s="13"/>
      <c r="AI26" s="38"/>
      <c r="AJ26" s="38"/>
      <c r="AK26" s="38"/>
      <c r="AL26" s="38"/>
      <c r="AM26" s="38"/>
    </row>
    <row r="27" spans="1:39" x14ac:dyDescent="0.15">
      <c r="A27" s="60"/>
      <c r="B27" s="24" t="s">
        <v>1</v>
      </c>
      <c r="C27" s="41">
        <v>13</v>
      </c>
      <c r="D27" s="46">
        <v>3546023</v>
      </c>
      <c r="E27" s="21"/>
      <c r="F27" s="48">
        <v>3163619.5</v>
      </c>
      <c r="G27" s="21"/>
      <c r="H27" s="21"/>
      <c r="I27" s="52">
        <f t="shared" si="0"/>
        <v>2196316.5100000002</v>
      </c>
      <c r="J27" s="42">
        <v>606238</v>
      </c>
      <c r="K27" s="22">
        <f t="shared" si="1"/>
        <v>2199751.5926395054</v>
      </c>
      <c r="L27" s="33">
        <v>2293700.0000000005</v>
      </c>
      <c r="M27" s="34"/>
      <c r="N27" s="47">
        <f>J27/L27</f>
        <v>0.26430570693639094</v>
      </c>
      <c r="O27" s="1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D27" s="14"/>
      <c r="AE27" s="13"/>
      <c r="AI27" s="38"/>
      <c r="AJ27" s="38"/>
      <c r="AK27" s="38"/>
      <c r="AL27" s="38"/>
      <c r="AM27" s="38"/>
    </row>
    <row r="28" spans="1:39" x14ac:dyDescent="0.15">
      <c r="A28" s="60"/>
      <c r="B28" s="60"/>
      <c r="C28" s="60">
        <v>14</v>
      </c>
      <c r="D28" s="10">
        <v>3304663</v>
      </c>
      <c r="F28" s="45">
        <v>3304663</v>
      </c>
      <c r="I28" s="53">
        <f t="shared" si="0"/>
        <v>2199277.87</v>
      </c>
      <c r="J28" s="43">
        <v>527490</v>
      </c>
      <c r="K28" s="20">
        <f t="shared" si="1"/>
        <v>2201708.6922879112</v>
      </c>
      <c r="L28" s="8">
        <v>2238900</v>
      </c>
      <c r="N28" s="15">
        <f t="shared" ref="N28:N38" si="2">J28/L28</f>
        <v>0.23560230470320245</v>
      </c>
      <c r="O28" s="17"/>
      <c r="P28" s="14">
        <f>0.2449*(C15)^-0.036</f>
        <v>0.24490000000000001</v>
      </c>
      <c r="S28" s="57"/>
      <c r="T28" s="57"/>
      <c r="U28" s="57"/>
      <c r="V28" s="57"/>
      <c r="W28" s="57"/>
      <c r="X28" s="57"/>
      <c r="Y28" s="57"/>
      <c r="Z28" s="57"/>
      <c r="AA28" s="57"/>
      <c r="AB28" s="57"/>
      <c r="AD28" s="14"/>
      <c r="AE28" s="13"/>
      <c r="AI28" s="38"/>
      <c r="AJ28" s="38"/>
      <c r="AK28" s="38"/>
      <c r="AL28" s="38"/>
      <c r="AM28" s="38"/>
    </row>
    <row r="29" spans="1:39" x14ac:dyDescent="0.15">
      <c r="A29" s="60"/>
      <c r="B29" s="60"/>
      <c r="C29" s="60">
        <v>15</v>
      </c>
      <c r="D29" s="10">
        <v>3448188</v>
      </c>
      <c r="F29" s="45">
        <v>3448188</v>
      </c>
      <c r="I29" s="53">
        <f t="shared" si="0"/>
        <v>2202239.23</v>
      </c>
      <c r="J29" s="43">
        <v>558254</v>
      </c>
      <c r="K29" s="20">
        <f t="shared" si="1"/>
        <v>2203532.273526689</v>
      </c>
      <c r="L29" s="8">
        <v>2232200</v>
      </c>
      <c r="N29" s="15">
        <f t="shared" si="2"/>
        <v>0.25009138966042471</v>
      </c>
      <c r="O29" s="17"/>
      <c r="P29" s="14">
        <f>0.2449*(C16)^-0.036</f>
        <v>0.2388645525281195</v>
      </c>
      <c r="S29" s="57"/>
      <c r="T29" s="57"/>
      <c r="U29" s="57"/>
      <c r="V29" s="57"/>
      <c r="W29" s="57"/>
      <c r="X29" s="57"/>
      <c r="Y29" s="57"/>
      <c r="Z29" s="57"/>
      <c r="AA29" s="57"/>
      <c r="AB29" s="57"/>
      <c r="AD29" s="14"/>
      <c r="AE29" s="13"/>
      <c r="AI29" s="38"/>
      <c r="AJ29" s="38"/>
      <c r="AK29" s="38"/>
      <c r="AL29" s="38"/>
      <c r="AM29" s="38"/>
    </row>
    <row r="30" spans="1:39" x14ac:dyDescent="0.15">
      <c r="A30" s="60"/>
      <c r="B30" s="60"/>
      <c r="C30" s="60">
        <v>16</v>
      </c>
      <c r="D30" s="10">
        <v>2967818</v>
      </c>
      <c r="F30" s="45">
        <v>2967818</v>
      </c>
      <c r="I30" s="53">
        <f t="shared" si="0"/>
        <v>2205200.59</v>
      </c>
      <c r="J30" s="43">
        <v>515776</v>
      </c>
      <c r="K30" s="20">
        <f t="shared" si="1"/>
        <v>2205239.4870981411</v>
      </c>
      <c r="L30" s="8">
        <v>2222000</v>
      </c>
      <c r="N30" s="15">
        <f t="shared" si="2"/>
        <v>0.23212241224122412</v>
      </c>
      <c r="O30" s="17"/>
      <c r="P30" s="14">
        <f t="shared" ref="P30:P62" si="3">0.2449*(C17)^-0.036</f>
        <v>0.23540323129674851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D30" s="14"/>
      <c r="AE30" s="13"/>
      <c r="AI30" s="38"/>
      <c r="AJ30" s="38"/>
      <c r="AK30" s="38"/>
      <c r="AL30" s="38"/>
      <c r="AM30" s="38"/>
    </row>
    <row r="31" spans="1:39" x14ac:dyDescent="0.15">
      <c r="A31" s="60"/>
      <c r="B31" s="60"/>
      <c r="C31" s="60">
        <v>17</v>
      </c>
      <c r="D31" s="10">
        <v>3186879</v>
      </c>
      <c r="F31" s="45">
        <v>3186879</v>
      </c>
      <c r="I31" s="53">
        <f t="shared" si="0"/>
        <v>2208161.9500000002</v>
      </c>
      <c r="J31" s="43">
        <v>514946</v>
      </c>
      <c r="K31" s="20">
        <f t="shared" si="1"/>
        <v>2206844.3725198293</v>
      </c>
      <c r="L31" s="8">
        <v>2215200</v>
      </c>
      <c r="N31" s="15">
        <f t="shared" si="2"/>
        <v>0.23246027446731671</v>
      </c>
      <c r="O31" s="17"/>
      <c r="P31" s="14">
        <f t="shared" si="3"/>
        <v>0.23297784587365764</v>
      </c>
      <c r="S31" s="60"/>
      <c r="T31" s="60"/>
      <c r="U31" s="60"/>
      <c r="V31" s="60"/>
      <c r="W31" s="60"/>
      <c r="X31" s="60"/>
      <c r="Y31" s="60"/>
      <c r="Z31" s="60"/>
      <c r="AA31" s="60"/>
      <c r="AB31" s="60"/>
      <c r="AD31" s="14"/>
      <c r="AE31" s="13"/>
      <c r="AI31" s="38"/>
      <c r="AJ31" s="38"/>
      <c r="AK31" s="38"/>
      <c r="AL31" s="38"/>
      <c r="AM31" s="38"/>
    </row>
    <row r="32" spans="1:39" x14ac:dyDescent="0.15">
      <c r="A32" s="60"/>
      <c r="B32" s="60"/>
      <c r="C32" s="60">
        <v>18</v>
      </c>
      <c r="D32" s="10">
        <v>2812647</v>
      </c>
      <c r="F32" s="45">
        <v>2812647</v>
      </c>
      <c r="I32" s="53">
        <f t="shared" si="0"/>
        <v>2211123.31</v>
      </c>
      <c r="J32" s="43">
        <v>516122</v>
      </c>
      <c r="K32" s="20">
        <f t="shared" si="1"/>
        <v>2208358.5684417863</v>
      </c>
      <c r="L32" s="8">
        <v>2207600</v>
      </c>
      <c r="N32" s="15">
        <f t="shared" si="2"/>
        <v>0.23379325964848705</v>
      </c>
      <c r="O32" s="17"/>
      <c r="P32" s="14">
        <f t="shared" si="3"/>
        <v>0.23111379288253797</v>
      </c>
      <c r="S32" s="60"/>
      <c r="T32" s="60"/>
      <c r="U32" s="60"/>
      <c r="V32" s="60"/>
      <c r="W32" s="60"/>
      <c r="X32" s="60"/>
      <c r="Y32" s="60"/>
      <c r="Z32" s="60"/>
      <c r="AA32" s="60"/>
      <c r="AB32" s="60"/>
      <c r="AD32" s="14"/>
      <c r="AE32" s="13"/>
      <c r="AI32" s="38"/>
      <c r="AJ32" s="38"/>
      <c r="AK32" s="38"/>
      <c r="AL32" s="38"/>
      <c r="AM32" s="38"/>
    </row>
    <row r="33" spans="1:39" x14ac:dyDescent="0.15">
      <c r="A33" s="60"/>
      <c r="B33" s="60"/>
      <c r="C33" s="60">
        <v>19</v>
      </c>
      <c r="D33" s="10">
        <v>3078079</v>
      </c>
      <c r="F33" s="45">
        <v>3078079</v>
      </c>
      <c r="I33" s="53">
        <f t="shared" si="0"/>
        <v>2214084.67</v>
      </c>
      <c r="J33" s="43">
        <v>542685</v>
      </c>
      <c r="K33" s="20">
        <f t="shared" si="1"/>
        <v>2209791.8310830477</v>
      </c>
      <c r="L33" s="8">
        <v>2212900</v>
      </c>
      <c r="N33" s="15">
        <f t="shared" si="2"/>
        <v>0.24523701929594649</v>
      </c>
      <c r="O33" s="17"/>
      <c r="P33" s="14">
        <f t="shared" si="3"/>
        <v>0.22960182730653836</v>
      </c>
      <c r="S33" s="60"/>
      <c r="T33" s="60"/>
      <c r="U33" s="60"/>
      <c r="V33" s="60"/>
      <c r="W33" s="60"/>
      <c r="X33" s="60"/>
      <c r="Y33" s="60"/>
      <c r="Z33" s="60"/>
      <c r="AA33" s="60"/>
      <c r="AB33" s="60"/>
      <c r="AD33" s="14"/>
      <c r="AE33" s="13"/>
      <c r="AI33" s="38"/>
      <c r="AJ33" s="38"/>
      <c r="AK33" s="38"/>
      <c r="AL33" s="38"/>
      <c r="AM33" s="38"/>
    </row>
    <row r="34" spans="1:39" x14ac:dyDescent="0.15">
      <c r="A34" s="67" t="s">
        <v>50</v>
      </c>
      <c r="B34" s="68">
        <f>AVERAGE(D15:D34)</f>
        <v>2672408.9</v>
      </c>
      <c r="C34" s="60">
        <v>20</v>
      </c>
      <c r="D34" s="10">
        <v>2711397</v>
      </c>
      <c r="F34" s="45">
        <v>2711397</v>
      </c>
      <c r="I34" s="53">
        <f t="shared" si="0"/>
        <v>2217046.0300000003</v>
      </c>
      <c r="J34" s="43">
        <v>469222</v>
      </c>
      <c r="K34" s="20">
        <f t="shared" si="1"/>
        <v>2211152.4198096832</v>
      </c>
      <c r="L34" s="8">
        <v>2207400</v>
      </c>
      <c r="N34" s="15">
        <f t="shared" si="2"/>
        <v>0.21256772673733804</v>
      </c>
      <c r="O34" s="17"/>
      <c r="P34" s="14">
        <f t="shared" si="3"/>
        <v>0.22833119819786299</v>
      </c>
      <c r="S34" s="60"/>
      <c r="T34" s="60" t="s">
        <v>52</v>
      </c>
      <c r="U34" s="60"/>
      <c r="V34" s="60"/>
      <c r="W34" s="60"/>
      <c r="X34" s="60"/>
      <c r="Y34" s="60"/>
      <c r="Z34" s="60"/>
      <c r="AA34" s="60"/>
      <c r="AB34" s="60"/>
      <c r="AD34" s="14"/>
      <c r="AE34" s="13"/>
      <c r="AI34" s="38"/>
      <c r="AJ34" s="38"/>
      <c r="AK34" s="38"/>
      <c r="AL34" s="38"/>
      <c r="AM34" s="38"/>
    </row>
    <row r="35" spans="1:39" x14ac:dyDescent="0.15">
      <c r="A35" s="60"/>
      <c r="B35" s="25" t="s">
        <v>2</v>
      </c>
      <c r="C35" s="25">
        <v>21</v>
      </c>
      <c r="D35" s="55">
        <v>3311427</v>
      </c>
      <c r="E35" s="25"/>
      <c r="F35" s="25"/>
      <c r="G35" s="25"/>
      <c r="H35" s="25"/>
      <c r="I35" s="54">
        <f t="shared" si="0"/>
        <v>2220007.39</v>
      </c>
      <c r="J35" s="26">
        <v>559831</v>
      </c>
      <c r="K35" s="27">
        <f t="shared" si="1"/>
        <v>2212447.3887379644</v>
      </c>
      <c r="L35" s="31">
        <v>2194800</v>
      </c>
      <c r="M35" s="32"/>
      <c r="N35" s="56">
        <f t="shared" si="2"/>
        <v>0.25507153271368688</v>
      </c>
      <c r="O35" s="32"/>
      <c r="P35" s="72">
        <f t="shared" si="3"/>
        <v>0.2272362143878171</v>
      </c>
      <c r="Q35" s="32"/>
      <c r="R35" s="32"/>
      <c r="S35" s="60"/>
      <c r="T35" s="60"/>
      <c r="U35" s="60"/>
      <c r="V35" s="60"/>
      <c r="W35" s="60"/>
      <c r="X35" s="60"/>
      <c r="Y35" s="60"/>
      <c r="Z35" s="60"/>
      <c r="AA35" s="60"/>
      <c r="AB35" s="60"/>
      <c r="AD35" s="14"/>
      <c r="AE35" s="13"/>
      <c r="AI35" s="38"/>
      <c r="AJ35" s="38"/>
      <c r="AK35" s="38"/>
      <c r="AL35" s="38"/>
      <c r="AM35" s="38"/>
    </row>
    <row r="36" spans="1:39" x14ac:dyDescent="0.15">
      <c r="A36" s="60"/>
      <c r="B36" s="60"/>
      <c r="C36" s="60">
        <v>22</v>
      </c>
      <c r="D36" s="10">
        <v>3304334</v>
      </c>
      <c r="H36" s="10">
        <v>3304334</v>
      </c>
      <c r="I36" s="53">
        <f t="shared" si="0"/>
        <v>2222968.75</v>
      </c>
      <c r="J36" s="43">
        <v>576726</v>
      </c>
      <c r="K36" s="20">
        <f t="shared" si="1"/>
        <v>2213682.8105823281</v>
      </c>
      <c r="L36" s="8">
        <v>2194299.9999999995</v>
      </c>
      <c r="N36" s="15">
        <f t="shared" si="2"/>
        <v>0.26282914824773279</v>
      </c>
      <c r="O36" s="17"/>
      <c r="P36" s="14">
        <f t="shared" si="3"/>
        <v>0.22627472970580026</v>
      </c>
      <c r="Q36" s="13">
        <f>0.2589*C15^-0.117</f>
        <v>0.25890000000000002</v>
      </c>
      <c r="R36" s="35">
        <f>K36*(P36-Q36)</f>
        <v>-72222.00004087227</v>
      </c>
      <c r="S36" s="60"/>
      <c r="T36" s="60"/>
      <c r="U36" s="60"/>
      <c r="V36" s="60"/>
      <c r="W36" s="60"/>
      <c r="X36" s="60"/>
      <c r="Y36" s="60"/>
      <c r="Z36" s="60"/>
      <c r="AA36" s="60"/>
      <c r="AB36" s="60"/>
      <c r="AD36" s="14"/>
      <c r="AE36" s="13"/>
      <c r="AI36" s="38"/>
      <c r="AJ36" s="38"/>
      <c r="AK36" s="39"/>
      <c r="AL36" s="38"/>
      <c r="AM36" s="38"/>
    </row>
    <row r="37" spans="1:39" x14ac:dyDescent="0.15">
      <c r="A37" s="60"/>
      <c r="B37" s="60"/>
      <c r="C37" s="60">
        <v>23</v>
      </c>
      <c r="D37" s="10">
        <v>3054114</v>
      </c>
      <c r="H37" s="10">
        <v>3054114</v>
      </c>
      <c r="I37" s="53">
        <f t="shared" si="0"/>
        <v>2225930.11</v>
      </c>
      <c r="J37" s="43">
        <v>504665</v>
      </c>
      <c r="K37" s="20">
        <f t="shared" si="1"/>
        <v>2214863.9508093488</v>
      </c>
      <c r="L37" s="8">
        <v>2200799.9999999995</v>
      </c>
      <c r="N37" s="15">
        <f t="shared" si="2"/>
        <v>0.22930979643765909</v>
      </c>
      <c r="O37" s="17"/>
      <c r="P37" s="14">
        <f t="shared" si="3"/>
        <v>0.22541810012235167</v>
      </c>
      <c r="Q37" s="13">
        <f>0.2589*C16^-0.117</f>
        <v>0.23873249722758025</v>
      </c>
      <c r="R37" s="35">
        <f t="shared" ref="R37:R54" si="4">K37*(P37-Q37)</f>
        <v>-29489.578175131133</v>
      </c>
      <c r="S37" s="60"/>
      <c r="T37" s="60"/>
      <c r="U37" s="60"/>
      <c r="V37" s="60" t="s">
        <v>48</v>
      </c>
      <c r="W37" s="60"/>
      <c r="X37" s="60"/>
      <c r="Y37" s="60"/>
      <c r="Z37" s="60"/>
      <c r="AA37" s="60"/>
      <c r="AB37" s="60"/>
      <c r="AD37" s="14"/>
      <c r="AE37" s="13"/>
      <c r="AI37" s="38"/>
      <c r="AJ37" s="38"/>
      <c r="AK37" s="39"/>
      <c r="AL37" s="38"/>
      <c r="AM37" s="38"/>
    </row>
    <row r="38" spans="1:39" x14ac:dyDescent="0.15">
      <c r="A38" s="60"/>
      <c r="B38" s="60"/>
      <c r="C38" s="60">
        <v>24</v>
      </c>
      <c r="D38" s="10">
        <v>3237865</v>
      </c>
      <c r="H38" s="10">
        <v>3237865</v>
      </c>
      <c r="I38" s="53">
        <f t="shared" si="0"/>
        <v>2228891.4700000002</v>
      </c>
      <c r="J38" s="43">
        <v>518061</v>
      </c>
      <c r="K38" s="20">
        <f t="shared" si="1"/>
        <v>2215995.4047790621</v>
      </c>
      <c r="L38" s="8">
        <v>2216700.0000000005</v>
      </c>
      <c r="N38" s="15">
        <f t="shared" si="2"/>
        <v>0.23370821491406141</v>
      </c>
      <c r="O38" s="17"/>
      <c r="P38" s="14">
        <f t="shared" si="3"/>
        <v>0.22464597849125059</v>
      </c>
      <c r="Q38" s="13">
        <f t="shared" ref="Q38:Q54" si="5">0.2589*C17^-0.117</f>
        <v>0.22767160209652149</v>
      </c>
      <c r="R38" s="35">
        <f t="shared" si="4"/>
        <v>-6704.7680058713604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D38" s="14"/>
      <c r="AE38" s="13"/>
      <c r="AI38" s="38"/>
      <c r="AJ38" s="38"/>
      <c r="AK38" s="39"/>
      <c r="AL38" s="38"/>
      <c r="AM38" s="38"/>
    </row>
    <row r="39" spans="1:39" x14ac:dyDescent="0.15">
      <c r="A39" s="60"/>
      <c r="B39" s="24">
        <v>42005</v>
      </c>
      <c r="C39" s="21">
        <v>25</v>
      </c>
      <c r="D39" s="46">
        <v>3774202</v>
      </c>
      <c r="E39" s="21"/>
      <c r="F39" s="21"/>
      <c r="G39" s="21"/>
      <c r="H39" s="46">
        <v>3379280</v>
      </c>
      <c r="I39" s="52">
        <f t="shared" si="0"/>
        <v>2231852.83</v>
      </c>
      <c r="J39" s="42">
        <v>583915</v>
      </c>
      <c r="K39" s="22">
        <f t="shared" si="1"/>
        <v>2217081.2069322565</v>
      </c>
      <c r="L39" s="33"/>
      <c r="M39" s="34"/>
      <c r="N39" s="34"/>
      <c r="O39" s="34"/>
      <c r="P39" s="73">
        <f t="shared" si="3"/>
        <v>0.22394339624015866</v>
      </c>
      <c r="Q39" s="74">
        <f t="shared" si="5"/>
        <v>0.22013598004062029</v>
      </c>
      <c r="R39" s="75">
        <f t="shared" si="4"/>
        <v>8441.3509029659454</v>
      </c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40"/>
      <c r="AD39" s="14"/>
      <c r="AE39" s="13"/>
      <c r="AI39" s="38"/>
      <c r="AJ39" s="38"/>
      <c r="AK39" s="38"/>
      <c r="AL39" s="38"/>
      <c r="AM39" s="38"/>
    </row>
    <row r="40" spans="1:39" x14ac:dyDescent="0.15">
      <c r="A40" s="67" t="s">
        <v>49</v>
      </c>
      <c r="B40" s="68">
        <f>AVERAGE(D36:D40)</f>
        <v>3379280</v>
      </c>
      <c r="C40" s="60">
        <v>26</v>
      </c>
      <c r="D40" s="10">
        <v>3525885</v>
      </c>
      <c r="H40" s="10">
        <v>3525885</v>
      </c>
      <c r="I40" s="53">
        <f t="shared" si="0"/>
        <v>2234814.19</v>
      </c>
      <c r="K40" s="20">
        <f t="shared" si="1"/>
        <v>2218124.9185963403</v>
      </c>
      <c r="P40" s="14">
        <f t="shared" si="3"/>
        <v>0.22329902378888389</v>
      </c>
      <c r="Q40" s="13">
        <f t="shared" si="5"/>
        <v>0.21446309043605416</v>
      </c>
      <c r="R40" s="35">
        <f t="shared" si="4"/>
        <v>19599.20394896813</v>
      </c>
      <c r="S40" s="60"/>
      <c r="T40" s="60"/>
      <c r="U40" s="60"/>
      <c r="V40" s="60"/>
      <c r="W40" s="60"/>
      <c r="X40" s="60"/>
      <c r="Y40" s="60"/>
      <c r="Z40" s="60"/>
      <c r="AA40" s="60"/>
      <c r="AB40" s="60"/>
      <c r="AD40" s="14"/>
      <c r="AE40" s="13"/>
      <c r="AI40" s="38"/>
      <c r="AJ40" s="38"/>
      <c r="AK40" s="38"/>
      <c r="AL40" s="38"/>
      <c r="AM40" s="38"/>
    </row>
    <row r="41" spans="1:39" x14ac:dyDescent="0.15">
      <c r="A41" s="60"/>
      <c r="B41" s="60"/>
      <c r="C41" s="60">
        <v>27</v>
      </c>
      <c r="I41" s="53">
        <f t="shared" si="0"/>
        <v>2237775.5500000003</v>
      </c>
      <c r="K41" s="20">
        <f t="shared" si="1"/>
        <v>2219129.6992468913</v>
      </c>
      <c r="P41" s="14">
        <f t="shared" si="3"/>
        <v>0.2227040811994361</v>
      </c>
      <c r="Q41" s="13">
        <f t="shared" si="5"/>
        <v>0.20993669415336641</v>
      </c>
      <c r="R41" s="35">
        <f t="shared" si="4"/>
        <v>28332.487775713296</v>
      </c>
      <c r="S41" s="60"/>
      <c r="T41" s="60"/>
      <c r="U41" s="60"/>
      <c r="V41" s="60"/>
      <c r="W41" s="60"/>
      <c r="X41" s="60"/>
      <c r="Y41" s="60"/>
      <c r="Z41" s="60"/>
      <c r="AA41" s="60"/>
      <c r="AB41" s="60"/>
      <c r="AD41" s="14"/>
      <c r="AE41" s="13"/>
      <c r="AI41" s="38"/>
      <c r="AJ41" s="38"/>
      <c r="AK41" s="38"/>
      <c r="AL41" s="38"/>
      <c r="AM41" s="38"/>
    </row>
    <row r="42" spans="1:39" x14ac:dyDescent="0.15">
      <c r="A42" s="60"/>
      <c r="B42" s="60"/>
      <c r="C42" s="60">
        <v>28</v>
      </c>
      <c r="I42" s="53">
        <f t="shared" si="0"/>
        <v>2240736.91</v>
      </c>
      <c r="K42" s="20">
        <f t="shared" si="1"/>
        <v>2220098.3648312842</v>
      </c>
      <c r="P42" s="14">
        <f t="shared" si="3"/>
        <v>0.22215162777377265</v>
      </c>
      <c r="Q42" s="13">
        <f t="shared" si="5"/>
        <v>0.20618429387718323</v>
      </c>
      <c r="R42" s="35">
        <f t="shared" si="4"/>
        <v>35449.051874533296</v>
      </c>
      <c r="S42" s="60"/>
      <c r="T42" s="60"/>
      <c r="U42" s="60"/>
      <c r="V42" s="60"/>
      <c r="W42" s="60"/>
      <c r="X42" s="60"/>
      <c r="Y42" s="60"/>
      <c r="Z42" s="60"/>
      <c r="AA42" s="60"/>
      <c r="AB42" s="60"/>
      <c r="AD42" s="14"/>
      <c r="AE42" s="13"/>
      <c r="AI42" s="38"/>
      <c r="AJ42" s="38"/>
      <c r="AK42" s="38"/>
      <c r="AL42" s="38"/>
      <c r="AM42" s="38"/>
    </row>
    <row r="43" spans="1:39" x14ac:dyDescent="0.15">
      <c r="A43" s="60"/>
      <c r="B43" s="60"/>
      <c r="C43" s="60">
        <v>29</v>
      </c>
      <c r="I43" s="53">
        <f t="shared" si="0"/>
        <v>2243698.27</v>
      </c>
      <c r="K43" s="20">
        <f t="shared" si="1"/>
        <v>2221033.4358755224</v>
      </c>
      <c r="P43" s="14">
        <f t="shared" si="3"/>
        <v>0.22163608276002358</v>
      </c>
      <c r="Q43" s="13">
        <f t="shared" si="5"/>
        <v>0.20298807356020873</v>
      </c>
      <c r="R43" s="35">
        <f t="shared" si="4"/>
        <v>41417.851945303133</v>
      </c>
      <c r="S43" s="60"/>
      <c r="T43" s="60"/>
      <c r="U43" s="60"/>
      <c r="V43" s="60"/>
      <c r="W43" s="60"/>
      <c r="X43" s="60"/>
      <c r="Y43" s="60"/>
      <c r="Z43" s="60"/>
      <c r="AA43" s="60"/>
      <c r="AB43" s="60"/>
      <c r="AD43" s="14"/>
      <c r="AE43" s="13"/>
      <c r="AI43" s="38"/>
      <c r="AJ43" s="38"/>
      <c r="AK43" s="38"/>
      <c r="AL43" s="38"/>
      <c r="AM43" s="38"/>
    </row>
    <row r="44" spans="1:39" x14ac:dyDescent="0.15">
      <c r="A44" s="60"/>
      <c r="B44" s="60"/>
      <c r="C44" s="60">
        <v>30</v>
      </c>
      <c r="I44" s="53">
        <f t="shared" si="0"/>
        <v>2246659.63</v>
      </c>
      <c r="K44" s="20">
        <f t="shared" si="1"/>
        <v>2221937.1774501051</v>
      </c>
      <c r="P44" s="14">
        <f t="shared" si="3"/>
        <v>0.22115289249677</v>
      </c>
      <c r="Q44" s="13">
        <f t="shared" si="5"/>
        <v>0.20020995906217381</v>
      </c>
      <c r="R44" s="35">
        <f t="shared" si="4"/>
        <v>46533.882403192089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D44" s="14"/>
      <c r="AE44" s="13"/>
      <c r="AI44" s="38"/>
      <c r="AJ44" s="38"/>
      <c r="AK44" s="38"/>
      <c r="AL44" s="38"/>
      <c r="AM44" s="38"/>
    </row>
    <row r="45" spans="1:39" x14ac:dyDescent="0.15">
      <c r="A45" s="60"/>
      <c r="B45" s="60"/>
      <c r="C45" s="60">
        <v>31</v>
      </c>
      <c r="I45" s="53">
        <f t="shared" si="0"/>
        <v>2249620.9900000002</v>
      </c>
      <c r="K45" s="20">
        <f t="shared" si="1"/>
        <v>2222811.6325946674</v>
      </c>
      <c r="L45" s="19" t="s">
        <v>55</v>
      </c>
      <c r="P45" s="14">
        <f t="shared" si="3"/>
        <v>0.22069829342424321</v>
      </c>
      <c r="Q45" s="13">
        <f t="shared" si="5"/>
        <v>0.19775708436826414</v>
      </c>
      <c r="R45" s="35">
        <f t="shared" si="4"/>
        <v>50993.986355416411</v>
      </c>
      <c r="S45" s="60"/>
      <c r="T45" s="60"/>
      <c r="U45" s="60"/>
      <c r="V45" s="60"/>
      <c r="W45" s="60"/>
      <c r="X45" s="60"/>
      <c r="Y45" s="60"/>
      <c r="Z45" s="60"/>
      <c r="AA45" s="60"/>
      <c r="AB45" s="60"/>
      <c r="AD45" s="14"/>
      <c r="AE45" s="13"/>
      <c r="AI45" s="38"/>
      <c r="AJ45" s="38"/>
      <c r="AK45" s="38"/>
      <c r="AL45" s="38"/>
      <c r="AM45" s="38"/>
    </row>
    <row r="46" spans="1:39" x14ac:dyDescent="0.15">
      <c r="A46" s="60"/>
      <c r="B46" s="60"/>
      <c r="C46" s="60">
        <v>32</v>
      </c>
      <c r="I46" s="53">
        <f t="shared" si="0"/>
        <v>2252582.35</v>
      </c>
      <c r="K46" s="20">
        <f t="shared" si="1"/>
        <v>2223658.6504459083</v>
      </c>
      <c r="L46" s="23">
        <f>SUM(L15:L26)</f>
        <v>26039560</v>
      </c>
      <c r="P46" s="14">
        <f t="shared" si="3"/>
        <v>0.22026913965174458</v>
      </c>
      <c r="Q46" s="13">
        <f t="shared" si="5"/>
        <v>0.19556408766319225</v>
      </c>
      <c r="R46" s="35">
        <f t="shared" si="4"/>
        <v>54935.602564060275</v>
      </c>
      <c r="S46" s="60"/>
      <c r="T46" s="60"/>
      <c r="U46" s="60"/>
      <c r="V46" s="60"/>
      <c r="W46" s="60"/>
      <c r="X46" s="60"/>
      <c r="Y46" s="60"/>
      <c r="Z46" s="60"/>
      <c r="AA46" s="60"/>
      <c r="AB46" s="60"/>
      <c r="AD46" s="14"/>
      <c r="AE46" s="13"/>
      <c r="AI46" s="38"/>
      <c r="AJ46" s="38"/>
      <c r="AK46" s="38"/>
      <c r="AL46" s="38"/>
      <c r="AM46" s="38"/>
    </row>
    <row r="47" spans="1:39" x14ac:dyDescent="0.15">
      <c r="A47" s="60"/>
      <c r="B47" s="60"/>
      <c r="C47" s="60">
        <v>33</v>
      </c>
      <c r="I47" s="53">
        <f t="shared" si="0"/>
        <v>2255543.71</v>
      </c>
      <c r="K47" s="20">
        <f t="shared" si="1"/>
        <v>2224479.9100454915</v>
      </c>
      <c r="P47" s="14">
        <f t="shared" si="3"/>
        <v>0.21986277508152047</v>
      </c>
      <c r="Q47" s="13">
        <f t="shared" si="5"/>
        <v>0.19358328024308957</v>
      </c>
      <c r="R47" s="35">
        <f t="shared" si="4"/>
        <v>58458.208314233714</v>
      </c>
      <c r="S47" s="60"/>
      <c r="T47" s="60"/>
      <c r="U47" s="60"/>
      <c r="V47" s="60"/>
      <c r="W47" s="60"/>
      <c r="X47" s="60"/>
      <c r="Y47" s="60"/>
      <c r="Z47" s="60"/>
      <c r="AA47" s="60"/>
      <c r="AB47" s="60"/>
      <c r="AD47" s="14"/>
      <c r="AE47" s="13"/>
      <c r="AI47" s="38"/>
      <c r="AJ47" s="38"/>
      <c r="AK47" s="38"/>
      <c r="AL47" s="38"/>
      <c r="AM47" s="38"/>
    </row>
    <row r="48" spans="1:39" x14ac:dyDescent="0.15">
      <c r="A48" s="60"/>
      <c r="B48" s="60"/>
      <c r="C48" s="60">
        <v>34</v>
      </c>
      <c r="I48" s="53">
        <f t="shared" si="0"/>
        <v>2258505.0700000003</v>
      </c>
      <c r="K48" s="20">
        <f t="shared" si="1"/>
        <v>2225276.9406006923</v>
      </c>
      <c r="L48" s="19" t="s">
        <v>56</v>
      </c>
      <c r="P48" s="14">
        <f t="shared" si="3"/>
        <v>0.21947693696053602</v>
      </c>
      <c r="Q48" s="13">
        <f t="shared" si="5"/>
        <v>0.1917788359390066</v>
      </c>
      <c r="R48" s="35">
        <f t="shared" si="4"/>
        <v>61635.9455016379</v>
      </c>
      <c r="S48" s="60"/>
      <c r="T48" s="60"/>
      <c r="U48" s="60"/>
      <c r="V48" s="60"/>
      <c r="W48" s="60"/>
      <c r="X48" s="60"/>
      <c r="Y48" s="60"/>
      <c r="Z48" s="60"/>
      <c r="AA48" s="60"/>
      <c r="AB48" s="60"/>
      <c r="AD48" s="14"/>
      <c r="AE48" s="13"/>
      <c r="AI48" s="38"/>
      <c r="AJ48" s="38"/>
      <c r="AK48" s="38"/>
      <c r="AL48" s="38"/>
      <c r="AM48" s="38"/>
    </row>
    <row r="49" spans="1:39" x14ac:dyDescent="0.15">
      <c r="A49" s="60"/>
      <c r="B49" s="60"/>
      <c r="C49" s="60">
        <v>35</v>
      </c>
      <c r="I49" s="53">
        <f t="shared" si="0"/>
        <v>2261466.4300000002</v>
      </c>
      <c r="K49" s="20">
        <f t="shared" si="1"/>
        <v>2226051.1388139073</v>
      </c>
      <c r="L49" s="23">
        <f>SUM(L27:L38)</f>
        <v>26636500</v>
      </c>
      <c r="P49" s="14">
        <f t="shared" si="3"/>
        <v>0.21910968203166242</v>
      </c>
      <c r="Q49" s="13">
        <f t="shared" si="5"/>
        <v>0.1901231802487649</v>
      </c>
      <c r="R49" s="35">
        <f t="shared" si="4"/>
        <v>64525.435304050385</v>
      </c>
      <c r="S49" s="60"/>
      <c r="T49" s="60"/>
      <c r="U49" s="60"/>
      <c r="V49" s="60"/>
      <c r="W49" s="60"/>
      <c r="X49" s="60"/>
      <c r="Y49" s="60"/>
      <c r="Z49" s="60"/>
      <c r="AA49" s="60"/>
      <c r="AB49" s="60"/>
      <c r="AD49" s="14"/>
      <c r="AE49" s="13"/>
      <c r="AI49" s="38"/>
      <c r="AJ49" s="38"/>
      <c r="AK49" s="38"/>
      <c r="AL49" s="38"/>
      <c r="AM49" s="38"/>
    </row>
    <row r="50" spans="1:39" x14ac:dyDescent="0.15">
      <c r="A50" s="60"/>
      <c r="B50" s="60"/>
      <c r="C50" s="60">
        <v>36</v>
      </c>
      <c r="I50" s="53">
        <f t="shared" si="0"/>
        <v>2264427.79</v>
      </c>
      <c r="K50" s="20">
        <f t="shared" si="1"/>
        <v>2226803.7837757887</v>
      </c>
      <c r="P50" s="14">
        <f t="shared" si="3"/>
        <v>0.21875932921857499</v>
      </c>
      <c r="Q50" s="13">
        <f t="shared" si="5"/>
        <v>0.18859465195113023</v>
      </c>
      <c r="R50" s="35">
        <f t="shared" si="4"/>
        <v>67170.817475521515</v>
      </c>
      <c r="S50" s="60"/>
      <c r="T50" s="60"/>
      <c r="U50" s="60"/>
      <c r="V50" s="60"/>
      <c r="W50" s="60"/>
      <c r="X50" s="60"/>
      <c r="Y50" s="60"/>
      <c r="Z50" s="60"/>
      <c r="AA50" s="60"/>
      <c r="AB50" s="60"/>
      <c r="AD50" s="14"/>
      <c r="AE50" s="13"/>
      <c r="AI50" s="38"/>
      <c r="AJ50" s="38"/>
      <c r="AK50" s="38"/>
      <c r="AL50" s="38"/>
      <c r="AM50" s="38"/>
    </row>
    <row r="51" spans="1:39" x14ac:dyDescent="0.15">
      <c r="A51" s="60"/>
      <c r="B51" s="69">
        <v>42370</v>
      </c>
      <c r="C51" s="60">
        <v>37</v>
      </c>
      <c r="I51" s="53">
        <f t="shared" si="0"/>
        <v>2267389.15</v>
      </c>
      <c r="K51" s="20">
        <f t="shared" si="1"/>
        <v>2227536.0498219472</v>
      </c>
      <c r="P51" s="14">
        <f t="shared" si="3"/>
        <v>0.21842441459588752</v>
      </c>
      <c r="Q51" s="13">
        <f t="shared" si="5"/>
        <v>0.18717593552894701</v>
      </c>
      <c r="R51" s="35">
        <f>K51*(P51-Q51)</f>
        <v>69607.113623716461</v>
      </c>
      <c r="S51" s="60"/>
      <c r="T51" s="60"/>
      <c r="U51" s="60"/>
      <c r="V51" s="60" t="s">
        <v>32</v>
      </c>
      <c r="W51" s="60" t="s">
        <v>44</v>
      </c>
      <c r="X51" s="60"/>
      <c r="Y51" s="60"/>
      <c r="Z51" s="60"/>
      <c r="AA51" s="60"/>
      <c r="AB51" s="60"/>
      <c r="AC51" s="11"/>
      <c r="AD51" s="14"/>
      <c r="AE51" s="13"/>
      <c r="AI51" s="38"/>
      <c r="AJ51" s="38"/>
      <c r="AK51" s="38"/>
      <c r="AL51" s="38"/>
      <c r="AM51" s="38"/>
    </row>
    <row r="52" spans="1:39" x14ac:dyDescent="0.15">
      <c r="A52" s="60"/>
      <c r="B52" s="60"/>
      <c r="C52" s="60">
        <v>38</v>
      </c>
      <c r="I52" s="53">
        <f t="shared" si="0"/>
        <v>2270350.5100000002</v>
      </c>
      <c r="K52" s="20">
        <f t="shared" si="1"/>
        <v>2228249.0176786133</v>
      </c>
      <c r="L52" s="9"/>
      <c r="P52" s="14">
        <f t="shared" si="3"/>
        <v>0.21810365561679326</v>
      </c>
      <c r="Q52" s="13">
        <f t="shared" si="5"/>
        <v>0.18585297896885616</v>
      </c>
      <c r="R52" s="35">
        <f t="shared" si="4"/>
        <v>71862.53856023644</v>
      </c>
      <c r="S52" s="60"/>
      <c r="T52" s="60"/>
      <c r="U52" s="60"/>
      <c r="V52" s="60"/>
      <c r="W52" s="60"/>
      <c r="X52" s="60"/>
      <c r="Y52" s="60"/>
      <c r="Z52" s="60"/>
      <c r="AA52" s="60"/>
      <c r="AB52" s="60"/>
      <c r="AD52" s="14"/>
      <c r="AE52" s="13"/>
      <c r="AI52" s="38"/>
      <c r="AJ52" s="38"/>
      <c r="AK52" s="38"/>
      <c r="AL52" s="38"/>
      <c r="AM52" s="38"/>
    </row>
    <row r="53" spans="1:39" x14ac:dyDescent="0.15">
      <c r="A53" s="60"/>
      <c r="B53" s="60"/>
      <c r="C53" s="60">
        <v>39</v>
      </c>
      <c r="I53" s="53">
        <f t="shared" si="0"/>
        <v>2273311.87</v>
      </c>
      <c r="K53" s="20">
        <f t="shared" si="1"/>
        <v>2228943.6841635294</v>
      </c>
      <c r="P53" s="14">
        <f t="shared" si="3"/>
        <v>0.21779592240627871</v>
      </c>
      <c r="Q53" s="13">
        <f t="shared" si="5"/>
        <v>0.18461422748839074</v>
      </c>
      <c r="R53" s="35">
        <f t="shared" si="4"/>
        <v>73960.129317067476</v>
      </c>
      <c r="S53" s="60"/>
      <c r="T53" s="60"/>
      <c r="U53" s="60"/>
      <c r="V53" s="60"/>
      <c r="W53" s="60"/>
      <c r="X53" s="60"/>
      <c r="Y53" s="60"/>
      <c r="Z53" s="60"/>
      <c r="AA53" s="60"/>
      <c r="AB53" s="60"/>
      <c r="AD53" s="14"/>
      <c r="AE53" s="13"/>
      <c r="AI53" s="38"/>
      <c r="AJ53" s="38"/>
      <c r="AK53" s="38"/>
      <c r="AL53" s="38"/>
      <c r="AM53" s="38"/>
    </row>
    <row r="54" spans="1:39" x14ac:dyDescent="0.15">
      <c r="A54" s="60"/>
      <c r="B54" s="60"/>
      <c r="C54" s="60">
        <v>40</v>
      </c>
      <c r="I54" s="53">
        <f t="shared" si="0"/>
        <v>2276273.23</v>
      </c>
      <c r="K54" s="20">
        <f t="shared" si="1"/>
        <v>2229620.9706612178</v>
      </c>
      <c r="P54" s="14">
        <f t="shared" si="3"/>
        <v>0.21750021451018275</v>
      </c>
      <c r="Q54" s="13">
        <f t="shared" si="5"/>
        <v>0.18345006886599224</v>
      </c>
      <c r="R54" s="35">
        <f t="shared" si="4"/>
        <v>75918.91878235589</v>
      </c>
      <c r="S54" s="60"/>
      <c r="T54" s="60"/>
      <c r="U54" s="60"/>
      <c r="V54" s="60"/>
      <c r="W54" s="60"/>
      <c r="X54" s="60"/>
      <c r="Y54" s="60"/>
      <c r="Z54" s="60"/>
      <c r="AA54" s="60"/>
      <c r="AB54" s="60"/>
      <c r="AD54" s="14"/>
      <c r="AE54" s="13"/>
      <c r="AI54" s="38"/>
      <c r="AJ54" s="38"/>
      <c r="AK54" s="38"/>
      <c r="AL54" s="38"/>
      <c r="AM54" s="38"/>
    </row>
    <row r="55" spans="1:39" x14ac:dyDescent="0.15">
      <c r="A55" s="60"/>
      <c r="B55" s="60"/>
      <c r="C55" s="60">
        <v>41</v>
      </c>
      <c r="I55" s="53">
        <f t="shared" si="0"/>
        <v>2279234.59</v>
      </c>
      <c r="K55" s="20">
        <f t="shared" si="1"/>
        <v>2230281.7305539344</v>
      </c>
      <c r="P55" s="14">
        <f t="shared" si="3"/>
        <v>0.21721564190236542</v>
      </c>
      <c r="S55" s="60"/>
      <c r="T55" s="60"/>
      <c r="U55" s="60"/>
      <c r="V55" s="60"/>
      <c r="W55" s="60"/>
      <c r="X55" s="60"/>
      <c r="Y55" s="60"/>
      <c r="Z55" s="60"/>
      <c r="AA55" s="60"/>
      <c r="AB55" s="60"/>
      <c r="AD55" s="14"/>
      <c r="AE55" s="13"/>
      <c r="AI55" s="38"/>
      <c r="AJ55" s="38"/>
      <c r="AK55" s="38"/>
      <c r="AL55" s="38"/>
      <c r="AM55" s="38"/>
    </row>
    <row r="56" spans="1:39" x14ac:dyDescent="0.15">
      <c r="A56" s="60"/>
      <c r="B56" s="60"/>
      <c r="C56" s="60">
        <v>42</v>
      </c>
      <c r="I56" s="53">
        <f t="shared" si="0"/>
        <v>2282195.9500000002</v>
      </c>
      <c r="K56" s="20">
        <f t="shared" si="1"/>
        <v>2230926.7557590627</v>
      </c>
      <c r="P56" s="14">
        <f t="shared" si="3"/>
        <v>0.21694140934802852</v>
      </c>
      <c r="S56" s="60"/>
      <c r="T56" s="60"/>
      <c r="U56" s="60"/>
      <c r="V56" s="60"/>
      <c r="W56" s="60"/>
      <c r="X56" s="60"/>
      <c r="Y56" s="60"/>
      <c r="Z56" s="60"/>
      <c r="AA56" s="60"/>
      <c r="AB56" s="60"/>
      <c r="AD56" s="14"/>
      <c r="AE56" s="13"/>
      <c r="AI56" s="38"/>
      <c r="AJ56" s="38"/>
      <c r="AK56" s="38"/>
      <c r="AL56" s="38"/>
      <c r="AM56" s="38"/>
    </row>
    <row r="57" spans="1:39" x14ac:dyDescent="0.15">
      <c r="A57" s="60"/>
      <c r="B57" s="60"/>
      <c r="C57" s="60">
        <v>43</v>
      </c>
      <c r="I57" s="53">
        <f t="shared" si="0"/>
        <v>2285157.31</v>
      </c>
      <c r="K57" s="20">
        <f t="shared" si="1"/>
        <v>2231556.7824989171</v>
      </c>
      <c r="P57" s="14">
        <f t="shared" si="3"/>
        <v>0.21667680343640491</v>
      </c>
      <c r="S57" s="60"/>
      <c r="T57" s="60"/>
      <c r="U57" s="60"/>
      <c r="V57" s="60"/>
      <c r="W57" s="60"/>
      <c r="X57" s="60"/>
      <c r="Y57" s="60"/>
      <c r="Z57" s="60"/>
      <c r="AA57" s="60"/>
      <c r="AB57" s="60"/>
      <c r="AD57" s="14"/>
      <c r="AE57" s="13"/>
      <c r="AI57" s="38"/>
      <c r="AJ57" s="38"/>
      <c r="AK57" s="38"/>
      <c r="AL57" s="38"/>
      <c r="AM57" s="38"/>
    </row>
    <row r="58" spans="1:39" x14ac:dyDescent="0.15">
      <c r="A58" s="60"/>
      <c r="B58" s="60"/>
      <c r="C58" s="60">
        <v>44</v>
      </c>
      <c r="I58" s="53">
        <f t="shared" si="0"/>
        <v>2288118.67</v>
      </c>
      <c r="K58" s="20">
        <f t="shared" si="1"/>
        <v>2232172.4964086572</v>
      </c>
      <c r="P58" s="14">
        <f t="shared" si="3"/>
        <v>0.21642118175449809</v>
      </c>
      <c r="S58" s="60"/>
      <c r="T58" s="60"/>
      <c r="U58" s="60"/>
      <c r="V58" s="60"/>
      <c r="W58" s="60"/>
      <c r="X58" s="60"/>
      <c r="Y58" s="60"/>
      <c r="Z58" s="60"/>
      <c r="AA58" s="60"/>
      <c r="AB58" s="60"/>
      <c r="AD58" s="14"/>
      <c r="AE58" s="13"/>
      <c r="AI58" s="38"/>
      <c r="AJ58" s="38"/>
      <c r="AK58" s="38"/>
      <c r="AL58" s="38"/>
      <c r="AM58" s="38"/>
    </row>
    <row r="59" spans="1:39" x14ac:dyDescent="0.15">
      <c r="A59" s="60"/>
      <c r="B59" s="60"/>
      <c r="C59" s="60">
        <v>45</v>
      </c>
      <c r="I59" s="53">
        <f t="shared" si="0"/>
        <v>2291080.0300000003</v>
      </c>
      <c r="K59" s="20">
        <f t="shared" si="1"/>
        <v>2232774.537071432</v>
      </c>
      <c r="P59" s="14">
        <f t="shared" si="3"/>
        <v>0.21617396379158141</v>
      </c>
      <c r="S59" s="60"/>
      <c r="T59" s="60"/>
      <c r="U59" s="60"/>
      <c r="V59" s="60"/>
      <c r="W59" s="60"/>
      <c r="X59" s="60"/>
      <c r="Y59" s="60"/>
      <c r="Z59" s="60"/>
      <c r="AA59" s="60"/>
      <c r="AB59" s="60"/>
      <c r="AD59" s="14"/>
      <c r="AE59" s="13"/>
      <c r="AI59" s="38"/>
      <c r="AJ59" s="38"/>
      <c r="AK59" s="38"/>
      <c r="AL59" s="38"/>
      <c r="AM59" s="38"/>
    </row>
    <row r="60" spans="1:39" x14ac:dyDescent="0.15">
      <c r="A60" s="60"/>
      <c r="B60" s="60"/>
      <c r="C60" s="60">
        <v>46</v>
      </c>
      <c r="I60" s="53">
        <f t="shared" si="0"/>
        <v>2294041.39</v>
      </c>
      <c r="K60" s="20">
        <f t="shared" si="1"/>
        <v>2233363.5020561484</v>
      </c>
      <c r="P60" s="14">
        <f t="shared" si="3"/>
        <v>0.21593462325300228</v>
      </c>
      <c r="S60" s="60"/>
      <c r="T60" s="60"/>
      <c r="U60" s="60"/>
      <c r="V60" s="60"/>
      <c r="W60" s="60"/>
      <c r="X60" s="60"/>
      <c r="Y60" s="60"/>
      <c r="Z60" s="60"/>
      <c r="AA60" s="60"/>
      <c r="AB60" s="60"/>
      <c r="AD60" s="14"/>
      <c r="AE60" s="13"/>
      <c r="AI60" s="38"/>
      <c r="AJ60" s="38"/>
      <c r="AK60" s="38"/>
      <c r="AL60" s="38"/>
      <c r="AM60" s="38"/>
    </row>
    <row r="61" spans="1:39" x14ac:dyDescent="0.15">
      <c r="A61" s="60"/>
      <c r="B61" s="60"/>
      <c r="C61" s="60">
        <v>47</v>
      </c>
      <c r="I61" s="53">
        <f t="shared" si="0"/>
        <v>2297002.75</v>
      </c>
      <c r="K61" s="20">
        <f t="shared" si="1"/>
        <v>2233939.9505219618</v>
      </c>
      <c r="P61" s="14">
        <f t="shared" si="3"/>
        <v>0.21570268152936006</v>
      </c>
      <c r="S61" s="60"/>
      <c r="T61" s="60"/>
      <c r="U61" s="60"/>
      <c r="V61" s="60"/>
      <c r="W61" s="60"/>
      <c r="X61" s="60"/>
      <c r="Y61" s="60"/>
      <c r="Z61" s="60"/>
      <c r="AA61" s="60"/>
      <c r="AB61" s="60"/>
      <c r="AD61" s="14"/>
      <c r="AE61" s="13"/>
      <c r="AI61" s="38"/>
      <c r="AJ61" s="38"/>
      <c r="AK61" s="38"/>
      <c r="AL61" s="38"/>
      <c r="AM61" s="38"/>
    </row>
    <row r="62" spans="1:39" x14ac:dyDescent="0.15">
      <c r="A62" s="60"/>
      <c r="B62" s="60"/>
      <c r="C62" s="60">
        <v>48</v>
      </c>
      <c r="I62" s="53">
        <f t="shared" si="0"/>
        <v>2299964.11</v>
      </c>
      <c r="K62" s="20">
        <f t="shared" si="1"/>
        <v>2234504.4064441095</v>
      </c>
      <c r="P62" s="14">
        <f t="shared" si="3"/>
        <v>0.21547770211891645</v>
      </c>
      <c r="S62" s="60"/>
      <c r="T62" s="60"/>
      <c r="U62" s="60"/>
      <c r="V62" s="60"/>
      <c r="W62" s="60"/>
      <c r="X62" s="60"/>
      <c r="Y62" s="60"/>
      <c r="Z62" s="60"/>
      <c r="AA62" s="60"/>
      <c r="AB62" s="60"/>
      <c r="AD62" s="14"/>
      <c r="AE62" s="13"/>
      <c r="AI62" s="38"/>
      <c r="AJ62" s="38"/>
      <c r="AK62" s="38"/>
      <c r="AL62" s="38"/>
      <c r="AM62" s="38"/>
    </row>
    <row r="63" spans="1:39" x14ac:dyDescent="0.15">
      <c r="A63" s="60"/>
      <c r="B63" s="69"/>
      <c r="C63" s="60">
        <v>49</v>
      </c>
      <c r="I63" s="53">
        <f t="shared" si="0"/>
        <v>2302925.4700000002</v>
      </c>
      <c r="K63" s="20">
        <f t="shared" si="1"/>
        <v>2235057.3615078707</v>
      </c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11"/>
      <c r="AI63" s="38"/>
      <c r="AJ63" s="38"/>
      <c r="AK63" s="38"/>
      <c r="AL63" s="38"/>
      <c r="AM63" s="38"/>
    </row>
    <row r="64" spans="1:39" x14ac:dyDescent="0.15">
      <c r="A64" s="60"/>
      <c r="B64" s="60"/>
      <c r="C64" s="60">
        <v>50</v>
      </c>
      <c r="I64" s="53">
        <f t="shared" si="0"/>
        <v>2305886.83</v>
      </c>
      <c r="K64" s="20">
        <f t="shared" si="1"/>
        <v>2235599.2777108122</v>
      </c>
      <c r="S64" s="60"/>
      <c r="T64" s="60"/>
      <c r="U64" s="60"/>
      <c r="V64" s="60"/>
      <c r="W64" s="60"/>
      <c r="X64" s="60"/>
      <c r="Y64" s="60"/>
      <c r="Z64" s="60"/>
      <c r="AA64" s="60"/>
      <c r="AB64" s="60"/>
      <c r="AI64" s="38"/>
      <c r="AJ64" s="38"/>
      <c r="AK64" s="38"/>
      <c r="AL64" s="38"/>
      <c r="AM64" s="38"/>
    </row>
    <row r="65" spans="1:28" x14ac:dyDescent="0.15">
      <c r="A65" s="60"/>
      <c r="B65" s="60"/>
      <c r="C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x14ac:dyDescent="0.15">
      <c r="A66" s="60"/>
      <c r="B66" s="60"/>
      <c r="C66" s="60"/>
      <c r="S66" s="60"/>
      <c r="T66" s="60"/>
      <c r="U66" s="60"/>
      <c r="V66" s="61" t="s">
        <v>29</v>
      </c>
      <c r="W66" s="60"/>
      <c r="X66" s="61" t="s">
        <v>33</v>
      </c>
      <c r="Y66" s="60"/>
      <c r="Z66" s="60"/>
      <c r="AA66" s="60"/>
      <c r="AB66" s="60"/>
    </row>
    <row r="67" spans="1:28" x14ac:dyDescent="0.15">
      <c r="A67" s="60"/>
      <c r="B67" s="60"/>
      <c r="C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x14ac:dyDescent="0.15">
      <c r="A68" s="60"/>
      <c r="B68" s="60"/>
      <c r="C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x14ac:dyDescent="0.15">
      <c r="A69" s="60"/>
      <c r="B69" s="60"/>
      <c r="C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x14ac:dyDescent="0.15">
      <c r="A70" s="60"/>
      <c r="B70" s="60"/>
      <c r="C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spans="1:28" x14ac:dyDescent="0.15">
      <c r="A71" s="60"/>
      <c r="B71" s="60"/>
      <c r="C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spans="1:28" x14ac:dyDescent="0.15">
      <c r="A72" s="60"/>
      <c r="B72" s="60"/>
      <c r="C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spans="1:28" x14ac:dyDescent="0.15">
      <c r="A73" s="60"/>
      <c r="B73" s="60"/>
      <c r="C73" s="60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spans="1:28" x14ac:dyDescent="0.15">
      <c r="A74" s="60"/>
      <c r="B74" s="60"/>
      <c r="C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spans="1:28" x14ac:dyDescent="0.15">
      <c r="A75" s="60"/>
      <c r="B75" s="60"/>
      <c r="C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spans="1:28" x14ac:dyDescent="0.15">
      <c r="A76" s="60"/>
      <c r="B76" s="60"/>
      <c r="C76" s="60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spans="1:28" x14ac:dyDescent="0.15">
      <c r="A77" s="60"/>
      <c r="B77" s="60"/>
      <c r="C77" s="60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spans="1:28" x14ac:dyDescent="0.15">
      <c r="A78" s="60"/>
      <c r="B78" s="60"/>
      <c r="C78" s="60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spans="1:28" x14ac:dyDescent="0.15">
      <c r="A79" s="60"/>
      <c r="B79" s="60"/>
      <c r="C79" s="60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spans="1:28" x14ac:dyDescent="0.15">
      <c r="A80" s="60"/>
      <c r="B80" s="60"/>
      <c r="C80" s="60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spans="1:28" x14ac:dyDescent="0.15">
      <c r="A81" s="60"/>
      <c r="B81" s="60"/>
      <c r="C81" s="60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spans="1:28" x14ac:dyDescent="0.15">
      <c r="A82" s="60"/>
      <c r="B82" s="60"/>
      <c r="C82" s="60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spans="1:28" x14ac:dyDescent="0.15">
      <c r="A83" s="60"/>
      <c r="B83" s="60"/>
      <c r="C83" s="60"/>
      <c r="S83" s="60"/>
      <c r="T83" s="60"/>
      <c r="U83" s="60"/>
      <c r="V83" s="61" t="s">
        <v>35</v>
      </c>
      <c r="W83" s="60"/>
      <c r="X83" s="61" t="s">
        <v>34</v>
      </c>
      <c r="Y83" s="60"/>
      <c r="Z83" s="60"/>
      <c r="AA83" s="60"/>
      <c r="AB83" s="60"/>
    </row>
    <row r="84" spans="1:28" x14ac:dyDescent="0.15">
      <c r="C84" s="6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spans="1:28" x14ac:dyDescent="0.15"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spans="1:28" x14ac:dyDescent="0.15"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spans="1:28" x14ac:dyDescent="0.15"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spans="1:28" x14ac:dyDescent="0.15">
      <c r="I88" t="s">
        <v>4</v>
      </c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spans="1:28" x14ac:dyDescent="0.15"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spans="1:28" x14ac:dyDescent="0.15">
      <c r="I90" t="s">
        <v>7</v>
      </c>
      <c r="J90" t="s">
        <v>6</v>
      </c>
      <c r="L90" s="7" t="s">
        <v>8</v>
      </c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spans="1:28" x14ac:dyDescent="0.15">
      <c r="H91">
        <v>1</v>
      </c>
      <c r="I91" s="9">
        <f>7.3*(H91)^4-390.81*(H91)^3+6588.5*(H91)^2-33336.6*(H91)+2195875.5</f>
        <v>2168743.89</v>
      </c>
      <c r="J91">
        <f>-0.1*(H91)^6+8.61*(H91)^5-269.36*(H91)^4+3874.69*(H91)^3-25393.14*(H91)^2+69764.95*(H91)+2098607.98</f>
        <v>2146593.63</v>
      </c>
      <c r="L91">
        <f>2961.36*(H91)+2157818.83</f>
        <v>2160780.19</v>
      </c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spans="1:28" x14ac:dyDescent="0.15">
      <c r="H92">
        <v>2</v>
      </c>
      <c r="I92" s="9">
        <f>7.3*(H92)^4-390.81*(H92)^3+6588.5*(H92)^2-33336.6*(H92)+2195875.5</f>
        <v>2152546.62</v>
      </c>
      <c r="J92">
        <f t="shared" ref="J92:J124" si="6">-0.1*(H92)^6+8.61*(H92)^5-269.36*(H92)^4+3874.69*(H92)^3-25393.14*(H92)^2+69764.95*(H92)+2098607.98</f>
        <v>2163522.2000000002</v>
      </c>
      <c r="L92">
        <f t="shared" ref="L92:L132" si="7">2961.36*(H92)+2157818.83</f>
        <v>2163741.5500000003</v>
      </c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pans="1:28" x14ac:dyDescent="0.15">
      <c r="H93">
        <v>3</v>
      </c>
      <c r="I93" s="9">
        <f t="shared" ref="I93:I126" si="8">7.3*(H93)^4-390.81*(H93)^3+6588.5*(H93)^2-33336.6*(H93)+2195875.5</f>
        <v>2145201.63</v>
      </c>
      <c r="J93">
        <f t="shared" si="6"/>
        <v>2164182.37</v>
      </c>
      <c r="L93">
        <f t="shared" si="7"/>
        <v>2166702.91</v>
      </c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spans="1:28" x14ac:dyDescent="0.15">
      <c r="H94">
        <v>4</v>
      </c>
      <c r="I94" s="9">
        <f t="shared" si="8"/>
        <v>2144802.06</v>
      </c>
      <c r="J94">
        <f t="shared" si="6"/>
        <v>2158808.58</v>
      </c>
      <c r="L94">
        <f t="shared" si="7"/>
        <v>2169664.27</v>
      </c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spans="1:28" x14ac:dyDescent="0.15">
      <c r="H95">
        <v>5</v>
      </c>
      <c r="I95" s="9">
        <f t="shared" si="8"/>
        <v>2149616.25</v>
      </c>
      <c r="J95">
        <f t="shared" si="6"/>
        <v>2153934.23</v>
      </c>
      <c r="L95">
        <f t="shared" si="7"/>
        <v>2172625.63</v>
      </c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spans="1:28" x14ac:dyDescent="0.15">
      <c r="H96">
        <v>6</v>
      </c>
      <c r="I96" s="9">
        <f t="shared" si="8"/>
        <v>2158087.7400000002</v>
      </c>
      <c r="J96">
        <f t="shared" si="6"/>
        <v>2153172.88</v>
      </c>
      <c r="L96">
        <f t="shared" si="7"/>
        <v>2175586.9900000002</v>
      </c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spans="7:28" x14ac:dyDescent="0.15">
      <c r="H97">
        <v>7</v>
      </c>
      <c r="I97" s="9">
        <f t="shared" si="8"/>
        <v>2168835.27</v>
      </c>
      <c r="J97">
        <f t="shared" si="6"/>
        <v>2157927.4500000002</v>
      </c>
      <c r="L97">
        <f t="shared" si="7"/>
        <v>2178548.35</v>
      </c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spans="7:28" x14ac:dyDescent="0.15">
      <c r="H98">
        <v>8</v>
      </c>
      <c r="I98" s="9">
        <f t="shared" si="8"/>
        <v>2180652.7799999998</v>
      </c>
      <c r="J98">
        <f t="shared" si="6"/>
        <v>2168027.42</v>
      </c>
      <c r="L98">
        <f t="shared" si="7"/>
        <v>2181509.71</v>
      </c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spans="7:28" x14ac:dyDescent="0.15">
      <c r="H99">
        <v>9</v>
      </c>
      <c r="I99" s="9">
        <f t="shared" si="8"/>
        <v>2192509.41</v>
      </c>
      <c r="J99">
        <f t="shared" si="6"/>
        <v>2182294.0299999998</v>
      </c>
      <c r="L99">
        <f t="shared" si="7"/>
        <v>2184471.0700000003</v>
      </c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spans="7:28" x14ac:dyDescent="0.15">
      <c r="H100">
        <v>10</v>
      </c>
      <c r="I100" s="9">
        <f t="shared" si="8"/>
        <v>2203549.5</v>
      </c>
      <c r="J100">
        <f t="shared" si="6"/>
        <v>2199033.48</v>
      </c>
      <c r="L100">
        <f t="shared" si="7"/>
        <v>2187432.4300000002</v>
      </c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spans="7:28" x14ac:dyDescent="0.15">
      <c r="H101">
        <v>11</v>
      </c>
      <c r="I101" s="9">
        <f t="shared" si="8"/>
        <v>2213092.59</v>
      </c>
      <c r="J101">
        <f t="shared" si="6"/>
        <v>2216458.129999999</v>
      </c>
      <c r="L101">
        <f t="shared" si="7"/>
        <v>2190393.79</v>
      </c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spans="7:28" x14ac:dyDescent="0.15">
      <c r="H102">
        <v>12</v>
      </c>
      <c r="I102" s="9">
        <f t="shared" si="8"/>
        <v>2220633.42</v>
      </c>
      <c r="J102">
        <f t="shared" si="6"/>
        <v>2233035.7000000002</v>
      </c>
      <c r="L102">
        <f t="shared" si="7"/>
        <v>2193355.15</v>
      </c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spans="7:28" x14ac:dyDescent="0.15">
      <c r="G103" t="s">
        <v>5</v>
      </c>
      <c r="H103">
        <v>13</v>
      </c>
      <c r="I103" s="9">
        <f t="shared" si="8"/>
        <v>2225841.9300000002</v>
      </c>
      <c r="J103">
        <f t="shared" si="6"/>
        <v>2247766.4699999997</v>
      </c>
      <c r="L103">
        <f t="shared" si="7"/>
        <v>2196316.5100000002</v>
      </c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spans="7:28" x14ac:dyDescent="0.15">
      <c r="H104">
        <v>14</v>
      </c>
      <c r="I104" s="9">
        <f t="shared" si="8"/>
        <v>2228563.2600000002</v>
      </c>
      <c r="J104">
        <f t="shared" si="6"/>
        <v>2260388.4799999991</v>
      </c>
      <c r="L104">
        <f t="shared" si="7"/>
        <v>2199277.87</v>
      </c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spans="7:28" x14ac:dyDescent="0.15">
      <c r="H105">
        <v>15</v>
      </c>
      <c r="I105" s="9">
        <f t="shared" si="8"/>
        <v>2228817.75</v>
      </c>
      <c r="J105">
        <f t="shared" si="6"/>
        <v>2271510.73</v>
      </c>
      <c r="L105">
        <f t="shared" si="7"/>
        <v>2202239.23</v>
      </c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spans="7:28" x14ac:dyDescent="0.15">
      <c r="H106">
        <v>16</v>
      </c>
      <c r="I106" s="9">
        <f t="shared" si="8"/>
        <v>2226800.94</v>
      </c>
      <c r="J106">
        <f t="shared" si="6"/>
        <v>2282674.379999999</v>
      </c>
      <c r="L106">
        <f t="shared" si="7"/>
        <v>2205200.59</v>
      </c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spans="7:28" x14ac:dyDescent="0.15">
      <c r="H107">
        <v>17</v>
      </c>
      <c r="I107" s="9">
        <f t="shared" si="8"/>
        <v>2222883.5700000003</v>
      </c>
      <c r="J107">
        <f t="shared" si="6"/>
        <v>2296341.9499999955</v>
      </c>
      <c r="L107">
        <f t="shared" si="7"/>
        <v>2208161.9500000002</v>
      </c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spans="7:28" x14ac:dyDescent="0.15">
      <c r="H108">
        <v>18</v>
      </c>
      <c r="I108" s="9">
        <f t="shared" si="8"/>
        <v>2217611.58</v>
      </c>
      <c r="J108">
        <f t="shared" si="6"/>
        <v>2315814.5199999977</v>
      </c>
      <c r="L108">
        <f t="shared" si="7"/>
        <v>2211123.31</v>
      </c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spans="7:28" x14ac:dyDescent="0.15">
      <c r="H109">
        <v>19</v>
      </c>
      <c r="I109" s="9">
        <f t="shared" si="8"/>
        <v>2211706.11</v>
      </c>
      <c r="J109">
        <f t="shared" si="6"/>
        <v>2345076.929999995</v>
      </c>
      <c r="L109">
        <f t="shared" si="7"/>
        <v>2214084.67</v>
      </c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spans="7:28" x14ac:dyDescent="0.15">
      <c r="H110">
        <v>20</v>
      </c>
      <c r="I110" s="9">
        <f t="shared" si="8"/>
        <v>2206063.5</v>
      </c>
      <c r="J110">
        <f t="shared" si="6"/>
        <v>2388570.98</v>
      </c>
      <c r="L110">
        <f t="shared" si="7"/>
        <v>2217046.0300000003</v>
      </c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spans="7:28" x14ac:dyDescent="0.15">
      <c r="H111">
        <v>21</v>
      </c>
      <c r="I111" s="9">
        <f t="shared" si="8"/>
        <v>2201755.2899999996</v>
      </c>
      <c r="J111">
        <f t="shared" si="6"/>
        <v>2450896.6299999971</v>
      </c>
      <c r="L111">
        <f t="shared" si="7"/>
        <v>2220007.39</v>
      </c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spans="7:28" x14ac:dyDescent="0.15">
      <c r="H112">
        <v>22</v>
      </c>
      <c r="I112" s="9">
        <f t="shared" si="8"/>
        <v>2200028.2199999997</v>
      </c>
      <c r="J112">
        <f t="shared" si="6"/>
        <v>2536441.1999999909</v>
      </c>
      <c r="L112">
        <f t="shared" si="7"/>
        <v>2222968.75</v>
      </c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spans="7:28" x14ac:dyDescent="0.15">
      <c r="H113">
        <v>23</v>
      </c>
      <c r="I113" s="9">
        <f t="shared" si="8"/>
        <v>2202304.2299999995</v>
      </c>
      <c r="J113">
        <f t="shared" si="6"/>
        <v>2648936.5699999966</v>
      </c>
      <c r="L113">
        <f t="shared" si="7"/>
        <v>2225930.11</v>
      </c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spans="7:28" x14ac:dyDescent="0.15">
      <c r="H114">
        <v>24</v>
      </c>
      <c r="I114" s="9">
        <f t="shared" si="8"/>
        <v>2210180.4599999995</v>
      </c>
      <c r="J114">
        <f t="shared" si="6"/>
        <v>2790944.3800000013</v>
      </c>
      <c r="L114">
        <f t="shared" si="7"/>
        <v>2228891.4700000002</v>
      </c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spans="7:28" x14ac:dyDescent="0.15">
      <c r="G115" t="s">
        <v>5</v>
      </c>
      <c r="H115">
        <v>25</v>
      </c>
      <c r="I115" s="9">
        <f t="shared" si="8"/>
        <v>2225429.25</v>
      </c>
      <c r="J115">
        <f t="shared" si="6"/>
        <v>2963269.23</v>
      </c>
      <c r="L115">
        <f t="shared" si="7"/>
        <v>2231852.83</v>
      </c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spans="7:28" x14ac:dyDescent="0.15">
      <c r="H116">
        <v>26</v>
      </c>
      <c r="I116" s="9">
        <f t="shared" si="8"/>
        <v>2249998.14</v>
      </c>
      <c r="J116">
        <f t="shared" si="6"/>
        <v>3164299.8799999878</v>
      </c>
      <c r="L116">
        <f t="shared" si="7"/>
        <v>2234814.19</v>
      </c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spans="7:28" x14ac:dyDescent="0.15">
      <c r="H117">
        <v>27</v>
      </c>
      <c r="I117" s="9">
        <f t="shared" si="8"/>
        <v>2286009.8699999992</v>
      </c>
      <c r="J117">
        <f t="shared" si="6"/>
        <v>3389278.4499999816</v>
      </c>
      <c r="L117">
        <f t="shared" si="7"/>
        <v>2237775.5500000003</v>
      </c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spans="7:28" x14ac:dyDescent="0.15">
      <c r="H118">
        <v>28</v>
      </c>
      <c r="I118" s="9">
        <f t="shared" si="8"/>
        <v>2335762.3800000008</v>
      </c>
      <c r="J118">
        <f t="shared" si="6"/>
        <v>3629497.6199999843</v>
      </c>
      <c r="L118">
        <f t="shared" si="7"/>
        <v>2240736.91</v>
      </c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spans="7:28" x14ac:dyDescent="0.15">
      <c r="H119">
        <v>29</v>
      </c>
      <c r="I119" s="9">
        <f t="shared" si="8"/>
        <v>2401728.81</v>
      </c>
      <c r="J119">
        <f t="shared" si="6"/>
        <v>3871425.8299999931</v>
      </c>
      <c r="L119">
        <f t="shared" si="7"/>
        <v>2243698.27</v>
      </c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7:28" x14ac:dyDescent="0.15">
      <c r="H120">
        <v>30</v>
      </c>
      <c r="I120" s="9">
        <f t="shared" si="8"/>
        <v>2486557.5</v>
      </c>
      <c r="J120">
        <f t="shared" si="6"/>
        <v>4095760.48</v>
      </c>
      <c r="L120">
        <f t="shared" si="7"/>
        <v>2246659.63</v>
      </c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spans="7:28" x14ac:dyDescent="0.15">
      <c r="H121">
        <v>31</v>
      </c>
      <c r="I121" s="9">
        <f t="shared" si="8"/>
        <v>2593071.9899999988</v>
      </c>
      <c r="J121">
        <f t="shared" si="6"/>
        <v>4276409.1299999952</v>
      </c>
      <c r="L121">
        <f t="shared" si="7"/>
        <v>2249620.9900000002</v>
      </c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7:28" x14ac:dyDescent="0.15">
      <c r="H122">
        <v>32</v>
      </c>
      <c r="I122" s="9">
        <f t="shared" si="8"/>
        <v>2724271.0199999996</v>
      </c>
      <c r="J122">
        <f t="shared" si="6"/>
        <v>4379398.6999999629</v>
      </c>
      <c r="L122">
        <f t="shared" si="7"/>
        <v>2252582.35</v>
      </c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spans="7:28" x14ac:dyDescent="0.15">
      <c r="H123">
        <v>33</v>
      </c>
      <c r="I123" s="9">
        <f t="shared" si="8"/>
        <v>2883328.5299999984</v>
      </c>
      <c r="J123">
        <f t="shared" si="6"/>
        <v>4361712.6699999515</v>
      </c>
      <c r="L123">
        <f t="shared" si="7"/>
        <v>2255543.71</v>
      </c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7:28" x14ac:dyDescent="0.15">
      <c r="H124">
        <v>34</v>
      </c>
      <c r="I124" s="9">
        <f t="shared" si="8"/>
        <v>3073593.6599999988</v>
      </c>
      <c r="J124">
        <f t="shared" si="6"/>
        <v>4170056.2799999439</v>
      </c>
      <c r="L124">
        <f t="shared" si="7"/>
        <v>2258505.0700000003</v>
      </c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spans="7:28" x14ac:dyDescent="0.15">
      <c r="H125">
        <v>35</v>
      </c>
      <c r="I125" s="9">
        <f t="shared" si="8"/>
        <v>3298590.75</v>
      </c>
      <c r="L125">
        <f>2961.36*(H125)+2157818.83</f>
        <v>2261466.4300000002</v>
      </c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spans="7:28" x14ac:dyDescent="0.15">
      <c r="H126">
        <v>36</v>
      </c>
      <c r="I126" s="9">
        <f t="shared" si="8"/>
        <v>3562019.34</v>
      </c>
      <c r="L126">
        <f t="shared" si="7"/>
        <v>2264427.79</v>
      </c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spans="7:28" x14ac:dyDescent="0.15">
      <c r="H127">
        <v>37</v>
      </c>
      <c r="I127" s="9"/>
      <c r="L127">
        <f t="shared" si="7"/>
        <v>2267389.15</v>
      </c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spans="7:28" x14ac:dyDescent="0.15">
      <c r="H128">
        <v>38</v>
      </c>
      <c r="I128" s="9"/>
      <c r="L128">
        <f t="shared" si="7"/>
        <v>2270350.5100000002</v>
      </c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spans="3:28" x14ac:dyDescent="0.15">
      <c r="H129">
        <v>39</v>
      </c>
      <c r="I129" s="9"/>
      <c r="L129">
        <f t="shared" si="7"/>
        <v>2273311.87</v>
      </c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spans="3:28" x14ac:dyDescent="0.15">
      <c r="H130">
        <v>40</v>
      </c>
      <c r="I130" s="9"/>
      <c r="L130">
        <f t="shared" si="7"/>
        <v>2276273.23</v>
      </c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spans="3:28" x14ac:dyDescent="0.15">
      <c r="H131">
        <v>41</v>
      </c>
      <c r="I131" s="9"/>
      <c r="L131">
        <f t="shared" si="7"/>
        <v>2279234.59</v>
      </c>
      <c r="O131" t="s">
        <v>46</v>
      </c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spans="3:28" x14ac:dyDescent="0.15">
      <c r="H132">
        <v>42</v>
      </c>
      <c r="I132" s="9"/>
      <c r="L132">
        <f t="shared" si="7"/>
        <v>2282195.9500000002</v>
      </c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spans="3:28" x14ac:dyDescent="0.15">
      <c r="H133">
        <v>43</v>
      </c>
      <c r="I133" s="9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spans="3:28" x14ac:dyDescent="0.15">
      <c r="H134">
        <v>44</v>
      </c>
      <c r="I134" s="9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spans="3:28" x14ac:dyDescent="0.15">
      <c r="I135" s="9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spans="3:28" x14ac:dyDescent="0.15">
      <c r="I136" s="9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spans="3:28" x14ac:dyDescent="0.15">
      <c r="I137" s="9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spans="3:28" x14ac:dyDescent="0.15">
      <c r="I138" s="9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spans="3:28" x14ac:dyDescent="0.15">
      <c r="I139" s="9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spans="3:28" x14ac:dyDescent="0.15">
      <c r="I140" s="9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spans="3:28" x14ac:dyDescent="0.15">
      <c r="I141" s="9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spans="3:28" x14ac:dyDescent="0.15">
      <c r="I142" s="9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spans="3:28" x14ac:dyDescent="0.15">
      <c r="I143" s="9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spans="3:28" x14ac:dyDescent="0.15">
      <c r="C144" t="s">
        <v>47</v>
      </c>
      <c r="I144" s="9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spans="9:28" x14ac:dyDescent="0.15">
      <c r="I145" s="9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spans="9:28" x14ac:dyDescent="0.15">
      <c r="I146" s="9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spans="9:28" x14ac:dyDescent="0.15">
      <c r="I147" s="9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spans="9:28" x14ac:dyDescent="0.15">
      <c r="I148" s="9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spans="9:28" x14ac:dyDescent="0.15">
      <c r="I149" s="9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spans="9:28" x14ac:dyDescent="0.15">
      <c r="I150" s="9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spans="9:28" x14ac:dyDescent="0.15">
      <c r="I151" s="9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spans="9:28" x14ac:dyDescent="0.15">
      <c r="I152" s="9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spans="9:28" x14ac:dyDescent="0.15">
      <c r="I153" s="9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spans="9:28" x14ac:dyDescent="0.15">
      <c r="I154" s="9"/>
      <c r="O154" t="s">
        <v>40</v>
      </c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spans="9:28" x14ac:dyDescent="0.15">
      <c r="I155" s="9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spans="9:28" x14ac:dyDescent="0.15">
      <c r="I156" s="9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spans="9:28" x14ac:dyDescent="0.15">
      <c r="I157" s="9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spans="9:28" x14ac:dyDescent="0.15">
      <c r="I158" s="9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spans="9:28" x14ac:dyDescent="0.15">
      <c r="I159" s="9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spans="9:28" x14ac:dyDescent="0.15">
      <c r="I160" s="9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spans="9:28" x14ac:dyDescent="0.15">
      <c r="I161" s="9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spans="9:28" x14ac:dyDescent="0.15">
      <c r="I162" s="9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spans="9:28" x14ac:dyDescent="0.15">
      <c r="I163" s="9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spans="9:28" x14ac:dyDescent="0.15">
      <c r="I164" s="9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spans="9:28" x14ac:dyDescent="0.15">
      <c r="I165" s="9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spans="9:28" x14ac:dyDescent="0.15">
      <c r="I166" s="9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spans="9:28" x14ac:dyDescent="0.15">
      <c r="I167" s="9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spans="9:28" x14ac:dyDescent="0.15">
      <c r="I168" s="9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spans="9:28" x14ac:dyDescent="0.15">
      <c r="I169" s="9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spans="9:28" x14ac:dyDescent="0.15">
      <c r="I170" s="9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spans="9:28" x14ac:dyDescent="0.15">
      <c r="I171" s="9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spans="9:28" x14ac:dyDescent="0.15">
      <c r="I172" s="9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spans="9:28" x14ac:dyDescent="0.15">
      <c r="I173" s="9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9:28" x14ac:dyDescent="0.15">
      <c r="I174" s="9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9:28" x14ac:dyDescent="0.15">
      <c r="I175" s="9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9:28" x14ac:dyDescent="0.15">
      <c r="I176" s="9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9:28" x14ac:dyDescent="0.15">
      <c r="I177" s="9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9:28" x14ac:dyDescent="0.15">
      <c r="I178" s="9"/>
      <c r="O178" t="s">
        <v>41</v>
      </c>
      <c r="Q178" s="37" t="s">
        <v>45</v>
      </c>
      <c r="R178" s="37"/>
      <c r="S178" s="7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9:28" x14ac:dyDescent="0.15">
      <c r="I179" s="9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9:28" x14ac:dyDescent="0.15">
      <c r="I180" s="9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9:28" x14ac:dyDescent="0.15">
      <c r="I181" s="9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9:28" x14ac:dyDescent="0.15">
      <c r="I182" s="9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9:28" x14ac:dyDescent="0.15">
      <c r="I183" s="9"/>
      <c r="S183" s="60"/>
      <c r="T183" s="60"/>
      <c r="U183" s="60"/>
      <c r="V183" s="60"/>
      <c r="W183" s="60"/>
      <c r="X183" s="60" t="s">
        <v>40</v>
      </c>
      <c r="Y183" s="60" t="s">
        <v>11</v>
      </c>
      <c r="Z183" s="60"/>
      <c r="AA183" s="60"/>
      <c r="AB183" s="60"/>
    </row>
    <row r="184" spans="9:28" x14ac:dyDescent="0.15">
      <c r="I184" s="9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9:28" x14ac:dyDescent="0.15">
      <c r="I185" s="9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9:28" x14ac:dyDescent="0.15">
      <c r="I186" s="9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9:28" x14ac:dyDescent="0.15">
      <c r="I187" s="9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9:28" x14ac:dyDescent="0.15">
      <c r="I188" s="9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9:28" x14ac:dyDescent="0.15">
      <c r="I189" s="9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9:28" x14ac:dyDescent="0.15">
      <c r="I190" s="9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9:28" x14ac:dyDescent="0.15">
      <c r="I191" s="9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9:28" x14ac:dyDescent="0.15">
      <c r="I192" s="9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9:28" x14ac:dyDescent="0.15">
      <c r="I193" s="9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9:28" x14ac:dyDescent="0.15">
      <c r="I194" s="9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9:28" x14ac:dyDescent="0.15">
      <c r="I195" s="9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9:28" x14ac:dyDescent="0.15">
      <c r="I196" s="9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9:28" x14ac:dyDescent="0.15">
      <c r="I197" s="9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9:28" x14ac:dyDescent="0.15">
      <c r="I198" s="9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9:28" x14ac:dyDescent="0.15">
      <c r="I199" s="9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9:28" x14ac:dyDescent="0.15">
      <c r="I200" s="9"/>
    </row>
    <row r="201" spans="9:28" x14ac:dyDescent="0.15">
      <c r="I201" s="9"/>
    </row>
    <row r="202" spans="9:28" x14ac:dyDescent="0.15">
      <c r="I202" s="9"/>
    </row>
    <row r="203" spans="9:28" x14ac:dyDescent="0.15">
      <c r="I203" s="9"/>
    </row>
    <row r="204" spans="9:28" x14ac:dyDescent="0.15">
      <c r="I204" s="9"/>
    </row>
    <row r="205" spans="9:28" x14ac:dyDescent="0.15">
      <c r="I205" s="9"/>
    </row>
    <row r="206" spans="9:28" x14ac:dyDescent="0.15">
      <c r="I206" s="9"/>
    </row>
    <row r="207" spans="9:28" x14ac:dyDescent="0.15">
      <c r="I207" s="9"/>
      <c r="X207" t="s">
        <v>41</v>
      </c>
      <c r="Y207" t="s">
        <v>11</v>
      </c>
      <c r="Z207" s="37" t="s">
        <v>45</v>
      </c>
    </row>
    <row r="208" spans="9:28" x14ac:dyDescent="0.15">
      <c r="I208" s="9"/>
    </row>
    <row r="209" spans="9:9" x14ac:dyDescent="0.15">
      <c r="I209" s="9"/>
    </row>
    <row r="210" spans="9:9" x14ac:dyDescent="0.15">
      <c r="I210" s="9"/>
    </row>
    <row r="211" spans="9:9" x14ac:dyDescent="0.15">
      <c r="I211" s="9"/>
    </row>
    <row r="212" spans="9:9" x14ac:dyDescent="0.15">
      <c r="I212" s="9"/>
    </row>
    <row r="213" spans="9:9" x14ac:dyDescent="0.15">
      <c r="I213" s="9"/>
    </row>
    <row r="214" spans="9:9" x14ac:dyDescent="0.15">
      <c r="I214" s="9"/>
    </row>
    <row r="215" spans="9:9" x14ac:dyDescent="0.15">
      <c r="I215" s="9"/>
    </row>
    <row r="216" spans="9:9" x14ac:dyDescent="0.15">
      <c r="I216" s="9"/>
    </row>
    <row r="217" spans="9:9" x14ac:dyDescent="0.15">
      <c r="I217" s="9"/>
    </row>
    <row r="218" spans="9:9" x14ac:dyDescent="0.15">
      <c r="I218" s="9"/>
    </row>
    <row r="219" spans="9:9" x14ac:dyDescent="0.15">
      <c r="I219" s="9"/>
    </row>
    <row r="220" spans="9:9" x14ac:dyDescent="0.15">
      <c r="I220" s="9"/>
    </row>
    <row r="221" spans="9:9" x14ac:dyDescent="0.15">
      <c r="I221" s="9"/>
    </row>
    <row r="222" spans="9:9" x14ac:dyDescent="0.15">
      <c r="I222" s="9"/>
    </row>
    <row r="223" spans="9:9" x14ac:dyDescent="0.15">
      <c r="I223" s="9"/>
    </row>
    <row r="224" spans="9:9" x14ac:dyDescent="0.15">
      <c r="I224" s="9"/>
    </row>
    <row r="225" spans="9:9" x14ac:dyDescent="0.15">
      <c r="I225" s="9"/>
    </row>
    <row r="226" spans="9:9" x14ac:dyDescent="0.15">
      <c r="I226" s="9"/>
    </row>
    <row r="227" spans="9:9" x14ac:dyDescent="0.15">
      <c r="I227" s="9"/>
    </row>
    <row r="228" spans="9:9" x14ac:dyDescent="0.15">
      <c r="I228" s="9"/>
    </row>
    <row r="229" spans="9:9" x14ac:dyDescent="0.15">
      <c r="I229" s="9"/>
    </row>
    <row r="230" spans="9:9" x14ac:dyDescent="0.15">
      <c r="I230" s="9"/>
    </row>
    <row r="231" spans="9:9" x14ac:dyDescent="0.15">
      <c r="I231" s="9"/>
    </row>
    <row r="232" spans="9:9" x14ac:dyDescent="0.15">
      <c r="I232" s="9"/>
    </row>
    <row r="233" spans="9:9" x14ac:dyDescent="0.15">
      <c r="I233" s="9"/>
    </row>
    <row r="234" spans="9:9" x14ac:dyDescent="0.15">
      <c r="I234" s="9"/>
    </row>
    <row r="235" spans="9:9" x14ac:dyDescent="0.15">
      <c r="I235" s="9"/>
    </row>
    <row r="236" spans="9:9" x14ac:dyDescent="0.15">
      <c r="I236" s="9"/>
    </row>
    <row r="237" spans="9:9" x14ac:dyDescent="0.15">
      <c r="I237" s="9"/>
    </row>
    <row r="238" spans="9:9" x14ac:dyDescent="0.15">
      <c r="I238" s="9"/>
    </row>
    <row r="239" spans="9:9" x14ac:dyDescent="0.15">
      <c r="I239" s="9"/>
    </row>
    <row r="240" spans="9:9" x14ac:dyDescent="0.15">
      <c r="I240" s="9"/>
    </row>
    <row r="241" spans="9:9" x14ac:dyDescent="0.15">
      <c r="I241" s="9"/>
    </row>
    <row r="242" spans="9:9" x14ac:dyDescent="0.15">
      <c r="I242" s="9"/>
    </row>
    <row r="243" spans="9:9" x14ac:dyDescent="0.15">
      <c r="I243" s="9"/>
    </row>
    <row r="244" spans="9:9" x14ac:dyDescent="0.15">
      <c r="I244" s="9"/>
    </row>
    <row r="245" spans="9:9" x14ac:dyDescent="0.15">
      <c r="I245" s="9"/>
    </row>
    <row r="246" spans="9:9" x14ac:dyDescent="0.15">
      <c r="I246" s="9"/>
    </row>
    <row r="247" spans="9:9" x14ac:dyDescent="0.15">
      <c r="I247" s="9"/>
    </row>
    <row r="248" spans="9:9" x14ac:dyDescent="0.15">
      <c r="I248" s="9"/>
    </row>
    <row r="249" spans="9:9" x14ac:dyDescent="0.15">
      <c r="I249" s="9"/>
    </row>
    <row r="250" spans="9:9" x14ac:dyDescent="0.15">
      <c r="I250" s="9"/>
    </row>
    <row r="251" spans="9:9" x14ac:dyDescent="0.15">
      <c r="I251" s="9"/>
    </row>
    <row r="252" spans="9:9" x14ac:dyDescent="0.15">
      <c r="I252" s="9"/>
    </row>
    <row r="253" spans="9:9" x14ac:dyDescent="0.15">
      <c r="I253" s="9"/>
    </row>
    <row r="254" spans="9:9" x14ac:dyDescent="0.15">
      <c r="I254" s="9"/>
    </row>
    <row r="255" spans="9:9" x14ac:dyDescent="0.15">
      <c r="I255" s="9"/>
    </row>
    <row r="256" spans="9:9" x14ac:dyDescent="0.15">
      <c r="I256" s="9"/>
    </row>
    <row r="257" spans="9:9" x14ac:dyDescent="0.15">
      <c r="I257" s="9"/>
    </row>
    <row r="258" spans="9:9" x14ac:dyDescent="0.15">
      <c r="I258" s="9"/>
    </row>
    <row r="259" spans="9:9" x14ac:dyDescent="0.15">
      <c r="I259" s="9"/>
    </row>
    <row r="260" spans="9:9" x14ac:dyDescent="0.15">
      <c r="I260" s="9"/>
    </row>
    <row r="261" spans="9:9" x14ac:dyDescent="0.15">
      <c r="I261" s="9"/>
    </row>
    <row r="262" spans="9:9" x14ac:dyDescent="0.15">
      <c r="I262" s="9"/>
    </row>
    <row r="263" spans="9:9" x14ac:dyDescent="0.15">
      <c r="I263" s="9"/>
    </row>
    <row r="264" spans="9:9" x14ac:dyDescent="0.15">
      <c r="I264" s="9"/>
    </row>
    <row r="265" spans="9:9" x14ac:dyDescent="0.15">
      <c r="I265" s="9"/>
    </row>
    <row r="266" spans="9:9" x14ac:dyDescent="0.15">
      <c r="I266" s="9"/>
    </row>
    <row r="267" spans="9:9" x14ac:dyDescent="0.15">
      <c r="I267" s="9"/>
    </row>
    <row r="268" spans="9:9" x14ac:dyDescent="0.15">
      <c r="I268" s="9"/>
    </row>
    <row r="269" spans="9:9" x14ac:dyDescent="0.15">
      <c r="I269" s="9"/>
    </row>
    <row r="270" spans="9:9" x14ac:dyDescent="0.15">
      <c r="I270" s="9"/>
    </row>
    <row r="271" spans="9:9" x14ac:dyDescent="0.15">
      <c r="I271" s="9"/>
    </row>
    <row r="272" spans="9:9" x14ac:dyDescent="0.15">
      <c r="I272" s="9"/>
    </row>
    <row r="273" spans="9:9" x14ac:dyDescent="0.15">
      <c r="I273" s="9"/>
    </row>
    <row r="274" spans="9:9" x14ac:dyDescent="0.15">
      <c r="I274" s="9"/>
    </row>
    <row r="275" spans="9:9" x14ac:dyDescent="0.15">
      <c r="I275" s="9"/>
    </row>
    <row r="276" spans="9:9" x14ac:dyDescent="0.15">
      <c r="I276" s="9"/>
    </row>
    <row r="277" spans="9:9" x14ac:dyDescent="0.15">
      <c r="I277" s="9"/>
    </row>
    <row r="278" spans="9:9" x14ac:dyDescent="0.15">
      <c r="I278" s="9"/>
    </row>
    <row r="279" spans="9:9" x14ac:dyDescent="0.15">
      <c r="I279" s="9"/>
    </row>
    <row r="280" spans="9:9" x14ac:dyDescent="0.15">
      <c r="I280" s="9"/>
    </row>
    <row r="281" spans="9:9" x14ac:dyDescent="0.15">
      <c r="I281" s="9"/>
    </row>
    <row r="282" spans="9:9" x14ac:dyDescent="0.15">
      <c r="I282" s="9"/>
    </row>
    <row r="283" spans="9:9" x14ac:dyDescent="0.15">
      <c r="I283" s="9"/>
    </row>
    <row r="284" spans="9:9" x14ac:dyDescent="0.15">
      <c r="I284" s="9"/>
    </row>
    <row r="285" spans="9:9" x14ac:dyDescent="0.15">
      <c r="I285" s="9"/>
    </row>
    <row r="286" spans="9:9" x14ac:dyDescent="0.15">
      <c r="I286" s="9"/>
    </row>
    <row r="287" spans="9:9" x14ac:dyDescent="0.15">
      <c r="I287" s="9"/>
    </row>
    <row r="288" spans="9:9" x14ac:dyDescent="0.15">
      <c r="I288" s="9"/>
    </row>
    <row r="289" spans="9:9" x14ac:dyDescent="0.15">
      <c r="I289" s="9"/>
    </row>
    <row r="290" spans="9:9" x14ac:dyDescent="0.15">
      <c r="I290" s="9"/>
    </row>
    <row r="291" spans="9:9" x14ac:dyDescent="0.15">
      <c r="I291" s="9"/>
    </row>
    <row r="292" spans="9:9" x14ac:dyDescent="0.15">
      <c r="I292" s="9"/>
    </row>
    <row r="293" spans="9:9" x14ac:dyDescent="0.15">
      <c r="I293" s="9"/>
    </row>
    <row r="294" spans="9:9" x14ac:dyDescent="0.15">
      <c r="I294" s="9"/>
    </row>
    <row r="295" spans="9:9" x14ac:dyDescent="0.15">
      <c r="I295" s="9"/>
    </row>
    <row r="296" spans="9:9" x14ac:dyDescent="0.15">
      <c r="I296" s="9"/>
    </row>
    <row r="297" spans="9:9" x14ac:dyDescent="0.15">
      <c r="I297" s="9"/>
    </row>
    <row r="298" spans="9:9" x14ac:dyDescent="0.15">
      <c r="I298" s="9"/>
    </row>
    <row r="299" spans="9:9" x14ac:dyDescent="0.15">
      <c r="I299" s="9"/>
    </row>
    <row r="300" spans="9:9" x14ac:dyDescent="0.15">
      <c r="I300" s="9"/>
    </row>
    <row r="301" spans="9:9" x14ac:dyDescent="0.15">
      <c r="I301" s="9"/>
    </row>
    <row r="302" spans="9:9" x14ac:dyDescent="0.15">
      <c r="I302" s="9"/>
    </row>
    <row r="303" spans="9:9" x14ac:dyDescent="0.15">
      <c r="I303" s="9"/>
    </row>
    <row r="304" spans="9:9" x14ac:dyDescent="0.15">
      <c r="I304" s="9"/>
    </row>
    <row r="305" spans="9:9" x14ac:dyDescent="0.15">
      <c r="I305" s="9"/>
    </row>
    <row r="306" spans="9:9" x14ac:dyDescent="0.15">
      <c r="I306" s="9"/>
    </row>
    <row r="307" spans="9:9" x14ac:dyDescent="0.15">
      <c r="I307" s="9"/>
    </row>
    <row r="308" spans="9:9" x14ac:dyDescent="0.15">
      <c r="I308" s="9"/>
    </row>
    <row r="309" spans="9:9" x14ac:dyDescent="0.15">
      <c r="I309" s="9"/>
    </row>
    <row r="310" spans="9:9" x14ac:dyDescent="0.15">
      <c r="I310" s="9"/>
    </row>
    <row r="311" spans="9:9" x14ac:dyDescent="0.15">
      <c r="I311" s="9"/>
    </row>
    <row r="312" spans="9:9" x14ac:dyDescent="0.15">
      <c r="I312" s="9"/>
    </row>
    <row r="313" spans="9:9" x14ac:dyDescent="0.15">
      <c r="I313" s="9"/>
    </row>
    <row r="314" spans="9:9" x14ac:dyDescent="0.15">
      <c r="I314" s="9"/>
    </row>
    <row r="315" spans="9:9" x14ac:dyDescent="0.15">
      <c r="I315" s="9"/>
    </row>
    <row r="316" spans="9:9" x14ac:dyDescent="0.15">
      <c r="I316" s="9"/>
    </row>
    <row r="317" spans="9:9" x14ac:dyDescent="0.15">
      <c r="I317" s="9"/>
    </row>
    <row r="318" spans="9:9" x14ac:dyDescent="0.15">
      <c r="I318" s="9"/>
    </row>
    <row r="319" spans="9:9" x14ac:dyDescent="0.15">
      <c r="I319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I38"/>
  <sheetViews>
    <sheetView workbookViewId="0">
      <selection activeCell="L36" sqref="L36"/>
    </sheetView>
  </sheetViews>
  <sheetFormatPr defaultRowHeight="11.25" x14ac:dyDescent="0.15"/>
  <cols>
    <col min="3" max="3" width="11.875" customWidth="1"/>
    <col min="4" max="4" width="9.125" bestFit="1" customWidth="1"/>
    <col min="5" max="5" width="9.875" bestFit="1" customWidth="1"/>
    <col min="6" max="6" width="14.25" customWidth="1"/>
  </cols>
  <sheetData>
    <row r="10" spans="3:6" x14ac:dyDescent="0.15">
      <c r="D10" s="9"/>
      <c r="E10" s="9"/>
      <c r="F10" s="9"/>
    </row>
    <row r="11" spans="3:6" x14ac:dyDescent="0.15">
      <c r="D11" s="9"/>
      <c r="E11" s="9"/>
      <c r="F11" s="9"/>
    </row>
    <row r="12" spans="3:6" x14ac:dyDescent="0.15">
      <c r="C12" s="11"/>
      <c r="D12" s="4"/>
      <c r="E12" s="9"/>
      <c r="F12" s="8"/>
    </row>
    <row r="14" spans="3:6" x14ac:dyDescent="0.15">
      <c r="E14" s="12"/>
      <c r="F14" s="12"/>
    </row>
    <row r="15" spans="3:6" x14ac:dyDescent="0.15">
      <c r="E15" s="12"/>
      <c r="F15" s="12"/>
    </row>
    <row r="25" spans="3:9" x14ac:dyDescent="0.15">
      <c r="D25" s="14"/>
    </row>
    <row r="26" spans="3:9" x14ac:dyDescent="0.15">
      <c r="D26" s="19" t="s">
        <v>24</v>
      </c>
      <c r="E26" t="s">
        <v>23</v>
      </c>
      <c r="G26" s="6"/>
      <c r="H26" t="s">
        <v>25</v>
      </c>
      <c r="I26" t="s">
        <v>9</v>
      </c>
    </row>
    <row r="27" spans="3:9" x14ac:dyDescent="0.15">
      <c r="C27" t="s">
        <v>20</v>
      </c>
      <c r="D27" s="19">
        <v>0.23560230470320245</v>
      </c>
      <c r="G27" s="4">
        <v>527490</v>
      </c>
      <c r="H27" t="s">
        <v>20</v>
      </c>
      <c r="I27">
        <v>527490</v>
      </c>
    </row>
    <row r="28" spans="3:9" x14ac:dyDescent="0.15">
      <c r="C28" t="s">
        <v>19</v>
      </c>
      <c r="D28" s="19">
        <v>0.26430570693639094</v>
      </c>
      <c r="G28" s="4">
        <v>558254</v>
      </c>
      <c r="H28" t="s">
        <v>19</v>
      </c>
      <c r="I28">
        <v>558254</v>
      </c>
    </row>
    <row r="29" spans="3:9" x14ac:dyDescent="0.15">
      <c r="C29" t="s">
        <v>18</v>
      </c>
      <c r="D29" s="19">
        <v>0.23560230470320245</v>
      </c>
      <c r="G29" s="4">
        <v>515776</v>
      </c>
      <c r="H29" t="s">
        <v>18</v>
      </c>
      <c r="I29">
        <v>515776</v>
      </c>
    </row>
    <row r="30" spans="3:9" x14ac:dyDescent="0.15">
      <c r="C30" t="s">
        <v>17</v>
      </c>
      <c r="D30" s="19">
        <v>0.25009138966042471</v>
      </c>
      <c r="G30" s="4">
        <v>514946</v>
      </c>
      <c r="H30" t="s">
        <v>17</v>
      </c>
      <c r="I30">
        <v>514946</v>
      </c>
    </row>
    <row r="31" spans="3:9" x14ac:dyDescent="0.15">
      <c r="C31" t="s">
        <v>16</v>
      </c>
      <c r="D31" s="19">
        <v>0.23212241224122412</v>
      </c>
      <c r="G31" s="4">
        <v>516122</v>
      </c>
      <c r="H31" t="s">
        <v>16</v>
      </c>
      <c r="I31">
        <v>516122</v>
      </c>
    </row>
    <row r="32" spans="3:9" x14ac:dyDescent="0.15">
      <c r="C32" t="s">
        <v>14</v>
      </c>
      <c r="D32" s="19">
        <v>0.23246027446731671</v>
      </c>
      <c r="G32" s="4">
        <v>542685</v>
      </c>
      <c r="H32" t="s">
        <v>14</v>
      </c>
      <c r="I32">
        <v>542685</v>
      </c>
    </row>
    <row r="33" spans="3:9" x14ac:dyDescent="0.15">
      <c r="C33" t="s">
        <v>15</v>
      </c>
      <c r="D33" s="19">
        <v>0.23379325964848705</v>
      </c>
      <c r="G33" s="4">
        <v>469222</v>
      </c>
      <c r="H33" t="s">
        <v>15</v>
      </c>
      <c r="I33">
        <v>469222</v>
      </c>
    </row>
    <row r="34" spans="3:9" x14ac:dyDescent="0.15">
      <c r="C34" t="s">
        <v>12</v>
      </c>
      <c r="D34" s="16"/>
      <c r="G34" s="5">
        <v>559831</v>
      </c>
      <c r="H34" t="s">
        <v>12</v>
      </c>
      <c r="I34">
        <v>559831</v>
      </c>
    </row>
    <row r="35" spans="3:9" x14ac:dyDescent="0.15">
      <c r="C35" t="s">
        <v>13</v>
      </c>
      <c r="E35" s="13">
        <v>0.21256772673733804</v>
      </c>
      <c r="G35" s="4">
        <v>576726</v>
      </c>
      <c r="H35" t="s">
        <v>13</v>
      </c>
      <c r="I35">
        <v>576726</v>
      </c>
    </row>
    <row r="36" spans="3:9" x14ac:dyDescent="0.15">
      <c r="C36" t="s">
        <v>21</v>
      </c>
      <c r="E36" s="13">
        <v>0.25507153271368688</v>
      </c>
      <c r="G36" s="4">
        <v>504665</v>
      </c>
      <c r="H36" t="s">
        <v>21</v>
      </c>
      <c r="I36">
        <v>504665</v>
      </c>
    </row>
    <row r="37" spans="3:9" x14ac:dyDescent="0.15">
      <c r="C37" t="s">
        <v>22</v>
      </c>
      <c r="E37" s="13">
        <v>0.26282914824773279</v>
      </c>
      <c r="G37" s="4">
        <v>518061</v>
      </c>
      <c r="H37" t="s">
        <v>22</v>
      </c>
      <c r="I37">
        <v>518061</v>
      </c>
    </row>
    <row r="38" spans="3:9" x14ac:dyDescent="0.15">
      <c r="G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Calc</vt:lpstr>
      <vt:lpstr>CVI3</vt:lpstr>
    </vt:vector>
  </TitlesOfParts>
  <Company>UWV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Peutz, Steven (S.B.)</dc:creator>
  <cp:lastModifiedBy>Steven</cp:lastModifiedBy>
  <dcterms:created xsi:type="dcterms:W3CDTF">2015-03-02T08:03:07Z</dcterms:created>
  <dcterms:modified xsi:type="dcterms:W3CDTF">2016-07-01T13:32:49Z</dcterms:modified>
</cp:coreProperties>
</file>