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babv-my.sharepoint.com/personal/admin_tbabv_onmicrosoft_com/Documents/TBA/TBA/Excel/_app bouwen/"/>
    </mc:Choice>
  </mc:AlternateContent>
  <xr:revisionPtr revIDLastSave="1710" documentId="8_{1B7B0A82-14C0-4177-A198-5DC4177A6FF3}" xr6:coauthVersionLast="47" xr6:coauthVersionMax="47" xr10:uidLastSave="{FAB57FCD-43DE-4967-B7D5-D362457553D3}"/>
  <bookViews>
    <workbookView xWindow="-120" yWindow="-120" windowWidth="29040" windowHeight="15720" activeTab="2" xr2:uid="{1FBD7770-44DE-458E-8DA6-C342A0F24B63}"/>
  </bookViews>
  <sheets>
    <sheet name="Ammdrive overzicht" sheetId="2" r:id="rId1"/>
    <sheet name="Selectie" sheetId="10" r:id="rId2"/>
    <sheet name="tech_specs TM" sheetId="3" r:id="rId3"/>
    <sheet name="Uitv_tm" sheetId="12" r:id="rId4"/>
    <sheet name="Bandgegevens" sheetId="9" r:id="rId5"/>
    <sheet name="Blad1" sheetId="11" r:id="rId6"/>
  </sheets>
  <definedNames>
    <definedName name="_xlnm._FilterDatabase" localSheetId="1" hidden="1">Selectie!$D$3:$D$3</definedName>
    <definedName name="_xlnm.Criteria" localSheetId="2">'tech_specs TM'!$G$3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3" l="1"/>
  <c r="K123" i="3"/>
  <c r="K128" i="3"/>
  <c r="D8" i="12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10" i="3"/>
  <c r="I11" i="3"/>
  <c r="I12" i="3"/>
  <c r="I13" i="3"/>
  <c r="I7" i="3"/>
  <c r="I8" i="3"/>
  <c r="I9" i="3"/>
  <c r="I6" i="3"/>
  <c r="I5" i="3"/>
  <c r="I4" i="3"/>
  <c r="G5" i="3"/>
  <c r="G6" i="3"/>
  <c r="G7" i="3"/>
  <c r="H7" i="3" s="1"/>
  <c r="G8" i="3"/>
  <c r="H8" i="3" s="1"/>
  <c r="G9" i="3"/>
  <c r="G10" i="3"/>
  <c r="H10" i="3" s="1"/>
  <c r="G11" i="3"/>
  <c r="H11" i="3" s="1"/>
  <c r="G12" i="3"/>
  <c r="G13" i="3"/>
  <c r="H13" i="3" s="1"/>
  <c r="G14" i="3"/>
  <c r="H14" i="3" s="1"/>
  <c r="G15" i="3"/>
  <c r="H15" i="3" s="1"/>
  <c r="G16" i="3"/>
  <c r="H16" i="3" s="1"/>
  <c r="G17" i="3"/>
  <c r="G18" i="3"/>
  <c r="H18" i="3" s="1"/>
  <c r="G19" i="3"/>
  <c r="H19" i="3" s="1"/>
  <c r="G20" i="3"/>
  <c r="G21" i="3"/>
  <c r="H21" i="3" s="1"/>
  <c r="G22" i="3"/>
  <c r="H22" i="3" s="1"/>
  <c r="G23" i="3"/>
  <c r="H23" i="3" s="1"/>
  <c r="G24" i="3"/>
  <c r="H24" i="3" s="1"/>
  <c r="G25" i="3"/>
  <c r="G26" i="3"/>
  <c r="G27" i="3"/>
  <c r="H27" i="3" s="1"/>
  <c r="G28" i="3"/>
  <c r="G29" i="3"/>
  <c r="G30" i="3"/>
  <c r="H30" i="3" s="1"/>
  <c r="G31" i="3"/>
  <c r="H31" i="3" s="1"/>
  <c r="G32" i="3"/>
  <c r="G33" i="3"/>
  <c r="H33" i="3" s="1"/>
  <c r="G34" i="3"/>
  <c r="H34" i="3" s="1"/>
  <c r="G35" i="3"/>
  <c r="H35" i="3" s="1"/>
  <c r="G36" i="3"/>
  <c r="H36" i="3" s="1"/>
  <c r="G37" i="3"/>
  <c r="G38" i="3"/>
  <c r="H38" i="3" s="1"/>
  <c r="G39" i="3"/>
  <c r="H39" i="3" s="1"/>
  <c r="G40" i="3"/>
  <c r="G41" i="3"/>
  <c r="H41" i="3" s="1"/>
  <c r="G42" i="3"/>
  <c r="H42" i="3" s="1"/>
  <c r="G43" i="3"/>
  <c r="H43" i="3" s="1"/>
  <c r="G44" i="3"/>
  <c r="H44" i="3" s="1"/>
  <c r="G45" i="3"/>
  <c r="G46" i="3"/>
  <c r="G47" i="3"/>
  <c r="G48" i="3"/>
  <c r="G49" i="3"/>
  <c r="G50" i="3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G61" i="3"/>
  <c r="H61" i="3" s="1"/>
  <c r="G62" i="3"/>
  <c r="H62" i="3" s="1"/>
  <c r="G63" i="3"/>
  <c r="H63" i="3" s="1"/>
  <c r="G64" i="3"/>
  <c r="H64" i="3" s="1"/>
  <c r="G65" i="3"/>
  <c r="G66" i="3"/>
  <c r="G67" i="3"/>
  <c r="G68" i="3"/>
  <c r="G69" i="3"/>
  <c r="G70" i="3"/>
  <c r="G71" i="3"/>
  <c r="G72" i="3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G81" i="3"/>
  <c r="H81" i="3" s="1"/>
  <c r="G82" i="3"/>
  <c r="H82" i="3" s="1"/>
  <c r="G83" i="3"/>
  <c r="H83" i="3" s="1"/>
  <c r="G84" i="3"/>
  <c r="H84" i="3" s="1"/>
  <c r="G85" i="3"/>
  <c r="G86" i="3"/>
  <c r="G87" i="3"/>
  <c r="G88" i="3"/>
  <c r="G89" i="3"/>
  <c r="G90" i="3"/>
  <c r="G91" i="3"/>
  <c r="G92" i="3"/>
  <c r="G93" i="3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1" i="3"/>
  <c r="H101" i="3" s="1"/>
  <c r="G102" i="3"/>
  <c r="H102" i="3" s="1"/>
  <c r="G103" i="3"/>
  <c r="H103" i="3" s="1"/>
  <c r="G104" i="3"/>
  <c r="H104" i="3" s="1"/>
  <c r="G105" i="3"/>
  <c r="G106" i="3"/>
  <c r="G107" i="3"/>
  <c r="H107" i="3" s="1"/>
  <c r="G108" i="3"/>
  <c r="G109" i="3"/>
  <c r="G110" i="3"/>
  <c r="G111" i="3"/>
  <c r="G112" i="3"/>
  <c r="G113" i="3"/>
  <c r="G114" i="3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G126" i="3"/>
  <c r="G127" i="3"/>
  <c r="G128" i="3"/>
  <c r="G129" i="3"/>
  <c r="G130" i="3"/>
  <c r="G131" i="3"/>
  <c r="G132" i="3"/>
  <c r="G133" i="3"/>
  <c r="G134" i="3"/>
  <c r="G135" i="3"/>
  <c r="G136" i="3"/>
  <c r="H136" i="3" s="1"/>
  <c r="G137" i="3"/>
  <c r="H137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G146" i="3"/>
  <c r="G147" i="3"/>
  <c r="G148" i="3"/>
  <c r="G149" i="3"/>
  <c r="G150" i="3"/>
  <c r="G151" i="3"/>
  <c r="G152" i="3"/>
  <c r="G153" i="3"/>
  <c r="G154" i="3"/>
  <c r="G155" i="3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G166" i="3"/>
  <c r="G167" i="3"/>
  <c r="H167" i="3" s="1"/>
  <c r="G168" i="3"/>
  <c r="G169" i="3"/>
  <c r="G170" i="3"/>
  <c r="G171" i="3"/>
  <c r="G172" i="3"/>
  <c r="G173" i="3"/>
  <c r="G174" i="3"/>
  <c r="G175" i="3"/>
  <c r="G176" i="3"/>
  <c r="H176" i="3" s="1"/>
  <c r="G177" i="3"/>
  <c r="G178" i="3"/>
  <c r="H178" i="3" s="1"/>
  <c r="G179" i="3"/>
  <c r="H179" i="3" s="1"/>
  <c r="G180" i="3"/>
  <c r="H180" i="3" s="1"/>
  <c r="G181" i="3"/>
  <c r="H181" i="3" s="1"/>
  <c r="G182" i="3"/>
  <c r="H182" i="3" s="1"/>
  <c r="G183" i="3"/>
  <c r="H183" i="3" s="1"/>
  <c r="G184" i="3"/>
  <c r="H184" i="3" s="1"/>
  <c r="G185" i="3"/>
  <c r="H185" i="3" s="1"/>
  <c r="G186" i="3"/>
  <c r="G187" i="3"/>
  <c r="G188" i="3"/>
  <c r="G189" i="3"/>
  <c r="G190" i="3"/>
  <c r="G191" i="3"/>
  <c r="G192" i="3"/>
  <c r="G193" i="3"/>
  <c r="G194" i="3"/>
  <c r="G195" i="3"/>
  <c r="G196" i="3"/>
  <c r="H196" i="3" s="1"/>
  <c r="G197" i="3"/>
  <c r="G198" i="3"/>
  <c r="H198" i="3" s="1"/>
  <c r="G199" i="3"/>
  <c r="H199" i="3" s="1"/>
  <c r="G200" i="3"/>
  <c r="H200" i="3" s="1"/>
  <c r="G201" i="3"/>
  <c r="H201" i="3" s="1"/>
  <c r="G202" i="3"/>
  <c r="H202" i="3" s="1"/>
  <c r="G203" i="3"/>
  <c r="H203" i="3" s="1"/>
  <c r="G204" i="3"/>
  <c r="H204" i="3" s="1"/>
  <c r="G205" i="3"/>
  <c r="H205" i="3" s="1"/>
  <c r="G206" i="3"/>
  <c r="H206" i="3" s="1"/>
  <c r="G207" i="3"/>
  <c r="H207" i="3" s="1"/>
  <c r="G208" i="3"/>
  <c r="G209" i="3"/>
  <c r="G210" i="3"/>
  <c r="G211" i="3"/>
  <c r="G212" i="3"/>
  <c r="G213" i="3"/>
  <c r="G214" i="3"/>
  <c r="G215" i="3"/>
  <c r="G216" i="3"/>
  <c r="G217" i="3"/>
  <c r="G218" i="3"/>
  <c r="H218" i="3" s="1"/>
  <c r="G219" i="3"/>
  <c r="H219" i="3" s="1"/>
  <c r="G220" i="3"/>
  <c r="H220" i="3" s="1"/>
  <c r="G221" i="3"/>
  <c r="H221" i="3" s="1"/>
  <c r="G222" i="3"/>
  <c r="H222" i="3" s="1"/>
  <c r="G223" i="3"/>
  <c r="H223" i="3" s="1"/>
  <c r="G224" i="3"/>
  <c r="H224" i="3" s="1"/>
  <c r="G225" i="3"/>
  <c r="H225" i="3" s="1"/>
  <c r="G226" i="3"/>
  <c r="H226" i="3" s="1"/>
  <c r="G227" i="3"/>
  <c r="H227" i="3" s="1"/>
  <c r="G228" i="3"/>
  <c r="G229" i="3"/>
  <c r="G230" i="3"/>
  <c r="G231" i="3"/>
  <c r="G232" i="3"/>
  <c r="G233" i="3"/>
  <c r="G234" i="3"/>
  <c r="G235" i="3"/>
  <c r="G236" i="3"/>
  <c r="G237" i="3"/>
  <c r="G238" i="3"/>
  <c r="H238" i="3" s="1"/>
  <c r="G239" i="3"/>
  <c r="H239" i="3" s="1"/>
  <c r="G240" i="3"/>
  <c r="G241" i="3"/>
  <c r="H241" i="3" s="1"/>
  <c r="G242" i="3"/>
  <c r="H242" i="3" s="1"/>
  <c r="G243" i="3"/>
  <c r="H243" i="3" s="1"/>
  <c r="G244" i="3"/>
  <c r="H244" i="3" s="1"/>
  <c r="G245" i="3"/>
  <c r="H245" i="3" s="1"/>
  <c r="G246" i="3"/>
  <c r="H246" i="3" s="1"/>
  <c r="G247" i="3"/>
  <c r="H247" i="3" s="1"/>
  <c r="G248" i="3"/>
  <c r="G249" i="3"/>
  <c r="G250" i="3"/>
  <c r="G251" i="3"/>
  <c r="G252" i="3"/>
  <c r="G253" i="3"/>
  <c r="G254" i="3"/>
  <c r="G255" i="3"/>
  <c r="G256" i="3"/>
  <c r="G257" i="3"/>
  <c r="G258" i="3"/>
  <c r="G259" i="3"/>
  <c r="H259" i="3" s="1"/>
  <c r="G260" i="3"/>
  <c r="G261" i="3"/>
  <c r="H261" i="3" s="1"/>
  <c r="G262" i="3"/>
  <c r="H262" i="3" s="1"/>
  <c r="G263" i="3"/>
  <c r="H263" i="3" s="1"/>
  <c r="G264" i="3"/>
  <c r="H264" i="3" s="1"/>
  <c r="G265" i="3"/>
  <c r="H265" i="3" s="1"/>
  <c r="G266" i="3"/>
  <c r="H266" i="3" s="1"/>
  <c r="G267" i="3"/>
  <c r="H267" i="3" s="1"/>
  <c r="G268" i="3"/>
  <c r="G269" i="3"/>
  <c r="G270" i="3"/>
  <c r="G271" i="3"/>
  <c r="G272" i="3"/>
  <c r="G273" i="3"/>
  <c r="G274" i="3"/>
  <c r="G275" i="3"/>
  <c r="G276" i="3"/>
  <c r="G277" i="3"/>
  <c r="G278" i="3"/>
  <c r="G279" i="3"/>
  <c r="H279" i="3" s="1"/>
  <c r="G280" i="3"/>
  <c r="G281" i="3"/>
  <c r="H281" i="3" s="1"/>
  <c r="G282" i="3"/>
  <c r="H282" i="3" s="1"/>
  <c r="G283" i="3"/>
  <c r="H283" i="3" s="1"/>
  <c r="G284" i="3"/>
  <c r="H284" i="3" s="1"/>
  <c r="G285" i="3"/>
  <c r="H285" i="3" s="1"/>
  <c r="G286" i="3"/>
  <c r="H286" i="3" s="1"/>
  <c r="G287" i="3"/>
  <c r="H287" i="3" s="1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H301" i="3" s="1"/>
  <c r="G302" i="3"/>
  <c r="H302" i="3" s="1"/>
  <c r="G303" i="3"/>
  <c r="H303" i="3" s="1"/>
  <c r="G304" i="3"/>
  <c r="H304" i="3" s="1"/>
  <c r="G305" i="3"/>
  <c r="H305" i="3" s="1"/>
  <c r="G306" i="3"/>
  <c r="H306" i="3" s="1"/>
  <c r="G307" i="3"/>
  <c r="H307" i="3" s="1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H321" i="3" s="1"/>
  <c r="G322" i="3"/>
  <c r="H322" i="3" s="1"/>
  <c r="G323" i="3"/>
  <c r="H323" i="3" s="1"/>
  <c r="G324" i="3"/>
  <c r="H324" i="3" s="1"/>
  <c r="G325" i="3"/>
  <c r="G326" i="3"/>
  <c r="H326" i="3" s="1"/>
  <c r="G327" i="3"/>
  <c r="H327" i="3" s="1"/>
  <c r="G328" i="3"/>
  <c r="G329" i="3"/>
  <c r="G330" i="3"/>
  <c r="H330" i="3" s="1"/>
  <c r="G331" i="3"/>
  <c r="G332" i="3"/>
  <c r="G333" i="3"/>
  <c r="G334" i="3"/>
  <c r="G335" i="3"/>
  <c r="G336" i="3"/>
  <c r="G337" i="3"/>
  <c r="G338" i="3"/>
  <c r="H338" i="3" s="1"/>
  <c r="G339" i="3"/>
  <c r="G340" i="3"/>
  <c r="G341" i="3"/>
  <c r="G342" i="3"/>
  <c r="H342" i="3" s="1"/>
  <c r="G343" i="3"/>
  <c r="H343" i="3" s="1"/>
  <c r="G344" i="3"/>
  <c r="H344" i="3" s="1"/>
  <c r="G345" i="3"/>
  <c r="G346" i="3"/>
  <c r="G347" i="3"/>
  <c r="H347" i="3" s="1"/>
  <c r="G348" i="3"/>
  <c r="G349" i="3"/>
  <c r="G350" i="3"/>
  <c r="G351" i="3"/>
  <c r="H351" i="3" s="1"/>
  <c r="G352" i="3"/>
  <c r="G353" i="3"/>
  <c r="G354" i="3"/>
  <c r="G355" i="3"/>
  <c r="G356" i="3"/>
  <c r="H356" i="3" s="1"/>
  <c r="G357" i="3"/>
  <c r="G358" i="3"/>
  <c r="G359" i="3"/>
  <c r="H359" i="3" s="1"/>
  <c r="G360" i="3"/>
  <c r="G361" i="3"/>
  <c r="G362" i="3"/>
  <c r="G363" i="3"/>
  <c r="H363" i="3" s="1"/>
  <c r="G364" i="3"/>
  <c r="H364" i="3" s="1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H384" i="3" s="1"/>
  <c r="G385" i="3"/>
  <c r="G386" i="3"/>
  <c r="G387" i="3"/>
  <c r="G388" i="3"/>
  <c r="G389" i="3"/>
  <c r="H389" i="3" s="1"/>
  <c r="G390" i="3"/>
  <c r="H390" i="3" s="1"/>
  <c r="G391" i="3"/>
  <c r="G392" i="3"/>
  <c r="G393" i="3"/>
  <c r="H393" i="3" s="1"/>
  <c r="G394" i="3"/>
  <c r="H394" i="3" s="1"/>
  <c r="G395" i="3"/>
  <c r="H395" i="3" s="1"/>
  <c r="G396" i="3"/>
  <c r="H396" i="3" s="1"/>
  <c r="G397" i="3"/>
  <c r="G398" i="3"/>
  <c r="H398" i="3" s="1"/>
  <c r="G399" i="3"/>
  <c r="H399" i="3" s="1"/>
  <c r="G400" i="3"/>
  <c r="G401" i="3"/>
  <c r="H401" i="3" s="1"/>
  <c r="G402" i="3"/>
  <c r="H402" i="3" s="1"/>
  <c r="G403" i="3"/>
  <c r="H403" i="3" s="1"/>
  <c r="G404" i="3"/>
  <c r="H404" i="3" s="1"/>
  <c r="G405" i="3"/>
  <c r="G406" i="3"/>
  <c r="G407" i="3"/>
  <c r="G408" i="3"/>
  <c r="G409" i="3"/>
  <c r="G410" i="3"/>
  <c r="H410" i="3" s="1"/>
  <c r="G411" i="3"/>
  <c r="H411" i="3" s="1"/>
  <c r="G412" i="3"/>
  <c r="G413" i="3"/>
  <c r="H413" i="3" s="1"/>
  <c r="G414" i="3"/>
  <c r="H414" i="3" s="1"/>
  <c r="G415" i="3"/>
  <c r="H415" i="3" s="1"/>
  <c r="G416" i="3"/>
  <c r="H416" i="3" s="1"/>
  <c r="G417" i="3"/>
  <c r="G418" i="3"/>
  <c r="H418" i="3" s="1"/>
  <c r="G419" i="3"/>
  <c r="H419" i="3" s="1"/>
  <c r="G420" i="3"/>
  <c r="G421" i="3"/>
  <c r="H421" i="3" s="1"/>
  <c r="G422" i="3"/>
  <c r="H422" i="3" s="1"/>
  <c r="G423" i="3"/>
  <c r="H423" i="3" s="1"/>
  <c r="G424" i="3"/>
  <c r="H424" i="3" s="1"/>
  <c r="G425" i="3"/>
  <c r="G426" i="3"/>
  <c r="G427" i="3"/>
  <c r="G428" i="3"/>
  <c r="G429" i="3"/>
  <c r="G430" i="3"/>
  <c r="G431" i="3"/>
  <c r="H431" i="3" s="1"/>
  <c r="G432" i="3"/>
  <c r="G433" i="3"/>
  <c r="H433" i="3" s="1"/>
  <c r="G434" i="3"/>
  <c r="H434" i="3" s="1"/>
  <c r="G435" i="3"/>
  <c r="H435" i="3" s="1"/>
  <c r="G436" i="3"/>
  <c r="H436" i="3" s="1"/>
  <c r="G437" i="3"/>
  <c r="H437" i="3" s="1"/>
  <c r="G438" i="3"/>
  <c r="H438" i="3" s="1"/>
  <c r="G439" i="3"/>
  <c r="H439" i="3" s="1"/>
  <c r="G440" i="3"/>
  <c r="G441" i="3"/>
  <c r="H441" i="3" s="1"/>
  <c r="G442" i="3"/>
  <c r="H442" i="3" s="1"/>
  <c r="G443" i="3"/>
  <c r="H443" i="3" s="1"/>
  <c r="G444" i="3"/>
  <c r="H444" i="3" s="1"/>
  <c r="G445" i="3"/>
  <c r="H5" i="3"/>
  <c r="H6" i="3"/>
  <c r="H9" i="3"/>
  <c r="H12" i="3"/>
  <c r="H17" i="3"/>
  <c r="H20" i="3"/>
  <c r="H25" i="3"/>
  <c r="H26" i="3"/>
  <c r="H28" i="3"/>
  <c r="H29" i="3"/>
  <c r="H32" i="3"/>
  <c r="H37" i="3"/>
  <c r="H40" i="3"/>
  <c r="H45" i="3"/>
  <c r="H46" i="3"/>
  <c r="H47" i="3"/>
  <c r="H48" i="3"/>
  <c r="H49" i="3"/>
  <c r="H50" i="3"/>
  <c r="H60" i="3"/>
  <c r="H65" i="3"/>
  <c r="H66" i="3"/>
  <c r="H67" i="3"/>
  <c r="H68" i="3"/>
  <c r="H69" i="3"/>
  <c r="H70" i="3"/>
  <c r="H71" i="3"/>
  <c r="H72" i="3"/>
  <c r="H80" i="3"/>
  <c r="H85" i="3"/>
  <c r="H86" i="3"/>
  <c r="H87" i="3"/>
  <c r="H88" i="3"/>
  <c r="H89" i="3"/>
  <c r="H90" i="3"/>
  <c r="H91" i="3"/>
  <c r="H92" i="3"/>
  <c r="H93" i="3"/>
  <c r="H105" i="3"/>
  <c r="H106" i="3"/>
  <c r="H108" i="3"/>
  <c r="H109" i="3"/>
  <c r="H110" i="3"/>
  <c r="H111" i="3"/>
  <c r="H112" i="3"/>
  <c r="H113" i="3"/>
  <c r="H114" i="3"/>
  <c r="H125" i="3"/>
  <c r="H126" i="3"/>
  <c r="H127" i="3"/>
  <c r="H128" i="3"/>
  <c r="H129" i="3"/>
  <c r="H130" i="3"/>
  <c r="H131" i="3"/>
  <c r="H132" i="3"/>
  <c r="H133" i="3"/>
  <c r="H134" i="3"/>
  <c r="H135" i="3"/>
  <c r="H145" i="3"/>
  <c r="H146" i="3"/>
  <c r="H147" i="3"/>
  <c r="H148" i="3"/>
  <c r="H149" i="3"/>
  <c r="H150" i="3"/>
  <c r="H151" i="3"/>
  <c r="H152" i="3"/>
  <c r="H153" i="3"/>
  <c r="H154" i="3"/>
  <c r="H155" i="3"/>
  <c r="H165" i="3"/>
  <c r="H166" i="3"/>
  <c r="H168" i="3"/>
  <c r="H169" i="3"/>
  <c r="H170" i="3"/>
  <c r="H171" i="3"/>
  <c r="H172" i="3"/>
  <c r="H173" i="3"/>
  <c r="H174" i="3"/>
  <c r="H175" i="3"/>
  <c r="H177" i="3"/>
  <c r="H186" i="3"/>
  <c r="H187" i="3"/>
  <c r="H188" i="3"/>
  <c r="H189" i="3"/>
  <c r="H190" i="3"/>
  <c r="H191" i="3"/>
  <c r="H192" i="3"/>
  <c r="H193" i="3"/>
  <c r="H194" i="3"/>
  <c r="H195" i="3"/>
  <c r="H197" i="3"/>
  <c r="H208" i="3"/>
  <c r="H209" i="3"/>
  <c r="H210" i="3"/>
  <c r="H211" i="3"/>
  <c r="H212" i="3"/>
  <c r="H213" i="3"/>
  <c r="H214" i="3"/>
  <c r="H215" i="3"/>
  <c r="H216" i="3"/>
  <c r="H217" i="3"/>
  <c r="H228" i="3"/>
  <c r="H229" i="3"/>
  <c r="H230" i="3"/>
  <c r="H231" i="3"/>
  <c r="H232" i="3"/>
  <c r="H233" i="3"/>
  <c r="H234" i="3"/>
  <c r="H235" i="3"/>
  <c r="H236" i="3"/>
  <c r="H237" i="3"/>
  <c r="H240" i="3"/>
  <c r="H248" i="3"/>
  <c r="H249" i="3"/>
  <c r="H250" i="3"/>
  <c r="H251" i="3"/>
  <c r="H252" i="3"/>
  <c r="H253" i="3"/>
  <c r="H254" i="3"/>
  <c r="H255" i="3"/>
  <c r="H256" i="3"/>
  <c r="H257" i="3"/>
  <c r="H258" i="3"/>
  <c r="H260" i="3"/>
  <c r="H268" i="3"/>
  <c r="H269" i="3"/>
  <c r="H270" i="3"/>
  <c r="H271" i="3"/>
  <c r="H272" i="3"/>
  <c r="H273" i="3"/>
  <c r="H274" i="3"/>
  <c r="H275" i="3"/>
  <c r="H276" i="3"/>
  <c r="H277" i="3"/>
  <c r="H278" i="3"/>
  <c r="H280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5" i="3"/>
  <c r="H328" i="3"/>
  <c r="H329" i="3"/>
  <c r="H331" i="3"/>
  <c r="H332" i="3"/>
  <c r="H333" i="3"/>
  <c r="H334" i="3"/>
  <c r="H335" i="3"/>
  <c r="H336" i="3"/>
  <c r="H337" i="3"/>
  <c r="H339" i="3"/>
  <c r="H340" i="3"/>
  <c r="H341" i="3"/>
  <c r="H345" i="3"/>
  <c r="H346" i="3"/>
  <c r="H348" i="3"/>
  <c r="H349" i="3"/>
  <c r="H350" i="3"/>
  <c r="H352" i="3"/>
  <c r="H353" i="3"/>
  <c r="H354" i="3"/>
  <c r="H355" i="3"/>
  <c r="H357" i="3"/>
  <c r="H358" i="3"/>
  <c r="H360" i="3"/>
  <c r="H361" i="3"/>
  <c r="H362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5" i="3"/>
  <c r="H386" i="3"/>
  <c r="H387" i="3"/>
  <c r="H388" i="3"/>
  <c r="H391" i="3"/>
  <c r="H392" i="3"/>
  <c r="H397" i="3"/>
  <c r="H400" i="3"/>
  <c r="H405" i="3"/>
  <c r="H406" i="3"/>
  <c r="H407" i="3"/>
  <c r="H408" i="3"/>
  <c r="H409" i="3"/>
  <c r="H412" i="3"/>
  <c r="H417" i="3"/>
  <c r="H420" i="3"/>
  <c r="H425" i="3"/>
  <c r="H426" i="3"/>
  <c r="H427" i="3"/>
  <c r="H428" i="3"/>
  <c r="H429" i="3"/>
  <c r="H430" i="3"/>
  <c r="H432" i="3"/>
  <c r="H440" i="3"/>
  <c r="H445" i="3"/>
  <c r="B8" i="12"/>
  <c r="R14" i="3"/>
  <c r="R4" i="3"/>
  <c r="Z14" i="9"/>
  <c r="S14" i="9"/>
  <c r="L14" i="9"/>
  <c r="P14" i="9"/>
  <c r="K15" i="3" s="1"/>
  <c r="Q14" i="9"/>
  <c r="M24" i="3" s="1"/>
  <c r="R14" i="9"/>
  <c r="T14" i="9"/>
  <c r="U14" i="9"/>
  <c r="V14" i="9"/>
  <c r="W14" i="9"/>
  <c r="K54" i="3" s="1"/>
  <c r="X14" i="9"/>
  <c r="M47" i="3" s="1"/>
  <c r="Y14" i="9"/>
  <c r="AA14" i="9"/>
  <c r="AB14" i="9"/>
  <c r="AC14" i="9"/>
  <c r="AD14" i="9"/>
  <c r="K135" i="3" s="1"/>
  <c r="AE14" i="9"/>
  <c r="AF14" i="9"/>
  <c r="C40" i="9"/>
  <c r="G18" i="10"/>
  <c r="H40" i="9"/>
  <c r="G40" i="9"/>
  <c r="F40" i="9"/>
  <c r="E40" i="9"/>
  <c r="D40" i="9"/>
  <c r="R5" i="3"/>
  <c r="R6" i="3"/>
  <c r="R7" i="3"/>
  <c r="R8" i="3"/>
  <c r="R9" i="3"/>
  <c r="R10" i="3"/>
  <c r="R11" i="3"/>
  <c r="R12" i="3"/>
  <c r="R13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G17" i="10"/>
  <c r="D24" i="9"/>
  <c r="I17" i="10" s="1"/>
  <c r="E24" i="9"/>
  <c r="F24" i="9"/>
  <c r="G24" i="9"/>
  <c r="H24" i="9"/>
  <c r="C24" i="9"/>
  <c r="G14" i="9"/>
  <c r="K14" i="9"/>
  <c r="M14" i="9"/>
  <c r="N14" i="9"/>
  <c r="O14" i="9"/>
  <c r="D14" i="9"/>
  <c r="E14" i="9"/>
  <c r="F14" i="9"/>
  <c r="H14" i="9"/>
  <c r="I14" i="9"/>
  <c r="J14" i="9"/>
  <c r="C14" i="9"/>
  <c r="K108" i="3" l="1"/>
  <c r="K107" i="3"/>
  <c r="K102" i="3"/>
  <c r="K47" i="3"/>
  <c r="K30" i="3"/>
  <c r="K29" i="3"/>
  <c r="M95" i="3"/>
  <c r="N95" i="3" s="1"/>
  <c r="K89" i="3"/>
  <c r="M86" i="3"/>
  <c r="K82" i="3"/>
  <c r="L82" i="3" s="1"/>
  <c r="M85" i="3"/>
  <c r="N85" i="3" s="1"/>
  <c r="K72" i="3"/>
  <c r="M84" i="3"/>
  <c r="N84" i="3" s="1"/>
  <c r="M102" i="3"/>
  <c r="K91" i="3"/>
  <c r="K70" i="3"/>
  <c r="M82" i="3"/>
  <c r="K129" i="3"/>
  <c r="L129" i="3" s="1"/>
  <c r="K69" i="3"/>
  <c r="L69" i="3" s="1"/>
  <c r="M80" i="3"/>
  <c r="N80" i="3" s="1"/>
  <c r="M83" i="3"/>
  <c r="N83" i="3" s="1"/>
  <c r="K67" i="3"/>
  <c r="L67" i="3" s="1"/>
  <c r="M66" i="3"/>
  <c r="N66" i="3" s="1"/>
  <c r="K62" i="3"/>
  <c r="L62" i="3" s="1"/>
  <c r="M63" i="3"/>
  <c r="N63" i="3" s="1"/>
  <c r="M100" i="3"/>
  <c r="N100" i="3" s="1"/>
  <c r="K51" i="3"/>
  <c r="K92" i="3"/>
  <c r="K113" i="3"/>
  <c r="K52" i="3"/>
  <c r="L52" i="3" s="1"/>
  <c r="K110" i="3"/>
  <c r="L110" i="3" s="1"/>
  <c r="K50" i="3"/>
  <c r="L50" i="3" s="1"/>
  <c r="M43" i="3"/>
  <c r="K93" i="3"/>
  <c r="L93" i="3" s="1"/>
  <c r="K90" i="3"/>
  <c r="K71" i="3"/>
  <c r="L71" i="3" s="1"/>
  <c r="M65" i="3"/>
  <c r="N65" i="3" s="1"/>
  <c r="K53" i="3"/>
  <c r="L53" i="3" s="1"/>
  <c r="K112" i="3"/>
  <c r="L112" i="3" s="1"/>
  <c r="M62" i="3"/>
  <c r="N62" i="3" s="1"/>
  <c r="K111" i="3"/>
  <c r="L111" i="3" s="1"/>
  <c r="M60" i="3"/>
  <c r="K109" i="3"/>
  <c r="L109" i="3" s="1"/>
  <c r="K49" i="3"/>
  <c r="L49" i="3" s="1"/>
  <c r="M23" i="3"/>
  <c r="O15" i="3"/>
  <c r="O35" i="3"/>
  <c r="O16" i="3"/>
  <c r="O36" i="3"/>
  <c r="O17" i="3"/>
  <c r="O37" i="3"/>
  <c r="O18" i="3"/>
  <c r="O38" i="3"/>
  <c r="O19" i="3"/>
  <c r="O39" i="3"/>
  <c r="O20" i="3"/>
  <c r="O21" i="3"/>
  <c r="O41" i="3"/>
  <c r="O22" i="3"/>
  <c r="O42" i="3"/>
  <c r="O40" i="3"/>
  <c r="O10" i="3"/>
  <c r="O46" i="3"/>
  <c r="O11" i="3"/>
  <c r="O23" i="3"/>
  <c r="O27" i="3"/>
  <c r="O5" i="3"/>
  <c r="O6" i="3"/>
  <c r="O44" i="3"/>
  <c r="O9" i="3"/>
  <c r="O12" i="3"/>
  <c r="O13" i="3"/>
  <c r="O14" i="3"/>
  <c r="O25" i="3"/>
  <c r="O26" i="3"/>
  <c r="O43" i="3"/>
  <c r="O24" i="3"/>
  <c r="O28" i="3"/>
  <c r="O29" i="3"/>
  <c r="O30" i="3"/>
  <c r="O31" i="3"/>
  <c r="O32" i="3"/>
  <c r="O33" i="3"/>
  <c r="O34" i="3"/>
  <c r="O7" i="3"/>
  <c r="O8" i="3"/>
  <c r="O45" i="3"/>
  <c r="M21" i="3"/>
  <c r="K27" i="3"/>
  <c r="M20" i="3"/>
  <c r="K26" i="3"/>
  <c r="M19" i="3"/>
  <c r="K23" i="3"/>
  <c r="M38" i="3"/>
  <c r="M18" i="3"/>
  <c r="K163" i="3"/>
  <c r="L163" i="3" s="1"/>
  <c r="K22" i="3"/>
  <c r="M37" i="3"/>
  <c r="M17" i="3"/>
  <c r="K154" i="3"/>
  <c r="L154" i="3" s="1"/>
  <c r="K13" i="3"/>
  <c r="M36" i="3"/>
  <c r="M16" i="3"/>
  <c r="O118" i="3"/>
  <c r="P118" i="3" s="1"/>
  <c r="O138" i="3"/>
  <c r="P138" i="3" s="1"/>
  <c r="O158" i="3"/>
  <c r="P158" i="3" s="1"/>
  <c r="O119" i="3"/>
  <c r="O139" i="3"/>
  <c r="P139" i="3" s="1"/>
  <c r="O159" i="3"/>
  <c r="O140" i="3"/>
  <c r="O160" i="3"/>
  <c r="O121" i="3"/>
  <c r="P121" i="3" s="1"/>
  <c r="O141" i="3"/>
  <c r="P141" i="3" s="1"/>
  <c r="O161" i="3"/>
  <c r="P161" i="3" s="1"/>
  <c r="O122" i="3"/>
  <c r="P122" i="3" s="1"/>
  <c r="O142" i="3"/>
  <c r="P142" i="3" s="1"/>
  <c r="O162" i="3"/>
  <c r="P162" i="3" s="1"/>
  <c r="O123" i="3"/>
  <c r="P123" i="3" s="1"/>
  <c r="O143" i="3"/>
  <c r="P143" i="3" s="1"/>
  <c r="O163" i="3"/>
  <c r="P163" i="3" s="1"/>
  <c r="O124" i="3"/>
  <c r="O144" i="3"/>
  <c r="P144" i="3" s="1"/>
  <c r="O125" i="3"/>
  <c r="P125" i="3" s="1"/>
  <c r="O145" i="3"/>
  <c r="P145" i="3" s="1"/>
  <c r="O126" i="3"/>
  <c r="P126" i="3" s="1"/>
  <c r="O166" i="3"/>
  <c r="P166" i="3" s="1"/>
  <c r="O120" i="3"/>
  <c r="P120" i="3" s="1"/>
  <c r="O164" i="3"/>
  <c r="O165" i="3"/>
  <c r="O127" i="3"/>
  <c r="O155" i="3"/>
  <c r="P155" i="3" s="1"/>
  <c r="O128" i="3"/>
  <c r="O156" i="3"/>
  <c r="P156" i="3" s="1"/>
  <c r="O132" i="3"/>
  <c r="P132" i="3" s="1"/>
  <c r="O146" i="3"/>
  <c r="O147" i="3"/>
  <c r="P147" i="3" s="1"/>
  <c r="O148" i="3"/>
  <c r="P148" i="3" s="1"/>
  <c r="O149" i="3"/>
  <c r="P149" i="3" s="1"/>
  <c r="O150" i="3"/>
  <c r="P150" i="3" s="1"/>
  <c r="O129" i="3"/>
  <c r="P129" i="3" s="1"/>
  <c r="O157" i="3"/>
  <c r="P157" i="3" s="1"/>
  <c r="O117" i="3"/>
  <c r="P117" i="3" s="1"/>
  <c r="O131" i="3"/>
  <c r="P131" i="3" s="1"/>
  <c r="O134" i="3"/>
  <c r="P134" i="3" s="1"/>
  <c r="O137" i="3"/>
  <c r="P137" i="3" s="1"/>
  <c r="O151" i="3"/>
  <c r="P151" i="3" s="1"/>
  <c r="O153" i="3"/>
  <c r="O154" i="3"/>
  <c r="P154" i="3" s="1"/>
  <c r="O130" i="3"/>
  <c r="O133" i="3"/>
  <c r="O135" i="3"/>
  <c r="O136" i="3"/>
  <c r="P136" i="3" s="1"/>
  <c r="O152" i="3"/>
  <c r="P152" i="3" s="1"/>
  <c r="K153" i="3"/>
  <c r="L153" i="3" s="1"/>
  <c r="K12" i="3"/>
  <c r="M35" i="3"/>
  <c r="M15" i="3"/>
  <c r="M128" i="3"/>
  <c r="M148" i="3"/>
  <c r="N148" i="3" s="1"/>
  <c r="M129" i="3"/>
  <c r="N129" i="3" s="1"/>
  <c r="M149" i="3"/>
  <c r="N149" i="3" s="1"/>
  <c r="M130" i="3"/>
  <c r="N130" i="3" s="1"/>
  <c r="M150" i="3"/>
  <c r="N150" i="3" s="1"/>
  <c r="M131" i="3"/>
  <c r="N131" i="3" s="1"/>
  <c r="M151" i="3"/>
  <c r="N151" i="3" s="1"/>
  <c r="M132" i="3"/>
  <c r="N132" i="3" s="1"/>
  <c r="M152" i="3"/>
  <c r="M133" i="3"/>
  <c r="N133" i="3" s="1"/>
  <c r="M153" i="3"/>
  <c r="M134" i="3"/>
  <c r="M154" i="3"/>
  <c r="M135" i="3"/>
  <c r="N135" i="3" s="1"/>
  <c r="M155" i="3"/>
  <c r="N155" i="3" s="1"/>
  <c r="M136" i="3"/>
  <c r="N136" i="3" s="1"/>
  <c r="M143" i="3"/>
  <c r="N143" i="3" s="1"/>
  <c r="M144" i="3"/>
  <c r="N144" i="3" s="1"/>
  <c r="M120" i="3"/>
  <c r="N120" i="3" s="1"/>
  <c r="M121" i="3"/>
  <c r="N121" i="3" s="1"/>
  <c r="M122" i="3"/>
  <c r="N122" i="3" s="1"/>
  <c r="M123" i="3"/>
  <c r="N123" i="3" s="1"/>
  <c r="M124" i="3"/>
  <c r="N124" i="3" s="1"/>
  <c r="M139" i="3"/>
  <c r="N139" i="3" s="1"/>
  <c r="M140" i="3"/>
  <c r="N140" i="3" s="1"/>
  <c r="M142" i="3"/>
  <c r="N142" i="3" s="1"/>
  <c r="M145" i="3"/>
  <c r="N145" i="3" s="1"/>
  <c r="M146" i="3"/>
  <c r="N146" i="3" s="1"/>
  <c r="M118" i="3"/>
  <c r="N118" i="3" s="1"/>
  <c r="M147" i="3"/>
  <c r="M119" i="3"/>
  <c r="N119" i="3" s="1"/>
  <c r="M156" i="3"/>
  <c r="N156" i="3" s="1"/>
  <c r="M157" i="3"/>
  <c r="M159" i="3"/>
  <c r="N159" i="3" s="1"/>
  <c r="M160" i="3"/>
  <c r="N160" i="3" s="1"/>
  <c r="M162" i="3"/>
  <c r="N162" i="3" s="1"/>
  <c r="M126" i="3"/>
  <c r="N126" i="3" s="1"/>
  <c r="M127" i="3"/>
  <c r="N127" i="3" s="1"/>
  <c r="M137" i="3"/>
  <c r="N137" i="3" s="1"/>
  <c r="M166" i="3"/>
  <c r="N166" i="3" s="1"/>
  <c r="M158" i="3"/>
  <c r="N158" i="3" s="1"/>
  <c r="M161" i="3"/>
  <c r="N161" i="3" s="1"/>
  <c r="M125" i="3"/>
  <c r="N125" i="3" s="1"/>
  <c r="M163" i="3"/>
  <c r="N163" i="3" s="1"/>
  <c r="M164" i="3"/>
  <c r="N164" i="3" s="1"/>
  <c r="M165" i="3"/>
  <c r="N165" i="3" s="1"/>
  <c r="M138" i="3"/>
  <c r="N138" i="3" s="1"/>
  <c r="M117" i="3"/>
  <c r="N117" i="3" s="1"/>
  <c r="M141" i="3"/>
  <c r="K152" i="3"/>
  <c r="K11" i="3"/>
  <c r="M75" i="3"/>
  <c r="N75" i="3" s="1"/>
  <c r="M34" i="3"/>
  <c r="M14" i="3"/>
  <c r="M41" i="3"/>
  <c r="M32" i="3"/>
  <c r="K8" i="3"/>
  <c r="K7" i="3"/>
  <c r="M29" i="3"/>
  <c r="M28" i="3"/>
  <c r="K133" i="3"/>
  <c r="L133" i="3" s="1"/>
  <c r="K88" i="3"/>
  <c r="L88" i="3" s="1"/>
  <c r="K40" i="3"/>
  <c r="M107" i="3"/>
  <c r="N107" i="3" s="1"/>
  <c r="M4" i="3"/>
  <c r="M27" i="3"/>
  <c r="M7" i="3"/>
  <c r="M42" i="3"/>
  <c r="M40" i="3"/>
  <c r="M39" i="3"/>
  <c r="K151" i="3"/>
  <c r="M33" i="3"/>
  <c r="M13" i="3"/>
  <c r="K150" i="3"/>
  <c r="L150" i="3" s="1"/>
  <c r="M12" i="3"/>
  <c r="K149" i="3"/>
  <c r="L149" i="3" s="1"/>
  <c r="K46" i="3"/>
  <c r="M11" i="3"/>
  <c r="K148" i="3"/>
  <c r="L148" i="3" s="1"/>
  <c r="K43" i="3"/>
  <c r="M30" i="3"/>
  <c r="M10" i="3"/>
  <c r="O48" i="3"/>
  <c r="P48" i="3" s="1"/>
  <c r="O68" i="3"/>
  <c r="P68" i="3" s="1"/>
  <c r="O88" i="3"/>
  <c r="P88" i="3" s="1"/>
  <c r="O108" i="3"/>
  <c r="P108" i="3" s="1"/>
  <c r="O49" i="3"/>
  <c r="P49" i="3" s="1"/>
  <c r="O69" i="3"/>
  <c r="P69" i="3" s="1"/>
  <c r="O89" i="3"/>
  <c r="P89" i="3" s="1"/>
  <c r="O109" i="3"/>
  <c r="P109" i="3" s="1"/>
  <c r="O50" i="3"/>
  <c r="P50" i="3" s="1"/>
  <c r="O70" i="3"/>
  <c r="P70" i="3" s="1"/>
  <c r="O90" i="3"/>
  <c r="O110" i="3"/>
  <c r="O51" i="3"/>
  <c r="P51" i="3" s="1"/>
  <c r="O71" i="3"/>
  <c r="O91" i="3"/>
  <c r="P91" i="3" s="1"/>
  <c r="O111" i="3"/>
  <c r="P111" i="3" s="1"/>
  <c r="O52" i="3"/>
  <c r="P52" i="3" s="1"/>
  <c r="O72" i="3"/>
  <c r="P72" i="3" s="1"/>
  <c r="O92" i="3"/>
  <c r="P92" i="3" s="1"/>
  <c r="O112" i="3"/>
  <c r="P112" i="3" s="1"/>
  <c r="O53" i="3"/>
  <c r="P53" i="3" s="1"/>
  <c r="O73" i="3"/>
  <c r="P73" i="3" s="1"/>
  <c r="O113" i="3"/>
  <c r="P113" i="3" s="1"/>
  <c r="O54" i="3"/>
  <c r="P54" i="3" s="1"/>
  <c r="O74" i="3"/>
  <c r="P74" i="3" s="1"/>
  <c r="O94" i="3"/>
  <c r="P94" i="3" s="1"/>
  <c r="O114" i="3"/>
  <c r="O55" i="3"/>
  <c r="O75" i="3"/>
  <c r="P75" i="3" s="1"/>
  <c r="O95" i="3"/>
  <c r="P95" i="3" s="1"/>
  <c r="O93" i="3"/>
  <c r="P93" i="3" s="1"/>
  <c r="O115" i="3"/>
  <c r="P115" i="3" s="1"/>
  <c r="O59" i="3"/>
  <c r="P59" i="3" s="1"/>
  <c r="O87" i="3"/>
  <c r="P87" i="3" s="1"/>
  <c r="O60" i="3"/>
  <c r="P60" i="3" s="1"/>
  <c r="O96" i="3"/>
  <c r="P96" i="3" s="1"/>
  <c r="O99" i="3"/>
  <c r="P99" i="3" s="1"/>
  <c r="O65" i="3"/>
  <c r="P65" i="3" s="1"/>
  <c r="O102" i="3"/>
  <c r="P102" i="3" s="1"/>
  <c r="O103" i="3"/>
  <c r="P103" i="3" s="1"/>
  <c r="O77" i="3"/>
  <c r="P77" i="3" s="1"/>
  <c r="O78" i="3"/>
  <c r="O79" i="3"/>
  <c r="P79" i="3" s="1"/>
  <c r="O80" i="3"/>
  <c r="P80" i="3" s="1"/>
  <c r="O81" i="3"/>
  <c r="P81" i="3" s="1"/>
  <c r="O84" i="3"/>
  <c r="P84" i="3" s="1"/>
  <c r="O57" i="3"/>
  <c r="O61" i="3"/>
  <c r="O97" i="3"/>
  <c r="P97" i="3" s="1"/>
  <c r="O62" i="3"/>
  <c r="O98" i="3"/>
  <c r="P98" i="3" s="1"/>
  <c r="O63" i="3"/>
  <c r="P63" i="3" s="1"/>
  <c r="O100" i="3"/>
  <c r="O101" i="3"/>
  <c r="P101" i="3" s="1"/>
  <c r="O76" i="3"/>
  <c r="P76" i="3" s="1"/>
  <c r="O105" i="3"/>
  <c r="P105" i="3" s="1"/>
  <c r="O106" i="3"/>
  <c r="P106" i="3" s="1"/>
  <c r="O107" i="3"/>
  <c r="P107" i="3" s="1"/>
  <c r="O116" i="3"/>
  <c r="O47" i="3"/>
  <c r="P47" i="3" s="1"/>
  <c r="O82" i="3"/>
  <c r="P82" i="3" s="1"/>
  <c r="O83" i="3"/>
  <c r="P83" i="3" s="1"/>
  <c r="O56" i="3"/>
  <c r="P56" i="3" s="1"/>
  <c r="O85" i="3"/>
  <c r="P85" i="3" s="1"/>
  <c r="O86" i="3"/>
  <c r="P86" i="3" s="1"/>
  <c r="O64" i="3"/>
  <c r="P64" i="3" s="1"/>
  <c r="O66" i="3"/>
  <c r="P66" i="3" s="1"/>
  <c r="O67" i="3"/>
  <c r="P67" i="3" s="1"/>
  <c r="O104" i="3"/>
  <c r="O58" i="3"/>
  <c r="P58" i="3" s="1"/>
  <c r="K143" i="3"/>
  <c r="L143" i="3" s="1"/>
  <c r="K42" i="3"/>
  <c r="M9" i="3"/>
  <c r="K134" i="3"/>
  <c r="L134" i="3" s="1"/>
  <c r="K41" i="3"/>
  <c r="M116" i="3"/>
  <c r="N116" i="3" s="1"/>
  <c r="M55" i="3"/>
  <c r="N55" i="3" s="1"/>
  <c r="M8" i="3"/>
  <c r="K132" i="3"/>
  <c r="L132" i="3" s="1"/>
  <c r="K87" i="3"/>
  <c r="L87" i="3" s="1"/>
  <c r="K33" i="3"/>
  <c r="M105" i="3"/>
  <c r="N105" i="3" s="1"/>
  <c r="M46" i="3"/>
  <c r="M26" i="3"/>
  <c r="M6" i="3"/>
  <c r="M22" i="3"/>
  <c r="K10" i="3"/>
  <c r="K9" i="3"/>
  <c r="M31" i="3"/>
  <c r="K6" i="3"/>
  <c r="K131" i="3"/>
  <c r="K32" i="3"/>
  <c r="M104" i="3"/>
  <c r="N104" i="3" s="1"/>
  <c r="M45" i="3"/>
  <c r="M25" i="3"/>
  <c r="M5" i="3"/>
  <c r="K130" i="3"/>
  <c r="L130" i="3" s="1"/>
  <c r="K73" i="3"/>
  <c r="L73" i="3" s="1"/>
  <c r="K31" i="3"/>
  <c r="M103" i="3"/>
  <c r="N103" i="3" s="1"/>
  <c r="M44" i="3"/>
  <c r="O4" i="3"/>
  <c r="M64" i="3"/>
  <c r="N64" i="3" s="1"/>
  <c r="K68" i="3"/>
  <c r="L68" i="3" s="1"/>
  <c r="K48" i="3"/>
  <c r="L48" i="3" s="1"/>
  <c r="M101" i="3"/>
  <c r="N101" i="3" s="1"/>
  <c r="M81" i="3"/>
  <c r="N81" i="3" s="1"/>
  <c r="M61" i="3"/>
  <c r="N61" i="3" s="1"/>
  <c r="K117" i="3"/>
  <c r="K147" i="3"/>
  <c r="L147" i="3" s="1"/>
  <c r="K127" i="3"/>
  <c r="L127" i="3" s="1"/>
  <c r="K106" i="3"/>
  <c r="L106" i="3" s="1"/>
  <c r="K86" i="3"/>
  <c r="L86" i="3" s="1"/>
  <c r="K66" i="3"/>
  <c r="L66" i="3" s="1"/>
  <c r="M99" i="3"/>
  <c r="M79" i="3"/>
  <c r="N79" i="3" s="1"/>
  <c r="M59" i="3"/>
  <c r="N59" i="3" s="1"/>
  <c r="K166" i="3"/>
  <c r="L166" i="3" s="1"/>
  <c r="K146" i="3"/>
  <c r="L146" i="3" s="1"/>
  <c r="K126" i="3"/>
  <c r="L126" i="3" s="1"/>
  <c r="K105" i="3"/>
  <c r="L105" i="3" s="1"/>
  <c r="K85" i="3"/>
  <c r="L85" i="3" s="1"/>
  <c r="K65" i="3"/>
  <c r="L65" i="3" s="1"/>
  <c r="K45" i="3"/>
  <c r="K25" i="3"/>
  <c r="K5" i="3"/>
  <c r="M98" i="3"/>
  <c r="M78" i="3"/>
  <c r="N78" i="3" s="1"/>
  <c r="M58" i="3"/>
  <c r="K165" i="3"/>
  <c r="L165" i="3" s="1"/>
  <c r="K145" i="3"/>
  <c r="K125" i="3"/>
  <c r="L125" i="3" s="1"/>
  <c r="K104" i="3"/>
  <c r="L104" i="3" s="1"/>
  <c r="K84" i="3"/>
  <c r="L84" i="3" s="1"/>
  <c r="K64" i="3"/>
  <c r="L64" i="3" s="1"/>
  <c r="K44" i="3"/>
  <c r="K24" i="3"/>
  <c r="K4" i="3"/>
  <c r="M97" i="3"/>
  <c r="N97" i="3" s="1"/>
  <c r="M77" i="3"/>
  <c r="N77" i="3" s="1"/>
  <c r="M57" i="3"/>
  <c r="N57" i="3" s="1"/>
  <c r="K164" i="3"/>
  <c r="L164" i="3" s="1"/>
  <c r="K144" i="3"/>
  <c r="L144" i="3" s="1"/>
  <c r="K124" i="3"/>
  <c r="L124" i="3" s="1"/>
  <c r="K103" i="3"/>
  <c r="L103" i="3" s="1"/>
  <c r="K83" i="3"/>
  <c r="L83" i="3" s="1"/>
  <c r="K63" i="3"/>
  <c r="M106" i="3"/>
  <c r="N106" i="3" s="1"/>
  <c r="M96" i="3"/>
  <c r="N96" i="3" s="1"/>
  <c r="M76" i="3"/>
  <c r="N76" i="3" s="1"/>
  <c r="M56" i="3"/>
  <c r="N56" i="3" s="1"/>
  <c r="K162" i="3"/>
  <c r="L162" i="3" s="1"/>
  <c r="K142" i="3"/>
  <c r="L142" i="3" s="1"/>
  <c r="K122" i="3"/>
  <c r="L122" i="3" s="1"/>
  <c r="K101" i="3"/>
  <c r="L101" i="3" s="1"/>
  <c r="K81" i="3"/>
  <c r="L81" i="3" s="1"/>
  <c r="K61" i="3"/>
  <c r="L61" i="3" s="1"/>
  <c r="K21" i="3"/>
  <c r="M115" i="3"/>
  <c r="N115" i="3" s="1"/>
  <c r="M94" i="3"/>
  <c r="N94" i="3" s="1"/>
  <c r="M74" i="3"/>
  <c r="N74" i="3" s="1"/>
  <c r="M54" i="3"/>
  <c r="N54" i="3" s="1"/>
  <c r="K161" i="3"/>
  <c r="L161" i="3" s="1"/>
  <c r="K141" i="3"/>
  <c r="L141" i="3" s="1"/>
  <c r="K121" i="3"/>
  <c r="L121" i="3" s="1"/>
  <c r="K80" i="3"/>
  <c r="L80" i="3" s="1"/>
  <c r="K20" i="3"/>
  <c r="M114" i="3"/>
  <c r="N114" i="3" s="1"/>
  <c r="M93" i="3"/>
  <c r="N93" i="3" s="1"/>
  <c r="M73" i="3"/>
  <c r="N73" i="3" s="1"/>
  <c r="M53" i="3"/>
  <c r="N53" i="3" s="1"/>
  <c r="M72" i="3"/>
  <c r="N72" i="3" s="1"/>
  <c r="K120" i="3"/>
  <c r="L120" i="3" s="1"/>
  <c r="K100" i="3"/>
  <c r="L100" i="3" s="1"/>
  <c r="K160" i="3"/>
  <c r="L160" i="3" s="1"/>
  <c r="K140" i="3"/>
  <c r="L140" i="3" s="1"/>
  <c r="K99" i="3"/>
  <c r="L99" i="3" s="1"/>
  <c r="K79" i="3"/>
  <c r="L79" i="3" s="1"/>
  <c r="K59" i="3"/>
  <c r="L59" i="3" s="1"/>
  <c r="K39" i="3"/>
  <c r="K19" i="3"/>
  <c r="M113" i="3"/>
  <c r="N113" i="3" s="1"/>
  <c r="M92" i="3"/>
  <c r="N92" i="3" s="1"/>
  <c r="M52" i="3"/>
  <c r="N52" i="3" s="1"/>
  <c r="K159" i="3"/>
  <c r="L159" i="3" s="1"/>
  <c r="K139" i="3"/>
  <c r="L139" i="3" s="1"/>
  <c r="K119" i="3"/>
  <c r="L119" i="3" s="1"/>
  <c r="K98" i="3"/>
  <c r="L98" i="3" s="1"/>
  <c r="K78" i="3"/>
  <c r="L78" i="3" s="1"/>
  <c r="K58" i="3"/>
  <c r="L58" i="3" s="1"/>
  <c r="K38" i="3"/>
  <c r="K18" i="3"/>
  <c r="M112" i="3"/>
  <c r="N112" i="3" s="1"/>
  <c r="M91" i="3"/>
  <c r="N91" i="3" s="1"/>
  <c r="M71" i="3"/>
  <c r="N71" i="3" s="1"/>
  <c r="M51" i="3"/>
  <c r="N51" i="3" s="1"/>
  <c r="K158" i="3"/>
  <c r="L158" i="3" s="1"/>
  <c r="K138" i="3"/>
  <c r="L138" i="3" s="1"/>
  <c r="K118" i="3"/>
  <c r="L118" i="3" s="1"/>
  <c r="K97" i="3"/>
  <c r="L97" i="3" s="1"/>
  <c r="K77" i="3"/>
  <c r="L77" i="3" s="1"/>
  <c r="K57" i="3"/>
  <c r="L57" i="3" s="1"/>
  <c r="K37" i="3"/>
  <c r="K17" i="3"/>
  <c r="M111" i="3"/>
  <c r="N111" i="3" s="1"/>
  <c r="M90" i="3"/>
  <c r="N90" i="3" s="1"/>
  <c r="M70" i="3"/>
  <c r="N70" i="3" s="1"/>
  <c r="M50" i="3"/>
  <c r="N50" i="3" s="1"/>
  <c r="K157" i="3"/>
  <c r="L157" i="3" s="1"/>
  <c r="K137" i="3"/>
  <c r="L137" i="3" s="1"/>
  <c r="K116" i="3"/>
  <c r="L116" i="3" s="1"/>
  <c r="K96" i="3"/>
  <c r="L96" i="3" s="1"/>
  <c r="K76" i="3"/>
  <c r="K56" i="3"/>
  <c r="L56" i="3" s="1"/>
  <c r="K36" i="3"/>
  <c r="K16" i="3"/>
  <c r="M110" i="3"/>
  <c r="N110" i="3" s="1"/>
  <c r="M89" i="3"/>
  <c r="N89" i="3" s="1"/>
  <c r="M69" i="3"/>
  <c r="N69" i="3" s="1"/>
  <c r="M49" i="3"/>
  <c r="N49" i="3" s="1"/>
  <c r="K60" i="3"/>
  <c r="L60" i="3" s="1"/>
  <c r="K156" i="3"/>
  <c r="L156" i="3" s="1"/>
  <c r="K136" i="3"/>
  <c r="L136" i="3" s="1"/>
  <c r="K115" i="3"/>
  <c r="L115" i="3" s="1"/>
  <c r="K95" i="3"/>
  <c r="L95" i="3" s="1"/>
  <c r="K75" i="3"/>
  <c r="L75" i="3" s="1"/>
  <c r="K55" i="3"/>
  <c r="L55" i="3" s="1"/>
  <c r="K35" i="3"/>
  <c r="M109" i="3"/>
  <c r="N109" i="3" s="1"/>
  <c r="M88" i="3"/>
  <c r="N88" i="3" s="1"/>
  <c r="M68" i="3"/>
  <c r="N68" i="3" s="1"/>
  <c r="M48" i="3"/>
  <c r="N48" i="3" s="1"/>
  <c r="K155" i="3"/>
  <c r="L155" i="3" s="1"/>
  <c r="K114" i="3"/>
  <c r="L114" i="3" s="1"/>
  <c r="K94" i="3"/>
  <c r="L94" i="3" s="1"/>
  <c r="K74" i="3"/>
  <c r="L74" i="3" s="1"/>
  <c r="K34" i="3"/>
  <c r="K14" i="3"/>
  <c r="M108" i="3"/>
  <c r="N108" i="3" s="1"/>
  <c r="M87" i="3"/>
  <c r="N87" i="3" s="1"/>
  <c r="M67" i="3"/>
  <c r="N67" i="3" s="1"/>
  <c r="L108" i="3"/>
  <c r="L107" i="3"/>
  <c r="P114" i="3"/>
  <c r="P110" i="3"/>
  <c r="P71" i="3"/>
  <c r="L51" i="3"/>
  <c r="L76" i="3"/>
  <c r="N99" i="3"/>
  <c r="L70" i="3"/>
  <c r="P62" i="3"/>
  <c r="L145" i="3"/>
  <c r="N153" i="3"/>
  <c r="P61" i="3"/>
  <c r="N152" i="3"/>
  <c r="P90" i="3"/>
  <c r="L63" i="3"/>
  <c r="L91" i="3"/>
  <c r="L128" i="3"/>
  <c r="P116" i="3"/>
  <c r="P164" i="3"/>
  <c r="L102" i="3"/>
  <c r="P135" i="3"/>
  <c r="N60" i="3"/>
  <c r="N141" i="3"/>
  <c r="P128" i="3"/>
  <c r="P55" i="3"/>
  <c r="L113" i="3"/>
  <c r="L90" i="3"/>
  <c r="P127" i="3"/>
  <c r="P104" i="3"/>
  <c r="L117" i="3"/>
  <c r="N128" i="3"/>
  <c r="L89" i="3"/>
  <c r="P124" i="3"/>
  <c r="P153" i="3"/>
  <c r="P133" i="3"/>
  <c r="N147" i="3"/>
  <c r="P130" i="3"/>
  <c r="L123" i="3"/>
  <c r="N86" i="3"/>
  <c r="P146" i="3"/>
  <c r="N102" i="3"/>
  <c r="N82" i="3"/>
  <c r="P165" i="3"/>
  <c r="L135" i="3"/>
  <c r="N98" i="3"/>
  <c r="N58" i="3"/>
  <c r="L54" i="3"/>
  <c r="N47" i="3"/>
  <c r="N157" i="3"/>
  <c r="P100" i="3"/>
  <c r="P160" i="3"/>
  <c r="P140" i="3"/>
  <c r="P159" i="3"/>
  <c r="P119" i="3"/>
  <c r="L92" i="3"/>
  <c r="L72" i="3"/>
  <c r="L152" i="3"/>
  <c r="P78" i="3"/>
  <c r="L151" i="3"/>
  <c r="N154" i="3"/>
  <c r="N134" i="3"/>
  <c r="L131" i="3"/>
  <c r="P57" i="3"/>
  <c r="G4" i="3"/>
  <c r="H4" i="3" s="1"/>
  <c r="P20" i="3" l="1"/>
  <c r="N20" i="3"/>
  <c r="L20" i="3"/>
  <c r="L31" i="3"/>
  <c r="P31" i="3"/>
  <c r="N31" i="3"/>
  <c r="L25" i="3"/>
  <c r="N25" i="3"/>
  <c r="P25" i="3"/>
  <c r="L15" i="3"/>
  <c r="P15" i="3"/>
  <c r="N15" i="3"/>
  <c r="L35" i="3"/>
  <c r="P35" i="3"/>
  <c r="N35" i="3"/>
  <c r="L41" i="3"/>
  <c r="P41" i="3"/>
  <c r="N41" i="3"/>
  <c r="L18" i="3"/>
  <c r="N18" i="3"/>
  <c r="P18" i="3"/>
  <c r="L6" i="3"/>
  <c r="N6" i="3"/>
  <c r="P6" i="3"/>
  <c r="L23" i="3"/>
  <c r="N23" i="3"/>
  <c r="P23" i="3"/>
  <c r="L29" i="3"/>
  <c r="P29" i="3"/>
  <c r="N29" i="3"/>
  <c r="L43" i="3"/>
  <c r="P43" i="3"/>
  <c r="N43" i="3"/>
  <c r="L46" i="3"/>
  <c r="N46" i="3"/>
  <c r="P46" i="3"/>
  <c r="L30" i="3"/>
  <c r="P30" i="3"/>
  <c r="N30" i="3"/>
  <c r="L34" i="3"/>
  <c r="P34" i="3"/>
  <c r="N34" i="3"/>
  <c r="L12" i="3"/>
  <c r="P12" i="3"/>
  <c r="N12" i="3"/>
  <c r="L17" i="3"/>
  <c r="P17" i="3"/>
  <c r="N17" i="3"/>
  <c r="L32" i="3"/>
  <c r="P32" i="3"/>
  <c r="N32" i="3"/>
  <c r="L45" i="3"/>
  <c r="N45" i="3"/>
  <c r="P45" i="3"/>
  <c r="L14" i="3"/>
  <c r="P14" i="3"/>
  <c r="N14" i="3"/>
  <c r="L19" i="3"/>
  <c r="P19" i="3"/>
  <c r="N19" i="3"/>
  <c r="L40" i="3"/>
  <c r="P40" i="3"/>
  <c r="N40" i="3"/>
  <c r="L21" i="3"/>
  <c r="P21" i="3"/>
  <c r="N21" i="3"/>
  <c r="L37" i="3"/>
  <c r="N37" i="3"/>
  <c r="P37" i="3"/>
  <c r="L24" i="3"/>
  <c r="N24" i="3"/>
  <c r="P24" i="3"/>
  <c r="L8" i="3"/>
  <c r="P8" i="3"/>
  <c r="N8" i="3"/>
  <c r="L33" i="3"/>
  <c r="P33" i="3"/>
  <c r="N33" i="3"/>
  <c r="L13" i="3"/>
  <c r="P13" i="3"/>
  <c r="N13" i="3"/>
  <c r="L39" i="3"/>
  <c r="P39" i="3"/>
  <c r="N39" i="3"/>
  <c r="L38" i="3"/>
  <c r="N38" i="3"/>
  <c r="P38" i="3"/>
  <c r="L36" i="3"/>
  <c r="N36" i="3"/>
  <c r="P36" i="3"/>
  <c r="L16" i="3"/>
  <c r="N16" i="3"/>
  <c r="P16" i="3"/>
  <c r="L42" i="3"/>
  <c r="N42" i="3"/>
  <c r="P42" i="3"/>
  <c r="L22" i="3"/>
  <c r="P22" i="3"/>
  <c r="N22" i="3"/>
  <c r="L11" i="3"/>
  <c r="P11" i="3"/>
  <c r="N11" i="3"/>
  <c r="L5" i="3"/>
  <c r="N5" i="3"/>
  <c r="P5" i="3"/>
  <c r="L28" i="3"/>
  <c r="P28" i="3"/>
  <c r="N28" i="3"/>
  <c r="L4" i="3"/>
  <c r="P4" i="3"/>
  <c r="N4" i="3"/>
  <c r="L26" i="3"/>
  <c r="N26" i="3"/>
  <c r="P26" i="3"/>
  <c r="L9" i="3"/>
  <c r="P9" i="3"/>
  <c r="N9" i="3"/>
  <c r="L10" i="3"/>
  <c r="P10" i="3"/>
  <c r="N10" i="3"/>
  <c r="L44" i="3"/>
  <c r="N44" i="3"/>
  <c r="P44" i="3"/>
  <c r="L7" i="3"/>
  <c r="P7" i="3"/>
  <c r="N7" i="3"/>
  <c r="L27" i="3"/>
  <c r="P27" i="3"/>
  <c r="N27" i="3"/>
  <c r="L47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<sst xmlns="http://schemas.openxmlformats.org/spreadsheetml/2006/main" count="2319" uniqueCount="197">
  <si>
    <t>Soliflex Pro mini</t>
  </si>
  <si>
    <t>Z = 12 t</t>
  </si>
  <si>
    <t>Z = 13 t</t>
  </si>
  <si>
    <t>D = 96 mm</t>
  </si>
  <si>
    <t>t = 25,5 mm</t>
  </si>
  <si>
    <t>Z = 16 t</t>
  </si>
  <si>
    <t>Z = 10 t</t>
  </si>
  <si>
    <t>Z = 8 t</t>
  </si>
  <si>
    <t>Z = 20 t</t>
  </si>
  <si>
    <t>D = 129 mm</t>
  </si>
  <si>
    <t>D = 130 mm</t>
  </si>
  <si>
    <t>Soliflex Pro</t>
  </si>
  <si>
    <t>Z = 18 t</t>
  </si>
  <si>
    <t>D = 145 mm</t>
  </si>
  <si>
    <t>D = 146 mm</t>
  </si>
  <si>
    <t>PT87X Beta</t>
  </si>
  <si>
    <t>Tandental</t>
  </si>
  <si>
    <t>Rijen</t>
  </si>
  <si>
    <t>Buitendiameter</t>
  </si>
  <si>
    <t>Steek</t>
  </si>
  <si>
    <t>RVS mantel met groeven</t>
  </si>
  <si>
    <t>Motor type</t>
  </si>
  <si>
    <t xml:space="preserve">Lengte </t>
  </si>
  <si>
    <t>Vermogen</t>
  </si>
  <si>
    <t>Overige</t>
  </si>
  <si>
    <t>250 - 800 mm</t>
  </si>
  <si>
    <t>Max. 0,1 kW</t>
  </si>
  <si>
    <t>Olievrij</t>
  </si>
  <si>
    <t>PT113X Beta</t>
  </si>
  <si>
    <t>260 - 810 mm</t>
  </si>
  <si>
    <t>Max. 0,3 kW</t>
  </si>
  <si>
    <t>PT138X Beta</t>
  </si>
  <si>
    <t>Max. 0,75 kW</t>
  </si>
  <si>
    <t>RVS mantel met spie en sprockets</t>
  </si>
  <si>
    <t>Z = 14 t</t>
  </si>
  <si>
    <t>D = 112 mm</t>
  </si>
  <si>
    <t>aantal sprockets vrij te kiezen</t>
  </si>
  <si>
    <t>RVS mantel met gegroefde bekleding</t>
  </si>
  <si>
    <t>D = 105 mm</t>
  </si>
  <si>
    <t>D = 162 mm</t>
  </si>
  <si>
    <t>Z = 17 t</t>
  </si>
  <si>
    <t>D = 138 mm</t>
  </si>
  <si>
    <t>Z = 19 t</t>
  </si>
  <si>
    <t>D = 154 mm</t>
  </si>
  <si>
    <t>t = 51,0 mm</t>
  </si>
  <si>
    <t>1 rij / 2 rijen of doorlopende groeven</t>
  </si>
  <si>
    <t>220 - 820 mm</t>
  </si>
  <si>
    <t>320 - 820 mm</t>
  </si>
  <si>
    <t>doorlopende groeven</t>
  </si>
  <si>
    <t>Z = 9 t</t>
  </si>
  <si>
    <t>D = 195 mm</t>
  </si>
  <si>
    <t>Full bar</t>
  </si>
  <si>
    <t>Center bar</t>
  </si>
  <si>
    <t>Soliflex Full bar mini</t>
  </si>
  <si>
    <t>Z = 7</t>
  </si>
  <si>
    <t>niet beschikbaar</t>
  </si>
  <si>
    <t xml:space="preserve">D = 113 mm </t>
  </si>
  <si>
    <t>D = 113 mm</t>
  </si>
  <si>
    <t>Doorlopende groeven</t>
  </si>
  <si>
    <t>t = 25,9 mm</t>
  </si>
  <si>
    <t>97 mm</t>
  </si>
  <si>
    <t>113 mm</t>
  </si>
  <si>
    <t>105 mm</t>
  </si>
  <si>
    <t>Z = 15 t</t>
  </si>
  <si>
    <t>124 mm</t>
  </si>
  <si>
    <t>137,5 mm</t>
  </si>
  <si>
    <t>129 mm</t>
  </si>
  <si>
    <t>145,6 mm</t>
  </si>
  <si>
    <t>162 mm</t>
  </si>
  <si>
    <t>154 mm</t>
  </si>
  <si>
    <t>Z = 7 t</t>
  </si>
  <si>
    <t>111 mm</t>
  </si>
  <si>
    <t>Aantal sprockets vrij te kiezen</t>
  </si>
  <si>
    <t>t = 48,9 mm</t>
  </si>
  <si>
    <t>156 mm</t>
  </si>
  <si>
    <t>140 mm</t>
  </si>
  <si>
    <t>125 mm</t>
  </si>
  <si>
    <t>Z = 11 t</t>
  </si>
  <si>
    <t>t = 39,5</t>
  </si>
  <si>
    <t>126 mm</t>
  </si>
  <si>
    <t>176 mm</t>
  </si>
  <si>
    <t>151 mm</t>
  </si>
  <si>
    <t>139 mm</t>
  </si>
  <si>
    <t>t = 39,5 mm</t>
  </si>
  <si>
    <t>164 mm</t>
  </si>
  <si>
    <t>***</t>
  </si>
  <si>
    <t xml:space="preserve">Per bandtype: van boven naar beneden meer vermogen en dus grotere diameter. </t>
  </si>
  <si>
    <t>*</t>
  </si>
  <si>
    <t>**</t>
  </si>
  <si>
    <t>Afbeeldingen zijn ter illustratie, in werkelijkheid kan de uitvoering afwijken en kunnen er andere kleuren voor sprocket of bekleding gekozen worden</t>
  </si>
  <si>
    <t>Trommelmotoren</t>
  </si>
  <si>
    <t>Grotere vermogens zijn op aanvraag leverbaar, neem contact op met info@transportbandaandrijving.nl of 0031- 38-3338804</t>
  </si>
  <si>
    <t>****</t>
  </si>
  <si>
    <t>Grotere lengtes, hogere vermogens en andere bandtypes zijn op aanvraag leverbaar. Neem contact op met 0031-(0)38-3338804</t>
  </si>
  <si>
    <t xml:space="preserve">De waarden voor de tandentallen en de diameters moeten nog gecontroleerd worden, neem contact op met TBA: info@transportbandaandrijving.nl </t>
  </si>
  <si>
    <t>Hygiene: +/+ ; Prijs: -/- ; duurzaam: +/+</t>
  </si>
  <si>
    <t xml:space="preserve">Hygiene: +/+ </t>
  </si>
  <si>
    <t>P [W]</t>
  </si>
  <si>
    <t>Polen</t>
  </si>
  <si>
    <t>v [m/s]</t>
  </si>
  <si>
    <t>F [N]</t>
  </si>
  <si>
    <t>T [Nm]</t>
  </si>
  <si>
    <t>n [Omw/min]</t>
  </si>
  <si>
    <t>type</t>
  </si>
  <si>
    <t>PT86X Beta</t>
  </si>
  <si>
    <t>Lmin [mm]</t>
  </si>
  <si>
    <t>PT113X2 Beta</t>
  </si>
  <si>
    <t>PT138X2 Beta</t>
  </si>
  <si>
    <t>Trommelmotoren: Nominaal (Catalogus)</t>
  </si>
  <si>
    <t>Banden Ammeraal serie AmmDrive:</t>
  </si>
  <si>
    <t>Steek [mm]</t>
  </si>
  <si>
    <t>Dikte tand [mm]</t>
  </si>
  <si>
    <t>Dikte band [mm]</t>
  </si>
  <si>
    <t xml:space="preserve">Type band </t>
  </si>
  <si>
    <t>Soliflex Center bar</t>
  </si>
  <si>
    <t>Soliflex Full Bar mini</t>
  </si>
  <si>
    <t>Soliflex Full Bar</t>
  </si>
  <si>
    <t>Wrijvingscoeff RVS droog</t>
  </si>
  <si>
    <t>Wrijvingscoeff RVS nat</t>
  </si>
  <si>
    <t>Wrijvingscoeff HDPE droog</t>
  </si>
  <si>
    <t>Wrijvingscoeff HDPE  nat</t>
  </si>
  <si>
    <t>Type conveyor</t>
  </si>
  <si>
    <t>vlak, horizontaal</t>
  </si>
  <si>
    <t>knik band</t>
  </si>
  <si>
    <t>Zwanenhals</t>
  </si>
  <si>
    <t>vlak, opvoer</t>
  </si>
  <si>
    <t>Band ondersteuning</t>
  </si>
  <si>
    <t>Rollen</t>
  </si>
  <si>
    <t>RVS plaat, droog</t>
  </si>
  <si>
    <t>RVS plaat, nat</t>
  </si>
  <si>
    <t>HDPE droog</t>
  </si>
  <si>
    <t>HDPE nat</t>
  </si>
  <si>
    <t>onbekend</t>
  </si>
  <si>
    <t>Min afstand sprocket/pulley</t>
  </si>
  <si>
    <t>Soliflex Pro mini 1,5</t>
  </si>
  <si>
    <t>Soliflex Pro mini 2,0</t>
  </si>
  <si>
    <t>Soliflex Pro 2,0</t>
  </si>
  <si>
    <t>Soliflex Pro 3,0</t>
  </si>
  <si>
    <t>Soliflex Pro 4,0</t>
  </si>
  <si>
    <t xml:space="preserve">RVS met groeven v = </t>
  </si>
  <si>
    <t xml:space="preserve">Sprockets v = </t>
  </si>
  <si>
    <t xml:space="preserve">Bekleding v = </t>
  </si>
  <si>
    <t>PT 87</t>
  </si>
  <si>
    <t>PT113</t>
  </si>
  <si>
    <t>PT138</t>
  </si>
  <si>
    <t xml:space="preserve">RVS mantel Z = </t>
  </si>
  <si>
    <t xml:space="preserve">Sprocket Z = </t>
  </si>
  <si>
    <t>Bekleding Z =</t>
  </si>
  <si>
    <t xml:space="preserve">RVS mantel PCD = </t>
  </si>
  <si>
    <t xml:space="preserve">Sprocket PCD = </t>
  </si>
  <si>
    <t>Bekleding PCD =</t>
  </si>
  <si>
    <t>#nb</t>
  </si>
  <si>
    <t xml:space="preserve">RVS met groeven F = </t>
  </si>
  <si>
    <t xml:space="preserve">Sprockets F = </t>
  </si>
  <si>
    <t xml:space="preserve">Bekleding F = </t>
  </si>
  <si>
    <t xml:space="preserve">Selecteer band: </t>
  </si>
  <si>
    <t>Geef het benodigde vermogen</t>
  </si>
  <si>
    <t>Watt</t>
  </si>
  <si>
    <t>Geef de gewenste bandsnelheid:</t>
  </si>
  <si>
    <t>Selecteer de gewenste aandrijving</t>
  </si>
  <si>
    <t>RVS mantel</t>
  </si>
  <si>
    <t>Sprocket</t>
  </si>
  <si>
    <t>Bekleding</t>
  </si>
  <si>
    <t>Soort transporteur</t>
  </si>
  <si>
    <t>graden</t>
  </si>
  <si>
    <t xml:space="preserve">1) </t>
  </si>
  <si>
    <t>2)</t>
  </si>
  <si>
    <t>3)</t>
  </si>
  <si>
    <t>Aandrijfmethode:</t>
  </si>
  <si>
    <t>opvoer hoek</t>
  </si>
  <si>
    <t>Opvoer hoogte:</t>
  </si>
  <si>
    <t>:</t>
  </si>
  <si>
    <t>meter</t>
  </si>
  <si>
    <t>Diameter nominaal</t>
  </si>
  <si>
    <t>m/s</t>
  </si>
  <si>
    <t xml:space="preserve">Nummer </t>
  </si>
  <si>
    <t>Fabricaat</t>
  </si>
  <si>
    <t>Procon</t>
  </si>
  <si>
    <t>Rulmeca</t>
  </si>
  <si>
    <t>TM080LS</t>
  </si>
  <si>
    <t>TM080LS DER</t>
  </si>
  <si>
    <t>TM113LS</t>
  </si>
  <si>
    <t>Elektrische aanlsuiting opties:</t>
  </si>
  <si>
    <t>T1 Rechte wartel</t>
  </si>
  <si>
    <t>T4 klemmenkast RVS</t>
  </si>
  <si>
    <t>T5 Haakse wartel RVS</t>
  </si>
  <si>
    <t>Afbeelding:</t>
  </si>
  <si>
    <t>5)</t>
  </si>
  <si>
    <t>Selecteer aansluiting</t>
  </si>
  <si>
    <t>TM113LS DER</t>
  </si>
  <si>
    <t>TM138LS</t>
  </si>
  <si>
    <t>TM138LS DER</t>
  </si>
  <si>
    <t>TM165LS</t>
  </si>
  <si>
    <t>Dnom</t>
  </si>
  <si>
    <t>#NB</t>
  </si>
  <si>
    <t>6)</t>
  </si>
  <si>
    <t>Trommellengte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</si>
</sst>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Roboto"/>
    </font>
    <font>
      <b/>
      <sz val="22"/>
      <color theme="1"/>
      <name val="Roboto"/>
    </font>
    <font>
      <sz val="16"/>
      <color theme="1"/>
      <name val="Roboto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Microsoft New Tai Lue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b/>
      <u/>
      <sz val="11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94">
    <xf numFmtId="0" fontId="0" fillId="0" borderId="0" xfId="0"/>
    <xf numFmtId="0" fontId="2" fillId="12" borderId="12" xfId="0" applyFont="1" applyFill="1" applyBorder="1" applyAlignment="1">
      <alignment wrapText="1"/>
    </xf>
    <xf numFmtId="0" fontId="0" fillId="12" borderId="13" xfId="0" applyFill="1" applyBorder="1"/>
    <xf numFmtId="0" fontId="0" fillId="12" borderId="14" xfId="0" applyFill="1" applyBorder="1"/>
    <xf numFmtId="0" fontId="0" fillId="0" borderId="0" xfId="0" applyAlignment="1">
      <alignment horizontal="center" wrapText="1"/>
    </xf>
    <xf numFmtId="0" fontId="0" fillId="13" borderId="0" xfId="0" applyFill="1" applyAlignment="1">
      <alignment horizontal="right" vertical="center"/>
    </xf>
    <xf numFmtId="0" fontId="0" fillId="0" borderId="0" xfId="0" applyAlignment="1">
      <alignment horizontal="center"/>
    </xf>
    <xf numFmtId="0" fontId="0" fillId="16" borderId="0" xfId="0" applyFill="1"/>
    <xf numFmtId="0" fontId="0" fillId="9" borderId="0" xfId="0" applyFill="1"/>
    <xf numFmtId="0" fontId="0" fillId="17" borderId="0" xfId="0" applyFill="1"/>
    <xf numFmtId="0" fontId="8" fillId="0" borderId="0" xfId="0" applyFont="1"/>
    <xf numFmtId="0" fontId="10" fillId="0" borderId="0" xfId="1" applyFont="1" applyAlignment="1">
      <alignment wrapText="1"/>
    </xf>
    <xf numFmtId="0" fontId="11" fillId="0" borderId="0" xfId="0" applyFont="1" applyAlignment="1">
      <alignment wrapText="1"/>
    </xf>
    <xf numFmtId="0" fontId="11" fillId="0" borderId="23" xfId="0" applyFont="1" applyBorder="1" applyAlignment="1">
      <alignment wrapText="1"/>
    </xf>
    <xf numFmtId="0" fontId="10" fillId="0" borderId="16" xfId="1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9" fillId="0" borderId="0" xfId="1" applyFont="1"/>
    <xf numFmtId="164" fontId="9" fillId="0" borderId="0" xfId="1" applyNumberFormat="1" applyFont="1"/>
    <xf numFmtId="2" fontId="8" fillId="15" borderId="0" xfId="0" applyNumberFormat="1" applyFont="1" applyFill="1"/>
    <xf numFmtId="0" fontId="8" fillId="0" borderId="23" xfId="0" applyFont="1" applyBorder="1"/>
    <xf numFmtId="0" fontId="8" fillId="0" borderId="1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164" fontId="8" fillId="0" borderId="0" xfId="0" applyNumberFormat="1" applyFont="1"/>
    <xf numFmtId="2" fontId="8" fillId="0" borderId="0" xfId="0" applyNumberFormat="1" applyFont="1"/>
    <xf numFmtId="0" fontId="11" fillId="0" borderId="0" xfId="0" applyFont="1"/>
    <xf numFmtId="0" fontId="8" fillId="0" borderId="0" xfId="0" quotePrefix="1" applyFont="1"/>
    <xf numFmtId="0" fontId="8" fillId="0" borderId="0" xfId="0" applyFont="1" applyAlignment="1">
      <alignment wrapText="1"/>
    </xf>
    <xf numFmtId="0" fontId="9" fillId="0" borderId="0" xfId="1" applyFont="1" applyAlignment="1">
      <alignment wrapText="1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12" fillId="0" borderId="0" xfId="0" applyFont="1" applyAlignment="1">
      <alignment horizontal="right"/>
    </xf>
    <xf numFmtId="2" fontId="0" fillId="8" borderId="0" xfId="0" applyNumberFormat="1" applyFill="1" applyAlignment="1">
      <alignment horizontal="right"/>
    </xf>
    <xf numFmtId="0" fontId="0" fillId="8" borderId="0" xfId="0" applyFill="1" applyAlignment="1">
      <alignment horizontal="right"/>
    </xf>
    <xf numFmtId="0" fontId="12" fillId="8" borderId="0" xfId="0" applyFont="1" applyFill="1" applyAlignment="1">
      <alignment horizontal="right"/>
    </xf>
    <xf numFmtId="0" fontId="13" fillId="0" borderId="0" xfId="0" applyFont="1"/>
    <xf numFmtId="0" fontId="0" fillId="8" borderId="0" xfId="0" applyFill="1"/>
    <xf numFmtId="2" fontId="0" fillId="8" borderId="0" xfId="0" applyNumberFormat="1" applyFill="1"/>
    <xf numFmtId="0" fontId="14" fillId="0" borderId="0" xfId="0" applyFont="1"/>
    <xf numFmtId="0" fontId="15" fillId="0" borderId="0" xfId="1" applyFont="1" applyAlignment="1">
      <alignment horizontal="center"/>
    </xf>
    <xf numFmtId="0" fontId="15" fillId="0" borderId="0" xfId="1" applyFont="1"/>
    <xf numFmtId="164" fontId="15" fillId="0" borderId="0" xfId="1" applyNumberFormat="1" applyFont="1"/>
    <xf numFmtId="0" fontId="16" fillId="0" borderId="15" xfId="1" applyFont="1" applyBorder="1" applyAlignment="1">
      <alignment horizontal="center"/>
    </xf>
    <xf numFmtId="0" fontId="16" fillId="8" borderId="17" xfId="1" applyFont="1" applyFill="1" applyBorder="1" applyAlignment="1">
      <alignment horizontal="center"/>
    </xf>
    <xf numFmtId="164" fontId="16" fillId="8" borderId="17" xfId="1" applyNumberFormat="1" applyFont="1" applyFill="1" applyBorder="1" applyAlignment="1">
      <alignment horizontal="center"/>
    </xf>
    <xf numFmtId="0" fontId="16" fillId="0" borderId="15" xfId="1" applyFont="1" applyBorder="1" applyAlignment="1">
      <alignment horizontal="center" wrapText="1"/>
    </xf>
    <xf numFmtId="0" fontId="15" fillId="12" borderId="15" xfId="1" applyFont="1" applyFill="1" applyBorder="1" applyAlignment="1">
      <alignment horizontal="center"/>
    </xf>
    <xf numFmtId="0" fontId="15" fillId="8" borderId="15" xfId="1" applyFont="1" applyFill="1" applyBorder="1" applyAlignment="1">
      <alignment horizontal="center"/>
    </xf>
    <xf numFmtId="165" fontId="15" fillId="8" borderId="15" xfId="1" applyNumberFormat="1" applyFont="1" applyFill="1" applyBorder="1" applyAlignment="1">
      <alignment horizontal="center"/>
    </xf>
    <xf numFmtId="1" fontId="15" fillId="8" borderId="15" xfId="1" applyNumberFormat="1" applyFont="1" applyFill="1" applyBorder="1" applyAlignment="1">
      <alignment horizontal="center"/>
    </xf>
    <xf numFmtId="164" fontId="15" fillId="8" borderId="15" xfId="1" applyNumberFormat="1" applyFont="1" applyFill="1" applyBorder="1" applyAlignment="1">
      <alignment horizontal="center"/>
    </xf>
    <xf numFmtId="0" fontId="15" fillId="0" borderId="15" xfId="1" applyFont="1" applyBorder="1" applyAlignment="1">
      <alignment horizontal="center"/>
    </xf>
    <xf numFmtId="165" fontId="15" fillId="0" borderId="0" xfId="1" applyNumberFormat="1" applyFont="1"/>
    <xf numFmtId="0" fontId="15" fillId="9" borderId="15" xfId="1" applyFont="1" applyFill="1" applyBorder="1" applyAlignment="1">
      <alignment horizontal="center"/>
    </xf>
    <xf numFmtId="165" fontId="15" fillId="9" borderId="15" xfId="1" applyNumberFormat="1" applyFont="1" applyFill="1" applyBorder="1" applyAlignment="1">
      <alignment horizontal="center"/>
    </xf>
    <xf numFmtId="1" fontId="15" fillId="9" borderId="15" xfId="1" applyNumberFormat="1" applyFont="1" applyFill="1" applyBorder="1" applyAlignment="1">
      <alignment horizontal="center"/>
    </xf>
    <xf numFmtId="0" fontId="15" fillId="12" borderId="18" xfId="1" applyFont="1" applyFill="1" applyBorder="1" applyAlignment="1">
      <alignment horizontal="center"/>
    </xf>
    <xf numFmtId="0" fontId="15" fillId="8" borderId="18" xfId="1" applyFont="1" applyFill="1" applyBorder="1" applyAlignment="1">
      <alignment horizontal="center"/>
    </xf>
    <xf numFmtId="165" fontId="15" fillId="8" borderId="18" xfId="1" applyNumberFormat="1" applyFont="1" applyFill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2" fontId="14" fillId="0" borderId="15" xfId="0" applyNumberFormat="1" applyFont="1" applyBorder="1" applyAlignment="1">
      <alignment horizontal="center" vertical="center"/>
    </xf>
    <xf numFmtId="0" fontId="15" fillId="0" borderId="15" xfId="1" applyFont="1" applyBorder="1"/>
    <xf numFmtId="0" fontId="14" fillId="8" borderId="15" xfId="0" applyFont="1" applyFill="1" applyBorder="1" applyAlignment="1">
      <alignment horizontal="center" vertical="center"/>
    </xf>
    <xf numFmtId="2" fontId="14" fillId="8" borderId="15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14" borderId="4" xfId="0" applyFont="1" applyFill="1" applyBorder="1"/>
    <xf numFmtId="0" fontId="7" fillId="14" borderId="2" xfId="0" applyFont="1" applyFill="1" applyBorder="1"/>
    <xf numFmtId="0" fontId="7" fillId="14" borderId="5" xfId="0" applyFont="1" applyFill="1" applyBorder="1"/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9" borderId="11" xfId="0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9" borderId="8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1" borderId="0" xfId="0" applyFill="1" applyAlignment="1">
      <alignment horizontal="center" wrapText="1"/>
    </xf>
    <xf numFmtId="0" fontId="0" fillId="11" borderId="9" xfId="0" applyFill="1" applyBorder="1" applyAlignment="1">
      <alignment horizontal="center" wrapText="1"/>
    </xf>
    <xf numFmtId="0" fontId="0" fillId="11" borderId="10" xfId="0" applyFill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0" fontId="0" fillId="11" borderId="11" xfId="0" applyFill="1" applyBorder="1" applyAlignment="1">
      <alignment horizontal="center" wrapText="1"/>
    </xf>
    <xf numFmtId="0" fontId="6" fillId="11" borderId="8" xfId="0" applyFont="1" applyFill="1" applyBorder="1" applyAlignment="1">
      <alignment horizontal="center" wrapText="1"/>
    </xf>
    <xf numFmtId="0" fontId="6" fillId="11" borderId="0" xfId="0" applyFont="1" applyFill="1" applyAlignment="1">
      <alignment horizontal="center" wrapText="1"/>
    </xf>
    <xf numFmtId="0" fontId="6" fillId="11" borderId="9" xfId="0" applyFont="1" applyFill="1" applyBorder="1" applyAlignment="1">
      <alignment horizontal="center" wrapText="1"/>
    </xf>
    <xf numFmtId="0" fontId="0" fillId="11" borderId="6" xfId="0" applyFill="1" applyBorder="1" applyAlignment="1">
      <alignment horizontal="center" wrapText="1"/>
    </xf>
    <xf numFmtId="0" fontId="0" fillId="11" borderId="3" xfId="0" applyFill="1" applyBorder="1" applyAlignment="1">
      <alignment horizontal="center" wrapText="1"/>
    </xf>
    <xf numFmtId="0" fontId="0" fillId="11" borderId="7" xfId="0" applyFill="1" applyBorder="1" applyAlignment="1">
      <alignment horizontal="center" wrapText="1"/>
    </xf>
    <xf numFmtId="0" fontId="0" fillId="9" borderId="8" xfId="0" applyFill="1" applyBorder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9" borderId="9" xfId="0" applyFill="1" applyBorder="1" applyAlignment="1">
      <alignment horizontal="center" wrapText="1"/>
    </xf>
    <xf numFmtId="0" fontId="0" fillId="9" borderId="6" xfId="0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0" fontId="0" fillId="9" borderId="7" xfId="0" applyFill="1" applyBorder="1" applyAlignment="1">
      <alignment horizontal="center" wrapText="1"/>
    </xf>
    <xf numFmtId="0" fontId="0" fillId="8" borderId="10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8" borderId="11" xfId="0" applyFill="1" applyBorder="1" applyAlignment="1">
      <alignment horizontal="center" wrapText="1"/>
    </xf>
    <xf numFmtId="0" fontId="6" fillId="8" borderId="8" xfId="0" applyFont="1" applyFill="1" applyBorder="1" applyAlignment="1">
      <alignment horizontal="center" wrapText="1"/>
    </xf>
    <xf numFmtId="0" fontId="6" fillId="8" borderId="0" xfId="0" applyFont="1" applyFill="1" applyAlignment="1">
      <alignment horizontal="center" wrapText="1"/>
    </xf>
    <xf numFmtId="0" fontId="6" fillId="8" borderId="9" xfId="0" applyFont="1" applyFill="1" applyBorder="1" applyAlignment="1">
      <alignment horizontal="center" wrapText="1"/>
    </xf>
    <xf numFmtId="0" fontId="0" fillId="8" borderId="8" xfId="0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0" fontId="0" fillId="8" borderId="9" xfId="0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7" borderId="8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10" borderId="10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10" borderId="11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0" fontId="0" fillId="8" borderId="7" xfId="0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0" fontId="0" fillId="10" borderId="7" xfId="0" applyFill="1" applyBorder="1" applyAlignment="1">
      <alignment horizontal="center" wrapText="1"/>
    </xf>
    <xf numFmtId="0" fontId="0" fillId="10" borderId="8" xfId="0" applyFill="1" applyBorder="1" applyAlignment="1">
      <alignment horizontal="center" wrapText="1"/>
    </xf>
    <xf numFmtId="0" fontId="0" fillId="10" borderId="0" xfId="0" applyFill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6" fillId="10" borderId="8" xfId="0" applyFont="1" applyFill="1" applyBorder="1" applyAlignment="1">
      <alignment horizontal="center" wrapText="1"/>
    </xf>
    <xf numFmtId="0" fontId="6" fillId="10" borderId="0" xfId="0" applyFont="1" applyFill="1" applyAlignment="1">
      <alignment horizontal="center" wrapText="1"/>
    </xf>
    <xf numFmtId="0" fontId="6" fillId="10" borderId="9" xfId="0" applyFont="1" applyFill="1" applyBorder="1" applyAlignment="1">
      <alignment horizontal="center" wrapText="1"/>
    </xf>
    <xf numFmtId="0" fontId="15" fillId="8" borderId="4" xfId="1" applyFont="1" applyFill="1" applyBorder="1" applyAlignment="1">
      <alignment vertical="top"/>
    </xf>
    <xf numFmtId="0" fontId="15" fillId="8" borderId="2" xfId="1" applyFont="1" applyFill="1" applyBorder="1" applyAlignment="1">
      <alignment vertical="top"/>
    </xf>
    <xf numFmtId="0" fontId="14" fillId="8" borderId="5" xfId="0" applyFont="1" applyFill="1" applyBorder="1"/>
    <xf numFmtId="0" fontId="14" fillId="0" borderId="0" xfId="0" applyFont="1" applyAlignment="1">
      <alignment wrapText="1"/>
    </xf>
    <xf numFmtId="0" fontId="9" fillId="0" borderId="0" xfId="1" applyFont="1" applyAlignment="1">
      <alignment vertical="top"/>
    </xf>
    <xf numFmtId="0" fontId="8" fillId="0" borderId="0" xfId="0" applyFont="1"/>
    <xf numFmtId="0" fontId="8" fillId="9" borderId="20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wrapText="1"/>
    </xf>
    <xf numFmtId="0" fontId="8" fillId="9" borderId="22" xfId="0" applyFont="1" applyFill="1" applyBorder="1" applyAlignment="1">
      <alignment horizontal="center" wrapText="1"/>
    </xf>
    <xf numFmtId="0" fontId="8" fillId="8" borderId="20" xfId="0" applyFont="1" applyFill="1" applyBorder="1" applyAlignment="1">
      <alignment horizontal="center" wrapText="1"/>
    </xf>
    <xf numFmtId="0" fontId="8" fillId="8" borderId="21" xfId="0" applyFont="1" applyFill="1" applyBorder="1" applyAlignment="1">
      <alignment horizontal="center" wrapText="1"/>
    </xf>
    <xf numFmtId="0" fontId="8" fillId="8" borderId="22" xfId="0" applyFont="1" applyFill="1" applyBorder="1" applyAlignment="1">
      <alignment horizontal="center" wrapText="1"/>
    </xf>
    <xf numFmtId="0" fontId="8" fillId="7" borderId="20" xfId="0" applyFont="1" applyFill="1" applyBorder="1" applyAlignment="1">
      <alignment horizontal="center" wrapText="1"/>
    </xf>
    <xf numFmtId="0" fontId="8" fillId="7" borderId="21" xfId="0" applyFont="1" applyFill="1" applyBorder="1" applyAlignment="1">
      <alignment horizontal="center" wrapText="1"/>
    </xf>
    <xf numFmtId="0" fontId="8" fillId="7" borderId="22" xfId="0" applyFont="1" applyFill="1" applyBorder="1" applyAlignment="1">
      <alignment horizontal="center" wrapText="1"/>
    </xf>
  </cellXfs>
  <cellStyles count="2">
    <cellStyle name="Standaard" xfId="0" builtinId="0"/>
    <cellStyle name="Standaard 2" xfId="1" xr:uid="{3509560B-F09C-4BAC-93F3-AABAE59A0F72}"/>
  </cellStyles>
  <dxfs count="0"/>
  <tableStyles count="0" defaultTableStyle="TableStyleMedium2" defaultPivotStyle="PivotStyleLight16"/>
  <colors>
    <mruColors>
      <color rgb="FFB069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trlProps/ctrlProp1.xml><?xml version="1.0" encoding="utf-8"?>
<formControlPr xmlns="http://schemas.microsoft.com/office/spreadsheetml/2009/9/main" objectType="Drop" dropLines="10" dropStyle="combo" dx="22" fmlaLink="Bandgegevens!$C$13" fmlaRange="Bandgegevens!$C$4:$C$12" noThreeD="1" sel="2" val="0"/>
</file>

<file path=xl/ctrlProps/ctrlProp2.xml><?xml version="1.0" encoding="utf-8"?>
<formControlPr xmlns="http://schemas.microsoft.com/office/spreadsheetml/2009/9/main" objectType="Drop" dropLines="5" dropStyle="combo" dx="22" fmlaLink="Bandgegevens!$C$39" fmlaRange="Bandgegevens!$C$35:$C$38" noThreeD="1" sel="4" val="0"/>
</file>

<file path=xl/ctrlProps/ctrlProp3.xml><?xml version="1.0" encoding="utf-8"?>
<formControlPr xmlns="http://schemas.microsoft.com/office/spreadsheetml/2009/9/main" objectType="Drop" dropLines="5" dropStyle="combo" dx="22" fmlaLink="Bandgegevens!$C$23" fmlaRange="Bandgegevens!$C$19:$C$22" noThreeD="1" sel="2" val="0"/>
</file>

<file path=xl/ctrlProps/ctrlProp4.xml><?xml version="1.0" encoding="utf-8"?>
<formControlPr xmlns="http://schemas.microsoft.com/office/spreadsheetml/2009/9/main" objectType="Drop" dropLines="10" dropStyle="combo" dx="22" fmlaLink="'tech_specs TM'!$T$3" fmlaRange="'tech_specs TM'!$T$4:$T$20" noThreeD="1" sel="17" val="7"/>
</file>

<file path=xl/ctrlProps/ctrlProp5.xml><?xml version="1.0" encoding="utf-8"?>
<formControlPr xmlns="http://schemas.microsoft.com/office/spreadsheetml/2009/9/main" objectType="Drop" dropLines="5" dropStyle="combo" dx="22" fmlaLink="Uitv_tm!$B$7" fmlaRange="Uitv_tm!$B$2:$B$6" noThreeD="1" sel="3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3</xdr:row>
      <xdr:rowOff>66674</xdr:rowOff>
    </xdr:from>
    <xdr:to>
      <xdr:col>2</xdr:col>
      <xdr:colOff>1276350</xdr:colOff>
      <xdr:row>5</xdr:row>
      <xdr:rowOff>1252169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FCE6D0F5-DE3F-AD8A-6C68-D2DA56E17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562099"/>
          <a:ext cx="1257300" cy="196654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32</xdr:row>
      <xdr:rowOff>47625</xdr:rowOff>
    </xdr:from>
    <xdr:to>
      <xdr:col>2</xdr:col>
      <xdr:colOff>1272458</xdr:colOff>
      <xdr:row>34</xdr:row>
      <xdr:rowOff>1276350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10479039-CDCB-9131-1AB8-3C3807055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8467725"/>
          <a:ext cx="1253408" cy="20097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57149</xdr:rowOff>
    </xdr:from>
    <xdr:to>
      <xdr:col>2</xdr:col>
      <xdr:colOff>1282127</xdr:colOff>
      <xdr:row>63</xdr:row>
      <xdr:rowOff>1247774</xdr:rowOff>
    </xdr:to>
    <xdr:pic>
      <xdr:nvPicPr>
        <xdr:cNvPr id="9" name="Afbeelding 8">
          <a:extLst>
            <a:ext uri="{FF2B5EF4-FFF2-40B4-BE49-F238E27FC236}">
              <a16:creationId xmlns:a16="http://schemas.microsoft.com/office/drawing/2014/main" id="{AADB1AA9-E466-CCE0-BC0D-69BC869A1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" y="15401924"/>
          <a:ext cx="1282127" cy="19716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90</xdr:row>
      <xdr:rowOff>76200</xdr:rowOff>
    </xdr:from>
    <xdr:to>
      <xdr:col>2</xdr:col>
      <xdr:colOff>1275812</xdr:colOff>
      <xdr:row>92</xdr:row>
      <xdr:rowOff>1200150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A0BDCE6A-EFB8-7B75-BF5C-71CFFE0AD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8175" y="22345650"/>
          <a:ext cx="1237712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119</xdr:row>
      <xdr:rowOff>38100</xdr:rowOff>
    </xdr:from>
    <xdr:to>
      <xdr:col>2</xdr:col>
      <xdr:colOff>1285875</xdr:colOff>
      <xdr:row>121</xdr:row>
      <xdr:rowOff>1282082</xdr:rowOff>
    </xdr:to>
    <xdr:pic>
      <xdr:nvPicPr>
        <xdr:cNvPr id="11" name="Afbeelding 10">
          <a:extLst>
            <a:ext uri="{FF2B5EF4-FFF2-40B4-BE49-F238E27FC236}">
              <a16:creationId xmlns:a16="http://schemas.microsoft.com/office/drawing/2014/main" id="{FBEF15C7-3AB2-9FB2-A01B-2A20FFF47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" y="29232225"/>
          <a:ext cx="1257300" cy="2025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19050</xdr:rowOff>
        </xdr:from>
        <xdr:to>
          <xdr:col>4</xdr:col>
          <xdr:colOff>1466850</xdr:colOff>
          <xdr:row>3</xdr:row>
          <xdr:rowOff>28575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4</xdr:row>
          <xdr:rowOff>9525</xdr:rowOff>
        </xdr:from>
        <xdr:to>
          <xdr:col>4</xdr:col>
          <xdr:colOff>1514475</xdr:colOff>
          <xdr:row>5</xdr:row>
          <xdr:rowOff>38100</xdr:rowOff>
        </xdr:to>
        <xdr:sp macro="" textlink="">
          <xdr:nvSpPr>
            <xdr:cNvPr id="9236" name="Drop Down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</xdr:row>
          <xdr:rowOff>19050</xdr:rowOff>
        </xdr:from>
        <xdr:to>
          <xdr:col>5</xdr:col>
          <xdr:colOff>0</xdr:colOff>
          <xdr:row>17</xdr:row>
          <xdr:rowOff>28575</xdr:rowOff>
        </xdr:to>
        <xdr:sp macro="" textlink="">
          <xdr:nvSpPr>
            <xdr:cNvPr id="9237" name="Drop Down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6</xdr:row>
          <xdr:rowOff>9525</xdr:rowOff>
        </xdr:from>
        <xdr:to>
          <xdr:col>4</xdr:col>
          <xdr:colOff>1514475</xdr:colOff>
          <xdr:row>7</xdr:row>
          <xdr:rowOff>19050</xdr:rowOff>
        </xdr:to>
        <xdr:sp macro="" textlink="">
          <xdr:nvSpPr>
            <xdr:cNvPr id="9243" name="Drop Down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1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10</xdr:row>
          <xdr:rowOff>9525</xdr:rowOff>
        </xdr:from>
        <xdr:to>
          <xdr:col>4</xdr:col>
          <xdr:colOff>1514475</xdr:colOff>
          <xdr:row>11</xdr:row>
          <xdr:rowOff>38100</xdr:rowOff>
        </xdr:to>
        <xdr:sp macro="" textlink="">
          <xdr:nvSpPr>
            <xdr:cNvPr id="9245" name="Drop Dow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1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gif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D0E0-F390-4A28-B4D6-D56CA1ABA57D}">
  <sheetPr codeName="Blad2"/>
  <dimension ref="C1:L153"/>
  <sheetViews>
    <sheetView zoomScaleNormal="100" workbookViewId="0">
      <selection activeCell="N31" sqref="N31"/>
    </sheetView>
  </sheetViews>
  <sheetFormatPr defaultRowHeight="15" x14ac:dyDescent="0.25"/>
  <cols>
    <col min="1" max="1" width="3.28515625" customWidth="1"/>
    <col min="2" max="2" width="5.7109375" customWidth="1"/>
    <col min="3" max="3" width="19.5703125" customWidth="1"/>
    <col min="4" max="7" width="12.85546875" customWidth="1"/>
    <col min="8" max="8" width="17.28515625" customWidth="1"/>
    <col min="9" max="11" width="12.85546875" customWidth="1"/>
    <col min="12" max="12" width="15.5703125" customWidth="1"/>
  </cols>
  <sheetData>
    <row r="1" spans="3:12" ht="6" customHeight="1" x14ac:dyDescent="0.25"/>
    <row r="2" spans="3:12" ht="6" customHeight="1" thickBot="1" x14ac:dyDescent="0.3"/>
    <row r="3" spans="3:12" ht="87" customHeight="1" thickBot="1" x14ac:dyDescent="0.3">
      <c r="D3" s="75" t="e" vm="1">
        <v>#VALUE!</v>
      </c>
      <c r="E3" s="97"/>
      <c r="F3" s="98"/>
      <c r="G3" s="66" t="s">
        <v>90</v>
      </c>
      <c r="H3" s="67"/>
      <c r="I3" s="68"/>
      <c r="J3" s="66" t="e" vm="2">
        <v>#VALUE!</v>
      </c>
      <c r="K3" s="67"/>
      <c r="L3" s="68"/>
    </row>
    <row r="4" spans="3:12" ht="34.5" customHeight="1" thickBot="1" x14ac:dyDescent="0.3">
      <c r="C4" s="72"/>
      <c r="D4" s="129" t="s">
        <v>0</v>
      </c>
      <c r="E4" s="130"/>
      <c r="F4" s="130"/>
      <c r="G4" s="130"/>
      <c r="H4" s="130"/>
      <c r="I4" s="130"/>
      <c r="J4" s="130"/>
      <c r="K4" s="130"/>
      <c r="L4" s="131"/>
    </row>
    <row r="5" spans="3:12" ht="27" customHeight="1" thickBot="1" x14ac:dyDescent="0.3">
      <c r="C5" s="73"/>
      <c r="D5" s="135" t="s">
        <v>20</v>
      </c>
      <c r="E5" s="67"/>
      <c r="F5" s="67"/>
      <c r="G5" s="135" t="s">
        <v>33</v>
      </c>
      <c r="H5" s="67"/>
      <c r="I5" s="68"/>
      <c r="J5" s="160" t="s">
        <v>37</v>
      </c>
      <c r="K5" s="67"/>
      <c r="L5" s="68"/>
    </row>
    <row r="6" spans="3:12" ht="105.75" customHeight="1" thickBot="1" x14ac:dyDescent="0.3">
      <c r="C6" s="74"/>
      <c r="D6" s="75" t="e" vm="3">
        <v>#VALUE!</v>
      </c>
      <c r="E6" s="97"/>
      <c r="F6" s="98"/>
      <c r="G6" s="78" t="e" vm="4">
        <v>#VALUE!</v>
      </c>
      <c r="H6" s="67"/>
      <c r="I6" s="68"/>
      <c r="J6" s="75" t="e" vm="5">
        <v>#VALUE!</v>
      </c>
      <c r="K6" s="97"/>
      <c r="L6" s="98"/>
    </row>
    <row r="7" spans="3:12" x14ac:dyDescent="0.25">
      <c r="C7" s="1" t="s">
        <v>16</v>
      </c>
      <c r="D7" s="155" t="s">
        <v>1</v>
      </c>
      <c r="E7" s="156"/>
      <c r="F7" s="157"/>
      <c r="G7" s="155" t="s">
        <v>34</v>
      </c>
      <c r="H7" s="156"/>
      <c r="I7" s="157"/>
      <c r="J7" s="161" t="s">
        <v>2</v>
      </c>
      <c r="K7" s="156"/>
      <c r="L7" s="157"/>
    </row>
    <row r="8" spans="3:12" ht="15" customHeight="1" x14ac:dyDescent="0.25">
      <c r="C8" s="2" t="s">
        <v>18</v>
      </c>
      <c r="D8" s="132" t="s">
        <v>3</v>
      </c>
      <c r="E8" s="133"/>
      <c r="F8" s="134"/>
      <c r="G8" s="132" t="s">
        <v>35</v>
      </c>
      <c r="H8" s="133"/>
      <c r="I8" s="134"/>
      <c r="J8" s="159" t="s">
        <v>38</v>
      </c>
      <c r="K8" s="133"/>
      <c r="L8" s="134"/>
    </row>
    <row r="9" spans="3:12" ht="15" customHeight="1" x14ac:dyDescent="0.25">
      <c r="C9" s="2" t="s">
        <v>17</v>
      </c>
      <c r="D9" s="132" t="s">
        <v>45</v>
      </c>
      <c r="E9" s="133"/>
      <c r="F9" s="134"/>
      <c r="G9" s="132" t="s">
        <v>36</v>
      </c>
      <c r="H9" s="133"/>
      <c r="I9" s="134"/>
      <c r="J9" s="159" t="s">
        <v>48</v>
      </c>
      <c r="K9" s="133"/>
      <c r="L9" s="134"/>
    </row>
    <row r="10" spans="3:12" ht="15" customHeight="1" x14ac:dyDescent="0.25">
      <c r="C10" s="2" t="s">
        <v>19</v>
      </c>
      <c r="D10" s="132" t="s">
        <v>4</v>
      </c>
      <c r="E10" s="133"/>
      <c r="F10" s="134"/>
      <c r="G10" s="132" t="s">
        <v>4</v>
      </c>
      <c r="H10" s="133"/>
      <c r="I10" s="134"/>
      <c r="J10" s="159" t="s">
        <v>4</v>
      </c>
      <c r="K10" s="133"/>
      <c r="L10" s="134"/>
    </row>
    <row r="11" spans="3:12" x14ac:dyDescent="0.25">
      <c r="C11" s="2" t="s">
        <v>21</v>
      </c>
      <c r="D11" s="136" t="s">
        <v>15</v>
      </c>
      <c r="E11" s="137"/>
      <c r="F11" s="138"/>
      <c r="G11" s="136" t="s">
        <v>15</v>
      </c>
      <c r="H11" s="137"/>
      <c r="I11" s="138"/>
      <c r="J11" s="162" t="s">
        <v>15</v>
      </c>
      <c r="K11" s="137"/>
      <c r="L11" s="138"/>
    </row>
    <row r="12" spans="3:12" x14ac:dyDescent="0.25">
      <c r="C12" s="2" t="s">
        <v>22</v>
      </c>
      <c r="D12" s="132" t="s">
        <v>25</v>
      </c>
      <c r="E12" s="133"/>
      <c r="F12" s="134"/>
      <c r="G12" s="132" t="s">
        <v>25</v>
      </c>
      <c r="H12" s="133"/>
      <c r="I12" s="134"/>
      <c r="J12" s="159" t="s">
        <v>25</v>
      </c>
      <c r="K12" s="133"/>
      <c r="L12" s="134"/>
    </row>
    <row r="13" spans="3:12" x14ac:dyDescent="0.25">
      <c r="C13" s="2" t="s">
        <v>23</v>
      </c>
      <c r="D13" s="132" t="s">
        <v>26</v>
      </c>
      <c r="E13" s="133"/>
      <c r="F13" s="134"/>
      <c r="G13" s="132" t="s">
        <v>26</v>
      </c>
      <c r="H13" s="133"/>
      <c r="I13" s="134"/>
      <c r="J13" s="159" t="s">
        <v>26</v>
      </c>
      <c r="K13" s="133"/>
      <c r="L13" s="134"/>
    </row>
    <row r="14" spans="3:12" ht="15.75" thickBot="1" x14ac:dyDescent="0.3">
      <c r="C14" s="3" t="s">
        <v>24</v>
      </c>
      <c r="D14" s="142" t="s">
        <v>95</v>
      </c>
      <c r="E14" s="143"/>
      <c r="F14" s="144"/>
      <c r="G14" s="142" t="s">
        <v>27</v>
      </c>
      <c r="H14" s="143"/>
      <c r="I14" s="144"/>
      <c r="J14" s="158" t="s">
        <v>27</v>
      </c>
      <c r="K14" s="143"/>
      <c r="L14" s="144"/>
    </row>
    <row r="15" spans="3:12" x14ac:dyDescent="0.25">
      <c r="C15" s="1" t="s">
        <v>16</v>
      </c>
      <c r="D15" s="155" t="s">
        <v>5</v>
      </c>
      <c r="E15" s="156"/>
      <c r="F15" s="157"/>
      <c r="G15" s="155" t="s">
        <v>12</v>
      </c>
      <c r="H15" s="156"/>
      <c r="I15" s="157"/>
      <c r="J15" s="159" t="s">
        <v>40</v>
      </c>
      <c r="K15" s="133"/>
      <c r="L15" s="134"/>
    </row>
    <row r="16" spans="3:12" x14ac:dyDescent="0.25">
      <c r="C16" s="2" t="s">
        <v>18</v>
      </c>
      <c r="D16" s="132" t="s">
        <v>9</v>
      </c>
      <c r="E16" s="133"/>
      <c r="F16" s="134"/>
      <c r="G16" s="132" t="s">
        <v>14</v>
      </c>
      <c r="H16" s="133"/>
      <c r="I16" s="134"/>
      <c r="J16" s="159" t="s">
        <v>41</v>
      </c>
      <c r="K16" s="133"/>
      <c r="L16" s="134"/>
    </row>
    <row r="17" spans="3:12" ht="15" customHeight="1" x14ac:dyDescent="0.25">
      <c r="C17" s="2" t="s">
        <v>17</v>
      </c>
      <c r="D17" s="132" t="s">
        <v>45</v>
      </c>
      <c r="E17" s="133"/>
      <c r="F17" s="134"/>
      <c r="G17" s="132" t="s">
        <v>36</v>
      </c>
      <c r="H17" s="133"/>
      <c r="I17" s="134"/>
      <c r="J17" s="159" t="s">
        <v>48</v>
      </c>
      <c r="K17" s="133"/>
      <c r="L17" s="134"/>
    </row>
    <row r="18" spans="3:12" x14ac:dyDescent="0.25">
      <c r="C18" s="2" t="s">
        <v>19</v>
      </c>
      <c r="D18" s="132" t="s">
        <v>4</v>
      </c>
      <c r="E18" s="133"/>
      <c r="F18" s="134"/>
      <c r="G18" s="132" t="s">
        <v>4</v>
      </c>
      <c r="H18" s="133"/>
      <c r="I18" s="134"/>
      <c r="J18" s="159" t="s">
        <v>4</v>
      </c>
      <c r="K18" s="133"/>
      <c r="L18" s="134"/>
    </row>
    <row r="19" spans="3:12" x14ac:dyDescent="0.25">
      <c r="C19" s="2" t="s">
        <v>21</v>
      </c>
      <c r="D19" s="136" t="s">
        <v>28</v>
      </c>
      <c r="E19" s="137"/>
      <c r="F19" s="138"/>
      <c r="G19" s="136" t="s">
        <v>28</v>
      </c>
      <c r="H19" s="137"/>
      <c r="I19" s="138"/>
      <c r="J19" s="162" t="s">
        <v>28</v>
      </c>
      <c r="K19" s="137"/>
      <c r="L19" s="138"/>
    </row>
    <row r="20" spans="3:12" x14ac:dyDescent="0.25">
      <c r="C20" s="2" t="s">
        <v>22</v>
      </c>
      <c r="D20" s="132" t="s">
        <v>29</v>
      </c>
      <c r="E20" s="133"/>
      <c r="F20" s="134"/>
      <c r="G20" s="132" t="s">
        <v>29</v>
      </c>
      <c r="H20" s="133"/>
      <c r="I20" s="134"/>
      <c r="J20" s="159" t="s">
        <v>29</v>
      </c>
      <c r="K20" s="133"/>
      <c r="L20" s="134"/>
    </row>
    <row r="21" spans="3:12" x14ac:dyDescent="0.25">
      <c r="C21" s="2" t="s">
        <v>23</v>
      </c>
      <c r="D21" s="132" t="s">
        <v>30</v>
      </c>
      <c r="E21" s="133"/>
      <c r="F21" s="134"/>
      <c r="G21" s="132" t="s">
        <v>30</v>
      </c>
      <c r="H21" s="133"/>
      <c r="I21" s="134"/>
      <c r="J21" s="159" t="s">
        <v>30</v>
      </c>
      <c r="K21" s="133"/>
      <c r="L21" s="134"/>
    </row>
    <row r="22" spans="3:12" ht="15.75" customHeight="1" thickBot="1" x14ac:dyDescent="0.3">
      <c r="C22" s="3" t="s">
        <v>24</v>
      </c>
      <c r="D22" s="142" t="s">
        <v>95</v>
      </c>
      <c r="E22" s="143"/>
      <c r="F22" s="144"/>
      <c r="G22" s="142" t="s">
        <v>27</v>
      </c>
      <c r="H22" s="143"/>
      <c r="I22" s="144"/>
      <c r="J22" s="158" t="s">
        <v>27</v>
      </c>
      <c r="K22" s="143"/>
      <c r="L22" s="144"/>
    </row>
    <row r="23" spans="3:12" x14ac:dyDescent="0.25">
      <c r="C23" s="1" t="s">
        <v>16</v>
      </c>
      <c r="D23" s="155" t="s">
        <v>12</v>
      </c>
      <c r="E23" s="156"/>
      <c r="F23" s="157"/>
      <c r="G23" s="155" t="s">
        <v>8</v>
      </c>
      <c r="H23" s="156"/>
      <c r="I23" s="157"/>
      <c r="J23" s="161" t="s">
        <v>42</v>
      </c>
      <c r="K23" s="156"/>
      <c r="L23" s="157"/>
    </row>
    <row r="24" spans="3:12" x14ac:dyDescent="0.25">
      <c r="C24" s="2" t="s">
        <v>18</v>
      </c>
      <c r="D24" s="132" t="s">
        <v>13</v>
      </c>
      <c r="E24" s="133"/>
      <c r="F24" s="134"/>
      <c r="G24" s="132" t="s">
        <v>39</v>
      </c>
      <c r="H24" s="133"/>
      <c r="I24" s="134"/>
      <c r="J24" s="159" t="s">
        <v>43</v>
      </c>
      <c r="K24" s="133"/>
      <c r="L24" s="134"/>
    </row>
    <row r="25" spans="3:12" ht="15" customHeight="1" x14ac:dyDescent="0.25">
      <c r="C25" s="2" t="s">
        <v>17</v>
      </c>
      <c r="D25" s="132" t="s">
        <v>45</v>
      </c>
      <c r="E25" s="133"/>
      <c r="F25" s="134"/>
      <c r="G25" s="132" t="s">
        <v>36</v>
      </c>
      <c r="H25" s="133"/>
      <c r="I25" s="134"/>
      <c r="J25" s="159" t="s">
        <v>48</v>
      </c>
      <c r="K25" s="133"/>
      <c r="L25" s="134"/>
    </row>
    <row r="26" spans="3:12" x14ac:dyDescent="0.25">
      <c r="C26" s="2" t="s">
        <v>19</v>
      </c>
      <c r="D26" s="132" t="s">
        <v>4</v>
      </c>
      <c r="E26" s="133"/>
      <c r="F26" s="134"/>
      <c r="G26" s="132" t="s">
        <v>4</v>
      </c>
      <c r="H26" s="133"/>
      <c r="I26" s="134"/>
      <c r="J26" s="159" t="s">
        <v>4</v>
      </c>
      <c r="K26" s="133"/>
      <c r="L26" s="134"/>
    </row>
    <row r="27" spans="3:12" x14ac:dyDescent="0.25">
      <c r="C27" s="2" t="s">
        <v>21</v>
      </c>
      <c r="D27" s="136" t="s">
        <v>31</v>
      </c>
      <c r="E27" s="137"/>
      <c r="F27" s="138"/>
      <c r="G27" s="136" t="s">
        <v>31</v>
      </c>
      <c r="H27" s="137"/>
      <c r="I27" s="138"/>
      <c r="J27" s="162" t="s">
        <v>31</v>
      </c>
      <c r="K27" s="137"/>
      <c r="L27" s="138"/>
    </row>
    <row r="28" spans="3:12" x14ac:dyDescent="0.25">
      <c r="C28" s="2" t="s">
        <v>22</v>
      </c>
      <c r="D28" s="132" t="s">
        <v>46</v>
      </c>
      <c r="E28" s="133"/>
      <c r="F28" s="134"/>
      <c r="G28" s="132" t="s">
        <v>47</v>
      </c>
      <c r="H28" s="133"/>
      <c r="I28" s="134"/>
      <c r="J28" s="159" t="s">
        <v>47</v>
      </c>
      <c r="K28" s="133"/>
      <c r="L28" s="134"/>
    </row>
    <row r="29" spans="3:12" x14ac:dyDescent="0.25">
      <c r="C29" s="2" t="s">
        <v>23</v>
      </c>
      <c r="D29" s="132" t="s">
        <v>32</v>
      </c>
      <c r="E29" s="133"/>
      <c r="F29" s="134"/>
      <c r="G29" s="132" t="s">
        <v>32</v>
      </c>
      <c r="H29" s="133"/>
      <c r="I29" s="134"/>
      <c r="J29" s="159" t="s">
        <v>32</v>
      </c>
      <c r="K29" s="133"/>
      <c r="L29" s="134"/>
    </row>
    <row r="30" spans="3:12" ht="15.75" customHeight="1" thickBot="1" x14ac:dyDescent="0.3">
      <c r="C30" s="3" t="s">
        <v>24</v>
      </c>
      <c r="D30" s="142" t="s">
        <v>95</v>
      </c>
      <c r="E30" s="143"/>
      <c r="F30" s="144"/>
      <c r="G30" s="142" t="s">
        <v>27</v>
      </c>
      <c r="H30" s="143"/>
      <c r="I30" s="144"/>
      <c r="J30" s="158" t="s">
        <v>27</v>
      </c>
      <c r="K30" s="143"/>
      <c r="L30" s="144"/>
    </row>
    <row r="31" spans="3:12" ht="19.5" thickBot="1" x14ac:dyDescent="0.35">
      <c r="C31" s="69" t="s">
        <v>91</v>
      </c>
      <c r="D31" s="70"/>
      <c r="E31" s="70"/>
      <c r="F31" s="70"/>
      <c r="G31" s="70"/>
      <c r="H31" s="70"/>
      <c r="I31" s="70"/>
      <c r="J31" s="70"/>
      <c r="K31" s="70"/>
      <c r="L31" s="71"/>
    </row>
    <row r="32" spans="3:12" ht="15.75" thickBot="1" x14ac:dyDescent="0.3">
      <c r="D32" s="4"/>
      <c r="E32" s="4"/>
      <c r="F32" s="4"/>
      <c r="G32" s="4"/>
      <c r="H32" s="4"/>
      <c r="I32" s="4"/>
      <c r="J32" s="4"/>
      <c r="K32" s="4"/>
      <c r="L32" s="4"/>
    </row>
    <row r="33" spans="3:12" ht="34.5" customHeight="1" thickBot="1" x14ac:dyDescent="0.3">
      <c r="C33" s="72"/>
      <c r="D33" s="145" t="s">
        <v>11</v>
      </c>
      <c r="E33" s="146"/>
      <c r="F33" s="146"/>
      <c r="G33" s="146"/>
      <c r="H33" s="146"/>
      <c r="I33" s="146"/>
      <c r="J33" s="146"/>
      <c r="K33" s="146"/>
      <c r="L33" s="147"/>
    </row>
    <row r="34" spans="3:12" ht="27" customHeight="1" thickBot="1" x14ac:dyDescent="0.3">
      <c r="C34" s="73"/>
      <c r="D34" s="148" t="s">
        <v>20</v>
      </c>
      <c r="E34" s="149"/>
      <c r="F34" s="149"/>
      <c r="G34" s="148" t="s">
        <v>33</v>
      </c>
      <c r="H34" s="149"/>
      <c r="I34" s="150"/>
      <c r="J34" s="151" t="s">
        <v>37</v>
      </c>
      <c r="K34" s="149"/>
      <c r="L34" s="150"/>
    </row>
    <row r="35" spans="3:12" ht="105.75" customHeight="1" thickBot="1" x14ac:dyDescent="0.3">
      <c r="C35" s="74"/>
      <c r="D35" s="75" t="e" vm="3">
        <v>#VALUE!</v>
      </c>
      <c r="E35" s="97"/>
      <c r="F35" s="98"/>
      <c r="G35" s="78" t="e" vm="4">
        <v>#VALUE!</v>
      </c>
      <c r="H35" s="67"/>
      <c r="I35" s="68"/>
      <c r="J35" s="75" t="e" vm="5">
        <v>#VALUE!</v>
      </c>
      <c r="K35" s="97"/>
      <c r="L35" s="98"/>
    </row>
    <row r="36" spans="3:12" ht="15" customHeight="1" x14ac:dyDescent="0.25">
      <c r="C36" s="1" t="s">
        <v>16</v>
      </c>
      <c r="D36" s="152" t="s">
        <v>55</v>
      </c>
      <c r="E36" s="153"/>
      <c r="F36" s="153"/>
      <c r="G36" s="152" t="s">
        <v>54</v>
      </c>
      <c r="H36" s="153"/>
      <c r="I36" s="154"/>
      <c r="J36" s="152" t="s">
        <v>54</v>
      </c>
      <c r="K36" s="153"/>
      <c r="L36" s="154"/>
    </row>
    <row r="37" spans="3:12" x14ac:dyDescent="0.25">
      <c r="C37" s="2" t="s">
        <v>18</v>
      </c>
      <c r="D37" s="126"/>
      <c r="E37" s="127"/>
      <c r="F37" s="127"/>
      <c r="G37" s="126" t="s">
        <v>56</v>
      </c>
      <c r="H37" s="127"/>
      <c r="I37" s="128"/>
      <c r="J37" s="126" t="s">
        <v>57</v>
      </c>
      <c r="K37" s="127"/>
      <c r="L37" s="128"/>
    </row>
    <row r="38" spans="3:12" ht="15" customHeight="1" x14ac:dyDescent="0.25">
      <c r="C38" s="2" t="s">
        <v>17</v>
      </c>
      <c r="D38" s="126"/>
      <c r="E38" s="127"/>
      <c r="F38" s="127"/>
      <c r="G38" s="126" t="s">
        <v>36</v>
      </c>
      <c r="H38" s="127"/>
      <c r="I38" s="128"/>
      <c r="J38" s="126" t="s">
        <v>58</v>
      </c>
      <c r="K38" s="127"/>
      <c r="L38" s="128"/>
    </row>
    <row r="39" spans="3:12" x14ac:dyDescent="0.25">
      <c r="C39" s="2" t="s">
        <v>19</v>
      </c>
      <c r="D39" s="126"/>
      <c r="E39" s="127"/>
      <c r="F39" s="127"/>
      <c r="G39" s="126" t="s">
        <v>44</v>
      </c>
      <c r="H39" s="127"/>
      <c r="I39" s="128"/>
      <c r="J39" s="126" t="s">
        <v>44</v>
      </c>
      <c r="K39" s="127"/>
      <c r="L39" s="128"/>
    </row>
    <row r="40" spans="3:12" x14ac:dyDescent="0.25">
      <c r="C40" s="2" t="s">
        <v>21</v>
      </c>
      <c r="D40" s="123" t="s">
        <v>15</v>
      </c>
      <c r="E40" s="124"/>
      <c r="F40" s="124"/>
      <c r="G40" s="123" t="s">
        <v>15</v>
      </c>
      <c r="H40" s="124"/>
      <c r="I40" s="125"/>
      <c r="J40" s="123" t="s">
        <v>15</v>
      </c>
      <c r="K40" s="124"/>
      <c r="L40" s="125"/>
    </row>
    <row r="41" spans="3:12" x14ac:dyDescent="0.25">
      <c r="C41" s="2" t="s">
        <v>22</v>
      </c>
      <c r="D41" s="126"/>
      <c r="E41" s="127"/>
      <c r="F41" s="127"/>
      <c r="G41" s="126" t="s">
        <v>25</v>
      </c>
      <c r="H41" s="127"/>
      <c r="I41" s="128"/>
      <c r="J41" s="126" t="s">
        <v>25</v>
      </c>
      <c r="K41" s="127"/>
      <c r="L41" s="128"/>
    </row>
    <row r="42" spans="3:12" x14ac:dyDescent="0.25">
      <c r="C42" s="2" t="s">
        <v>23</v>
      </c>
      <c r="D42" s="126"/>
      <c r="E42" s="127"/>
      <c r="F42" s="127"/>
      <c r="G42" s="126" t="s">
        <v>26</v>
      </c>
      <c r="H42" s="127"/>
      <c r="I42" s="128"/>
      <c r="J42" s="126" t="s">
        <v>26</v>
      </c>
      <c r="K42" s="127"/>
      <c r="L42" s="128"/>
    </row>
    <row r="43" spans="3:12" ht="15.75" thickBot="1" x14ac:dyDescent="0.3">
      <c r="C43" s="3" t="s">
        <v>24</v>
      </c>
      <c r="D43" s="120"/>
      <c r="E43" s="121"/>
      <c r="F43" s="121"/>
      <c r="G43" s="120" t="s">
        <v>27</v>
      </c>
      <c r="H43" s="121"/>
      <c r="I43" s="122"/>
      <c r="J43" s="120" t="s">
        <v>27</v>
      </c>
      <c r="K43" s="121"/>
      <c r="L43" s="122"/>
    </row>
    <row r="44" spans="3:12" x14ac:dyDescent="0.25">
      <c r="C44" s="1" t="s">
        <v>16</v>
      </c>
      <c r="D44" s="126" t="s">
        <v>7</v>
      </c>
      <c r="E44" s="127"/>
      <c r="F44" s="127"/>
      <c r="G44" s="126" t="s">
        <v>6</v>
      </c>
      <c r="H44" s="127"/>
      <c r="I44" s="128"/>
      <c r="J44" s="127" t="s">
        <v>49</v>
      </c>
      <c r="K44" s="127"/>
      <c r="L44" s="128"/>
    </row>
    <row r="45" spans="3:12" x14ac:dyDescent="0.25">
      <c r="C45" s="2" t="s">
        <v>18</v>
      </c>
      <c r="D45" s="126" t="s">
        <v>10</v>
      </c>
      <c r="E45" s="127"/>
      <c r="F45" s="127"/>
      <c r="G45" s="126" t="s">
        <v>39</v>
      </c>
      <c r="H45" s="127"/>
      <c r="I45" s="128"/>
      <c r="J45" s="127" t="s">
        <v>14</v>
      </c>
      <c r="K45" s="127"/>
      <c r="L45" s="128"/>
    </row>
    <row r="46" spans="3:12" ht="15" customHeight="1" x14ac:dyDescent="0.25">
      <c r="C46" s="2" t="s">
        <v>17</v>
      </c>
      <c r="D46" s="126" t="s">
        <v>45</v>
      </c>
      <c r="E46" s="127"/>
      <c r="F46" s="127"/>
      <c r="G46" s="126" t="s">
        <v>36</v>
      </c>
      <c r="H46" s="127"/>
      <c r="I46" s="128"/>
      <c r="J46" s="127" t="s">
        <v>48</v>
      </c>
      <c r="K46" s="127"/>
      <c r="L46" s="128"/>
    </row>
    <row r="47" spans="3:12" x14ac:dyDescent="0.25">
      <c r="C47" s="2" t="s">
        <v>19</v>
      </c>
      <c r="D47" s="126" t="s">
        <v>44</v>
      </c>
      <c r="E47" s="127"/>
      <c r="F47" s="127"/>
      <c r="G47" s="126" t="s">
        <v>44</v>
      </c>
      <c r="H47" s="127"/>
      <c r="I47" s="128"/>
      <c r="J47" s="127" t="s">
        <v>44</v>
      </c>
      <c r="K47" s="127"/>
      <c r="L47" s="128"/>
    </row>
    <row r="48" spans="3:12" x14ac:dyDescent="0.25">
      <c r="C48" s="2" t="s">
        <v>21</v>
      </c>
      <c r="D48" s="123" t="s">
        <v>28</v>
      </c>
      <c r="E48" s="124"/>
      <c r="F48" s="124"/>
      <c r="G48" s="123" t="s">
        <v>28</v>
      </c>
      <c r="H48" s="124"/>
      <c r="I48" s="125"/>
      <c r="J48" s="124" t="s">
        <v>28</v>
      </c>
      <c r="K48" s="124"/>
      <c r="L48" s="125"/>
    </row>
    <row r="49" spans="3:12" x14ac:dyDescent="0.25">
      <c r="C49" s="2" t="s">
        <v>22</v>
      </c>
      <c r="D49" s="126" t="s">
        <v>29</v>
      </c>
      <c r="E49" s="127"/>
      <c r="F49" s="127"/>
      <c r="G49" s="126" t="s">
        <v>29</v>
      </c>
      <c r="H49" s="127"/>
      <c r="I49" s="128"/>
      <c r="J49" s="127" t="s">
        <v>29</v>
      </c>
      <c r="K49" s="127"/>
      <c r="L49" s="128"/>
    </row>
    <row r="50" spans="3:12" x14ac:dyDescent="0.25">
      <c r="C50" s="2" t="s">
        <v>23</v>
      </c>
      <c r="D50" s="126" t="s">
        <v>30</v>
      </c>
      <c r="E50" s="127"/>
      <c r="F50" s="127"/>
      <c r="G50" s="126" t="s">
        <v>30</v>
      </c>
      <c r="H50" s="127"/>
      <c r="I50" s="128"/>
      <c r="J50" s="127" t="s">
        <v>30</v>
      </c>
      <c r="K50" s="127"/>
      <c r="L50" s="128"/>
    </row>
    <row r="51" spans="3:12" ht="15.75" thickBot="1" x14ac:dyDescent="0.3">
      <c r="C51" s="3" t="s">
        <v>24</v>
      </c>
      <c r="D51" s="120" t="s">
        <v>95</v>
      </c>
      <c r="E51" s="121"/>
      <c r="F51" s="121"/>
      <c r="G51" s="120" t="s">
        <v>27</v>
      </c>
      <c r="H51" s="121"/>
      <c r="I51" s="122"/>
      <c r="J51" s="121" t="s">
        <v>27</v>
      </c>
      <c r="K51" s="121"/>
      <c r="L51" s="122"/>
    </row>
    <row r="52" spans="3:12" x14ac:dyDescent="0.25">
      <c r="C52" s="1" t="s">
        <v>16</v>
      </c>
      <c r="D52" s="126" t="s">
        <v>6</v>
      </c>
      <c r="E52" s="127"/>
      <c r="F52" s="127"/>
      <c r="G52" s="126" t="s">
        <v>1</v>
      </c>
      <c r="H52" s="127"/>
      <c r="I52" s="128"/>
      <c r="J52" s="127" t="s">
        <v>6</v>
      </c>
      <c r="K52" s="127"/>
      <c r="L52" s="128"/>
    </row>
    <row r="53" spans="3:12" x14ac:dyDescent="0.25">
      <c r="C53" s="2" t="s">
        <v>18</v>
      </c>
      <c r="D53" s="126" t="s">
        <v>39</v>
      </c>
      <c r="E53" s="127"/>
      <c r="F53" s="127"/>
      <c r="G53" s="126" t="s">
        <v>50</v>
      </c>
      <c r="H53" s="127"/>
      <c r="I53" s="128"/>
      <c r="J53" s="127" t="s">
        <v>39</v>
      </c>
      <c r="K53" s="127"/>
      <c r="L53" s="128"/>
    </row>
    <row r="54" spans="3:12" ht="15" customHeight="1" x14ac:dyDescent="0.25">
      <c r="C54" s="2" t="s">
        <v>17</v>
      </c>
      <c r="D54" s="126" t="s">
        <v>45</v>
      </c>
      <c r="E54" s="127"/>
      <c r="F54" s="127"/>
      <c r="G54" s="126" t="s">
        <v>36</v>
      </c>
      <c r="H54" s="127"/>
      <c r="I54" s="128"/>
      <c r="J54" s="127" t="s">
        <v>48</v>
      </c>
      <c r="K54" s="127"/>
      <c r="L54" s="128"/>
    </row>
    <row r="55" spans="3:12" x14ac:dyDescent="0.25">
      <c r="C55" s="2" t="s">
        <v>19</v>
      </c>
      <c r="D55" s="126" t="s">
        <v>44</v>
      </c>
      <c r="E55" s="127"/>
      <c r="F55" s="127"/>
      <c r="G55" s="126" t="s">
        <v>44</v>
      </c>
      <c r="H55" s="127"/>
      <c r="I55" s="128"/>
      <c r="J55" s="127" t="s">
        <v>44</v>
      </c>
      <c r="K55" s="127"/>
      <c r="L55" s="128"/>
    </row>
    <row r="56" spans="3:12" x14ac:dyDescent="0.25">
      <c r="C56" s="2" t="s">
        <v>21</v>
      </c>
      <c r="D56" s="123" t="s">
        <v>31</v>
      </c>
      <c r="E56" s="124"/>
      <c r="F56" s="124"/>
      <c r="G56" s="123" t="s">
        <v>31</v>
      </c>
      <c r="H56" s="124"/>
      <c r="I56" s="125"/>
      <c r="J56" s="124" t="s">
        <v>31</v>
      </c>
      <c r="K56" s="124"/>
      <c r="L56" s="125"/>
    </row>
    <row r="57" spans="3:12" x14ac:dyDescent="0.25">
      <c r="C57" s="2" t="s">
        <v>22</v>
      </c>
      <c r="D57" s="126" t="s">
        <v>47</v>
      </c>
      <c r="E57" s="127"/>
      <c r="F57" s="127"/>
      <c r="G57" s="126" t="s">
        <v>47</v>
      </c>
      <c r="H57" s="127"/>
      <c r="I57" s="128"/>
      <c r="J57" s="127" t="s">
        <v>47</v>
      </c>
      <c r="K57" s="127"/>
      <c r="L57" s="128"/>
    </row>
    <row r="58" spans="3:12" x14ac:dyDescent="0.25">
      <c r="C58" s="2" t="s">
        <v>23</v>
      </c>
      <c r="D58" s="126" t="s">
        <v>32</v>
      </c>
      <c r="E58" s="127"/>
      <c r="F58" s="127"/>
      <c r="G58" s="126" t="s">
        <v>32</v>
      </c>
      <c r="H58" s="127"/>
      <c r="I58" s="128"/>
      <c r="J58" s="127" t="s">
        <v>32</v>
      </c>
      <c r="K58" s="127"/>
      <c r="L58" s="128"/>
    </row>
    <row r="59" spans="3:12" ht="15.75" thickBot="1" x14ac:dyDescent="0.3">
      <c r="C59" s="3" t="s">
        <v>24</v>
      </c>
      <c r="D59" s="120" t="s">
        <v>95</v>
      </c>
      <c r="E59" s="121"/>
      <c r="F59" s="121"/>
      <c r="G59" s="120" t="s">
        <v>27</v>
      </c>
      <c r="H59" s="121"/>
      <c r="I59" s="122"/>
      <c r="J59" s="121" t="s">
        <v>27</v>
      </c>
      <c r="K59" s="121"/>
      <c r="L59" s="122"/>
    </row>
    <row r="60" spans="3:12" ht="19.5" thickBot="1" x14ac:dyDescent="0.35">
      <c r="C60" s="69" t="s">
        <v>91</v>
      </c>
      <c r="D60" s="70"/>
      <c r="E60" s="70"/>
      <c r="F60" s="70"/>
      <c r="G60" s="70"/>
      <c r="H60" s="70"/>
      <c r="I60" s="70"/>
      <c r="J60" s="70"/>
      <c r="K60" s="70"/>
      <c r="L60" s="71"/>
    </row>
    <row r="61" spans="3:12" ht="15.75" thickBot="1" x14ac:dyDescent="0.3">
      <c r="D61" s="4"/>
      <c r="E61" s="4"/>
      <c r="F61" s="4"/>
      <c r="G61" s="4"/>
      <c r="H61" s="4"/>
      <c r="I61" s="4"/>
      <c r="J61" s="4"/>
      <c r="K61" s="4"/>
      <c r="L61" s="4"/>
    </row>
    <row r="62" spans="3:12" ht="34.5" customHeight="1" thickBot="1" x14ac:dyDescent="0.3">
      <c r="C62" s="72"/>
      <c r="D62" s="163" t="s">
        <v>53</v>
      </c>
      <c r="E62" s="164"/>
      <c r="F62" s="164"/>
      <c r="G62" s="164"/>
      <c r="H62" s="164"/>
      <c r="I62" s="164"/>
      <c r="J62" s="164"/>
      <c r="K62" s="164"/>
      <c r="L62" s="165"/>
    </row>
    <row r="63" spans="3:12" ht="27" customHeight="1" thickBot="1" x14ac:dyDescent="0.3">
      <c r="C63" s="73"/>
      <c r="D63" s="166" t="s">
        <v>20</v>
      </c>
      <c r="E63" s="167"/>
      <c r="F63" s="167"/>
      <c r="G63" s="166" t="s">
        <v>33</v>
      </c>
      <c r="H63" s="167"/>
      <c r="I63" s="168"/>
      <c r="J63" s="167" t="s">
        <v>37</v>
      </c>
      <c r="K63" s="167"/>
      <c r="L63" s="168"/>
    </row>
    <row r="64" spans="3:12" ht="105.75" customHeight="1" thickBot="1" x14ac:dyDescent="0.3">
      <c r="C64" s="74"/>
      <c r="D64" s="78" t="e" vm="6">
        <v>#VALUE!</v>
      </c>
      <c r="E64" s="79"/>
      <c r="F64" s="80"/>
      <c r="G64" s="78" t="e" vm="4">
        <v>#VALUE!</v>
      </c>
      <c r="H64" s="79"/>
      <c r="I64" s="80"/>
      <c r="J64" s="75" t="e" vm="5">
        <v>#VALUE!</v>
      </c>
      <c r="K64" s="76"/>
      <c r="L64" s="77"/>
    </row>
    <row r="65" spans="3:12" x14ac:dyDescent="0.25">
      <c r="C65" s="1" t="s">
        <v>16</v>
      </c>
      <c r="D65" s="169" t="s">
        <v>1</v>
      </c>
      <c r="E65" s="170"/>
      <c r="F65" s="171"/>
      <c r="G65" s="169" t="s">
        <v>34</v>
      </c>
      <c r="H65" s="170"/>
      <c r="I65" s="171"/>
      <c r="J65" s="169" t="s">
        <v>2</v>
      </c>
      <c r="K65" s="170"/>
      <c r="L65" s="171"/>
    </row>
    <row r="66" spans="3:12" x14ac:dyDescent="0.25">
      <c r="C66" s="2" t="s">
        <v>18</v>
      </c>
      <c r="D66" s="172" t="s">
        <v>60</v>
      </c>
      <c r="E66" s="173"/>
      <c r="F66" s="174"/>
      <c r="G66" s="172" t="s">
        <v>61</v>
      </c>
      <c r="H66" s="173"/>
      <c r="I66" s="174"/>
      <c r="J66" s="172" t="s">
        <v>62</v>
      </c>
      <c r="K66" s="173"/>
      <c r="L66" s="174"/>
    </row>
    <row r="67" spans="3:12" x14ac:dyDescent="0.25">
      <c r="C67" s="2" t="s">
        <v>17</v>
      </c>
      <c r="D67" s="172" t="s">
        <v>48</v>
      </c>
      <c r="E67" s="173"/>
      <c r="F67" s="174"/>
      <c r="G67" s="172" t="s">
        <v>36</v>
      </c>
      <c r="H67" s="173"/>
      <c r="I67" s="174"/>
      <c r="J67" s="172" t="s">
        <v>48</v>
      </c>
      <c r="K67" s="173"/>
      <c r="L67" s="174"/>
    </row>
    <row r="68" spans="3:12" x14ac:dyDescent="0.25">
      <c r="C68" s="2" t="s">
        <v>19</v>
      </c>
      <c r="D68" s="172" t="s">
        <v>59</v>
      </c>
      <c r="E68" s="173"/>
      <c r="F68" s="174"/>
      <c r="G68" s="172" t="s">
        <v>59</v>
      </c>
      <c r="H68" s="173"/>
      <c r="I68" s="174"/>
      <c r="J68" s="172" t="s">
        <v>59</v>
      </c>
      <c r="K68" s="173"/>
      <c r="L68" s="174"/>
    </row>
    <row r="69" spans="3:12" x14ac:dyDescent="0.25">
      <c r="C69" s="2" t="s">
        <v>21</v>
      </c>
      <c r="D69" s="175" t="s">
        <v>15</v>
      </c>
      <c r="E69" s="176"/>
      <c r="F69" s="177"/>
      <c r="G69" s="175" t="s">
        <v>15</v>
      </c>
      <c r="H69" s="176"/>
      <c r="I69" s="177"/>
      <c r="J69" s="175" t="s">
        <v>15</v>
      </c>
      <c r="K69" s="176"/>
      <c r="L69" s="177"/>
    </row>
    <row r="70" spans="3:12" x14ac:dyDescent="0.25">
      <c r="C70" s="2" t="s">
        <v>22</v>
      </c>
      <c r="D70" s="172" t="s">
        <v>25</v>
      </c>
      <c r="E70" s="173"/>
      <c r="F70" s="174"/>
      <c r="G70" s="172" t="s">
        <v>25</v>
      </c>
      <c r="H70" s="173"/>
      <c r="I70" s="174"/>
      <c r="J70" s="172" t="s">
        <v>25</v>
      </c>
      <c r="K70" s="173"/>
      <c r="L70" s="174"/>
    </row>
    <row r="71" spans="3:12" x14ac:dyDescent="0.25">
      <c r="C71" s="2" t="s">
        <v>23</v>
      </c>
      <c r="D71" s="172" t="s">
        <v>26</v>
      </c>
      <c r="E71" s="173"/>
      <c r="F71" s="174"/>
      <c r="G71" s="172" t="s">
        <v>26</v>
      </c>
      <c r="H71" s="173"/>
      <c r="I71" s="174"/>
      <c r="J71" s="172" t="s">
        <v>26</v>
      </c>
      <c r="K71" s="173"/>
      <c r="L71" s="174"/>
    </row>
    <row r="72" spans="3:12" ht="15.75" thickBot="1" x14ac:dyDescent="0.3">
      <c r="C72" s="3" t="s">
        <v>24</v>
      </c>
      <c r="D72" s="139" t="s">
        <v>96</v>
      </c>
      <c r="E72" s="140"/>
      <c r="F72" s="141"/>
      <c r="G72" s="139" t="s">
        <v>27</v>
      </c>
      <c r="H72" s="140"/>
      <c r="I72" s="141"/>
      <c r="J72" s="139" t="s">
        <v>27</v>
      </c>
      <c r="K72" s="140"/>
      <c r="L72" s="141"/>
    </row>
    <row r="73" spans="3:12" x14ac:dyDescent="0.25">
      <c r="C73" s="1" t="s">
        <v>16</v>
      </c>
      <c r="D73" s="169" t="s">
        <v>63</v>
      </c>
      <c r="E73" s="170"/>
      <c r="F73" s="171"/>
      <c r="G73" s="169" t="s">
        <v>40</v>
      </c>
      <c r="H73" s="170"/>
      <c r="I73" s="171"/>
      <c r="J73" s="169" t="s">
        <v>5</v>
      </c>
      <c r="K73" s="170"/>
      <c r="L73" s="171"/>
    </row>
    <row r="74" spans="3:12" ht="15" customHeight="1" x14ac:dyDescent="0.25">
      <c r="C74" s="2" t="s">
        <v>18</v>
      </c>
      <c r="D74" s="172" t="s">
        <v>64</v>
      </c>
      <c r="E74" s="173"/>
      <c r="F74" s="174"/>
      <c r="G74" s="172" t="s">
        <v>65</v>
      </c>
      <c r="H74" s="173"/>
      <c r="I74" s="174"/>
      <c r="J74" s="172" t="s">
        <v>66</v>
      </c>
      <c r="K74" s="173"/>
      <c r="L74" s="174"/>
    </row>
    <row r="75" spans="3:12" ht="15" customHeight="1" x14ac:dyDescent="0.25">
      <c r="C75" s="2" t="s">
        <v>17</v>
      </c>
      <c r="D75" s="172" t="s">
        <v>48</v>
      </c>
      <c r="E75" s="173"/>
      <c r="F75" s="174"/>
      <c r="G75" s="172" t="s">
        <v>36</v>
      </c>
      <c r="H75" s="173"/>
      <c r="I75" s="174"/>
      <c r="J75" s="172" t="s">
        <v>48</v>
      </c>
      <c r="K75" s="173"/>
      <c r="L75" s="174"/>
    </row>
    <row r="76" spans="3:12" x14ac:dyDescent="0.25">
      <c r="C76" s="2" t="s">
        <v>19</v>
      </c>
      <c r="D76" s="172" t="s">
        <v>59</v>
      </c>
      <c r="E76" s="173"/>
      <c r="F76" s="174"/>
      <c r="G76" s="172" t="s">
        <v>59</v>
      </c>
      <c r="H76" s="173"/>
      <c r="I76" s="174"/>
      <c r="J76" s="172" t="s">
        <v>59</v>
      </c>
      <c r="K76" s="173"/>
      <c r="L76" s="174"/>
    </row>
    <row r="77" spans="3:12" x14ac:dyDescent="0.25">
      <c r="C77" s="2" t="s">
        <v>21</v>
      </c>
      <c r="D77" s="175" t="s">
        <v>28</v>
      </c>
      <c r="E77" s="176"/>
      <c r="F77" s="177"/>
      <c r="G77" s="175" t="s">
        <v>28</v>
      </c>
      <c r="H77" s="176"/>
      <c r="I77" s="177"/>
      <c r="J77" s="175" t="s">
        <v>28</v>
      </c>
      <c r="K77" s="176"/>
      <c r="L77" s="177"/>
    </row>
    <row r="78" spans="3:12" x14ac:dyDescent="0.25">
      <c r="C78" s="2" t="s">
        <v>22</v>
      </c>
      <c r="D78" s="172" t="s">
        <v>29</v>
      </c>
      <c r="E78" s="173"/>
      <c r="F78" s="174"/>
      <c r="G78" s="172" t="s">
        <v>29</v>
      </c>
      <c r="H78" s="173"/>
      <c r="I78" s="174"/>
      <c r="J78" s="172" t="s">
        <v>29</v>
      </c>
      <c r="K78" s="173"/>
      <c r="L78" s="174"/>
    </row>
    <row r="79" spans="3:12" x14ac:dyDescent="0.25">
      <c r="C79" s="2" t="s">
        <v>23</v>
      </c>
      <c r="D79" s="172" t="s">
        <v>30</v>
      </c>
      <c r="E79" s="173"/>
      <c r="F79" s="174"/>
      <c r="G79" s="172" t="s">
        <v>30</v>
      </c>
      <c r="H79" s="173"/>
      <c r="I79" s="174"/>
      <c r="J79" s="172" t="s">
        <v>30</v>
      </c>
      <c r="K79" s="173"/>
      <c r="L79" s="174"/>
    </row>
    <row r="80" spans="3:12" ht="15.75" thickBot="1" x14ac:dyDescent="0.3">
      <c r="C80" s="3" t="s">
        <v>24</v>
      </c>
      <c r="D80" s="139" t="s">
        <v>95</v>
      </c>
      <c r="E80" s="140"/>
      <c r="F80" s="141"/>
      <c r="G80" s="139" t="s">
        <v>27</v>
      </c>
      <c r="H80" s="140"/>
      <c r="I80" s="141"/>
      <c r="J80" s="139" t="s">
        <v>27</v>
      </c>
      <c r="K80" s="140"/>
      <c r="L80" s="141"/>
    </row>
    <row r="81" spans="3:12" x14ac:dyDescent="0.25">
      <c r="C81" s="1" t="s">
        <v>16</v>
      </c>
      <c r="D81" s="169" t="s">
        <v>12</v>
      </c>
      <c r="E81" s="170"/>
      <c r="F81" s="171"/>
      <c r="G81" s="169" t="s">
        <v>8</v>
      </c>
      <c r="H81" s="170"/>
      <c r="I81" s="171"/>
      <c r="J81" s="169" t="s">
        <v>42</v>
      </c>
      <c r="K81" s="170"/>
      <c r="L81" s="171"/>
    </row>
    <row r="82" spans="3:12" ht="15" customHeight="1" x14ac:dyDescent="0.25">
      <c r="C82" s="2" t="s">
        <v>18</v>
      </c>
      <c r="D82" s="172" t="s">
        <v>67</v>
      </c>
      <c r="E82" s="173"/>
      <c r="F82" s="174"/>
      <c r="G82" s="172" t="s">
        <v>68</v>
      </c>
      <c r="H82" s="173"/>
      <c r="I82" s="174"/>
      <c r="J82" s="172" t="s">
        <v>69</v>
      </c>
      <c r="K82" s="173"/>
      <c r="L82" s="174"/>
    </row>
    <row r="83" spans="3:12" x14ac:dyDescent="0.25">
      <c r="C83" s="2" t="s">
        <v>17</v>
      </c>
      <c r="D83" s="172" t="s">
        <v>48</v>
      </c>
      <c r="E83" s="173"/>
      <c r="F83" s="174"/>
      <c r="G83" s="172" t="s">
        <v>36</v>
      </c>
      <c r="H83" s="173"/>
      <c r="I83" s="174"/>
      <c r="J83" s="172" t="s">
        <v>48</v>
      </c>
      <c r="K83" s="173"/>
      <c r="L83" s="174"/>
    </row>
    <row r="84" spans="3:12" x14ac:dyDescent="0.25">
      <c r="C84" s="2" t="s">
        <v>19</v>
      </c>
      <c r="D84" s="172" t="s">
        <v>59</v>
      </c>
      <c r="E84" s="173"/>
      <c r="F84" s="174"/>
      <c r="G84" s="172" t="s">
        <v>59</v>
      </c>
      <c r="H84" s="173"/>
      <c r="I84" s="174"/>
      <c r="J84" s="172" t="s">
        <v>59</v>
      </c>
      <c r="K84" s="173"/>
      <c r="L84" s="174"/>
    </row>
    <row r="85" spans="3:12" x14ac:dyDescent="0.25">
      <c r="C85" s="2" t="s">
        <v>21</v>
      </c>
      <c r="D85" s="175" t="s">
        <v>31</v>
      </c>
      <c r="E85" s="176"/>
      <c r="F85" s="177"/>
      <c r="G85" s="175" t="s">
        <v>31</v>
      </c>
      <c r="H85" s="176"/>
      <c r="I85" s="177"/>
      <c r="J85" s="175" t="s">
        <v>31</v>
      </c>
      <c r="K85" s="176"/>
      <c r="L85" s="177"/>
    </row>
    <row r="86" spans="3:12" x14ac:dyDescent="0.25">
      <c r="C86" s="2" t="s">
        <v>22</v>
      </c>
      <c r="D86" s="172" t="s">
        <v>46</v>
      </c>
      <c r="E86" s="173"/>
      <c r="F86" s="174"/>
      <c r="G86" s="172" t="s">
        <v>47</v>
      </c>
      <c r="H86" s="173"/>
      <c r="I86" s="174"/>
      <c r="J86" s="172" t="s">
        <v>47</v>
      </c>
      <c r="K86" s="173"/>
      <c r="L86" s="174"/>
    </row>
    <row r="87" spans="3:12" x14ac:dyDescent="0.25">
      <c r="C87" s="2" t="s">
        <v>23</v>
      </c>
      <c r="D87" s="172" t="s">
        <v>32</v>
      </c>
      <c r="E87" s="173"/>
      <c r="F87" s="174"/>
      <c r="G87" s="172" t="s">
        <v>32</v>
      </c>
      <c r="H87" s="173"/>
      <c r="I87" s="174"/>
      <c r="J87" s="172" t="s">
        <v>32</v>
      </c>
      <c r="K87" s="173"/>
      <c r="L87" s="174"/>
    </row>
    <row r="88" spans="3:12" ht="15.75" thickBot="1" x14ac:dyDescent="0.3">
      <c r="C88" s="3" t="s">
        <v>24</v>
      </c>
      <c r="D88" s="139" t="s">
        <v>95</v>
      </c>
      <c r="E88" s="140"/>
      <c r="F88" s="141"/>
      <c r="G88" s="139" t="s">
        <v>27</v>
      </c>
      <c r="H88" s="140"/>
      <c r="I88" s="141"/>
      <c r="J88" s="140" t="s">
        <v>27</v>
      </c>
      <c r="K88" s="140"/>
      <c r="L88" s="141"/>
    </row>
    <row r="89" spans="3:12" ht="19.5" thickBot="1" x14ac:dyDescent="0.35">
      <c r="C89" s="69" t="s">
        <v>91</v>
      </c>
      <c r="D89" s="70"/>
      <c r="E89" s="70"/>
      <c r="F89" s="70"/>
      <c r="G89" s="70"/>
      <c r="H89" s="70"/>
      <c r="I89" s="70"/>
      <c r="J89" s="70"/>
      <c r="K89" s="70"/>
      <c r="L89" s="71"/>
    </row>
    <row r="90" spans="3:12" ht="15.75" thickBot="1" x14ac:dyDescent="0.3">
      <c r="D90" s="4"/>
      <c r="E90" s="4"/>
      <c r="F90" s="4"/>
      <c r="G90" s="4"/>
      <c r="H90" s="4"/>
      <c r="I90" s="4"/>
      <c r="J90" s="4"/>
      <c r="K90" s="4"/>
      <c r="L90" s="4"/>
    </row>
    <row r="91" spans="3:12" ht="34.5" customHeight="1" thickBot="1" x14ac:dyDescent="0.3">
      <c r="C91" s="72"/>
      <c r="D91" s="84" t="s">
        <v>51</v>
      </c>
      <c r="E91" s="85"/>
      <c r="F91" s="85"/>
      <c r="G91" s="85"/>
      <c r="H91" s="85"/>
      <c r="I91" s="85"/>
      <c r="J91" s="85"/>
      <c r="K91" s="85"/>
      <c r="L91" s="86"/>
    </row>
    <row r="92" spans="3:12" ht="27" customHeight="1" thickBot="1" x14ac:dyDescent="0.3">
      <c r="C92" s="73"/>
      <c r="D92" s="83" t="s">
        <v>20</v>
      </c>
      <c r="E92" s="81"/>
      <c r="F92" s="81"/>
      <c r="G92" s="83" t="s">
        <v>33</v>
      </c>
      <c r="H92" s="81"/>
      <c r="I92" s="82"/>
      <c r="J92" s="81" t="s">
        <v>37</v>
      </c>
      <c r="K92" s="81"/>
      <c r="L92" s="82"/>
    </row>
    <row r="93" spans="3:12" ht="105.75" customHeight="1" thickBot="1" x14ac:dyDescent="0.3">
      <c r="C93" s="74"/>
      <c r="D93" s="78" t="e" vm="6">
        <v>#VALUE!</v>
      </c>
      <c r="E93" s="79"/>
      <c r="F93" s="80"/>
      <c r="G93" s="78" t="e" vm="4">
        <v>#VALUE!</v>
      </c>
      <c r="H93" s="79"/>
      <c r="I93" s="80"/>
      <c r="J93" s="75" t="e" vm="5">
        <v>#VALUE!</v>
      </c>
      <c r="K93" s="76"/>
      <c r="L93" s="77"/>
    </row>
    <row r="94" spans="3:12" x14ac:dyDescent="0.25">
      <c r="C94" s="1" t="s">
        <v>16</v>
      </c>
      <c r="D94" s="117" t="s">
        <v>55</v>
      </c>
      <c r="E94" s="118"/>
      <c r="F94" s="119"/>
      <c r="G94" s="117" t="s">
        <v>70</v>
      </c>
      <c r="H94" s="118"/>
      <c r="I94" s="119"/>
      <c r="J94" s="117" t="s">
        <v>55</v>
      </c>
      <c r="K94" s="118"/>
      <c r="L94" s="119"/>
    </row>
    <row r="95" spans="3:12" x14ac:dyDescent="0.25">
      <c r="C95" s="2" t="s">
        <v>18</v>
      </c>
      <c r="D95" s="114" t="s">
        <v>48</v>
      </c>
      <c r="E95" s="115"/>
      <c r="F95" s="116"/>
      <c r="G95" s="114" t="s">
        <v>71</v>
      </c>
      <c r="H95" s="115"/>
      <c r="I95" s="116"/>
      <c r="J95" s="114"/>
      <c r="K95" s="115"/>
      <c r="L95" s="116"/>
    </row>
    <row r="96" spans="3:12" x14ac:dyDescent="0.25">
      <c r="C96" s="2" t="s">
        <v>17</v>
      </c>
      <c r="D96" s="114"/>
      <c r="E96" s="115"/>
      <c r="F96" s="116"/>
      <c r="G96" s="114" t="s">
        <v>72</v>
      </c>
      <c r="H96" s="115"/>
      <c r="I96" s="116"/>
      <c r="J96" s="114"/>
      <c r="K96" s="115"/>
      <c r="L96" s="116"/>
    </row>
    <row r="97" spans="3:12" x14ac:dyDescent="0.25">
      <c r="C97" s="2" t="s">
        <v>19</v>
      </c>
      <c r="D97" s="114"/>
      <c r="E97" s="115"/>
      <c r="F97" s="116"/>
      <c r="G97" s="114" t="s">
        <v>73</v>
      </c>
      <c r="H97" s="115"/>
      <c r="I97" s="116"/>
      <c r="J97" s="114"/>
      <c r="K97" s="115"/>
      <c r="L97" s="116"/>
    </row>
    <row r="98" spans="3:12" x14ac:dyDescent="0.25">
      <c r="C98" s="2" t="s">
        <v>21</v>
      </c>
      <c r="D98" s="99" t="s">
        <v>15</v>
      </c>
      <c r="E98" s="100"/>
      <c r="F98" s="101"/>
      <c r="G98" s="99" t="s">
        <v>15</v>
      </c>
      <c r="H98" s="100"/>
      <c r="I98" s="101"/>
      <c r="J98" s="99" t="s">
        <v>15</v>
      </c>
      <c r="K98" s="100"/>
      <c r="L98" s="101"/>
    </row>
    <row r="99" spans="3:12" x14ac:dyDescent="0.25">
      <c r="C99" s="2" t="s">
        <v>22</v>
      </c>
      <c r="D99" s="114"/>
      <c r="E99" s="115"/>
      <c r="F99" s="116"/>
      <c r="G99" s="114" t="s">
        <v>25</v>
      </c>
      <c r="H99" s="115"/>
      <c r="I99" s="116"/>
      <c r="J99" s="114"/>
      <c r="K99" s="115"/>
      <c r="L99" s="116"/>
    </row>
    <row r="100" spans="3:12" x14ac:dyDescent="0.25">
      <c r="C100" s="2" t="s">
        <v>23</v>
      </c>
      <c r="D100" s="114"/>
      <c r="E100" s="115"/>
      <c r="F100" s="116"/>
      <c r="G100" s="114" t="s">
        <v>26</v>
      </c>
      <c r="H100" s="115"/>
      <c r="I100" s="116"/>
      <c r="J100" s="114"/>
      <c r="K100" s="115"/>
      <c r="L100" s="116"/>
    </row>
    <row r="101" spans="3:12" ht="15.75" thickBot="1" x14ac:dyDescent="0.3">
      <c r="C101" s="3" t="s">
        <v>24</v>
      </c>
      <c r="D101" s="87"/>
      <c r="E101" s="88"/>
      <c r="F101" s="89"/>
      <c r="G101" s="87" t="s">
        <v>27</v>
      </c>
      <c r="H101" s="88"/>
      <c r="I101" s="89"/>
      <c r="J101" s="87"/>
      <c r="K101" s="88"/>
      <c r="L101" s="89"/>
    </row>
    <row r="102" spans="3:12" x14ac:dyDescent="0.25">
      <c r="C102" s="1" t="s">
        <v>16</v>
      </c>
      <c r="D102" s="117" t="s">
        <v>7</v>
      </c>
      <c r="E102" s="118"/>
      <c r="F102" s="119"/>
      <c r="G102" s="117" t="s">
        <v>49</v>
      </c>
      <c r="H102" s="118"/>
      <c r="I102" s="119"/>
      <c r="J102" s="117" t="s">
        <v>7</v>
      </c>
      <c r="K102" s="118"/>
      <c r="L102" s="119"/>
    </row>
    <row r="103" spans="3:12" x14ac:dyDescent="0.25">
      <c r="C103" s="2" t="s">
        <v>18</v>
      </c>
      <c r="D103" s="114" t="s">
        <v>76</v>
      </c>
      <c r="E103" s="115"/>
      <c r="F103" s="116"/>
      <c r="G103" s="114" t="s">
        <v>75</v>
      </c>
      <c r="H103" s="115"/>
      <c r="I103" s="116"/>
      <c r="J103" s="114" t="s">
        <v>76</v>
      </c>
      <c r="K103" s="115"/>
      <c r="L103" s="116"/>
    </row>
    <row r="104" spans="3:12" ht="15" customHeight="1" x14ac:dyDescent="0.25">
      <c r="C104" s="2" t="s">
        <v>17</v>
      </c>
      <c r="D104" s="114" t="s">
        <v>48</v>
      </c>
      <c r="E104" s="115"/>
      <c r="F104" s="116"/>
      <c r="G104" s="114" t="s">
        <v>36</v>
      </c>
      <c r="H104" s="115"/>
      <c r="I104" s="116"/>
      <c r="J104" s="114" t="s">
        <v>48</v>
      </c>
      <c r="K104" s="115"/>
      <c r="L104" s="116"/>
    </row>
    <row r="105" spans="3:12" x14ac:dyDescent="0.25">
      <c r="C105" s="2" t="s">
        <v>19</v>
      </c>
      <c r="D105" s="114" t="s">
        <v>73</v>
      </c>
      <c r="E105" s="115"/>
      <c r="F105" s="116"/>
      <c r="G105" s="114" t="s">
        <v>73</v>
      </c>
      <c r="H105" s="115"/>
      <c r="I105" s="116"/>
      <c r="J105" s="114" t="s">
        <v>73</v>
      </c>
      <c r="K105" s="115"/>
      <c r="L105" s="116"/>
    </row>
    <row r="106" spans="3:12" x14ac:dyDescent="0.25">
      <c r="C106" s="2" t="s">
        <v>21</v>
      </c>
      <c r="D106" s="99" t="s">
        <v>28</v>
      </c>
      <c r="E106" s="100"/>
      <c r="F106" s="101"/>
      <c r="G106" s="99" t="s">
        <v>28</v>
      </c>
      <c r="H106" s="100"/>
      <c r="I106" s="101"/>
      <c r="J106" s="99" t="s">
        <v>28</v>
      </c>
      <c r="K106" s="100"/>
      <c r="L106" s="101"/>
    </row>
    <row r="107" spans="3:12" x14ac:dyDescent="0.25">
      <c r="C107" s="2" t="s">
        <v>22</v>
      </c>
      <c r="D107" s="114" t="s">
        <v>29</v>
      </c>
      <c r="E107" s="115"/>
      <c r="F107" s="116"/>
      <c r="G107" s="114" t="s">
        <v>29</v>
      </c>
      <c r="H107" s="115"/>
      <c r="I107" s="116"/>
      <c r="J107" s="114" t="s">
        <v>29</v>
      </c>
      <c r="K107" s="115"/>
      <c r="L107" s="116"/>
    </row>
    <row r="108" spans="3:12" x14ac:dyDescent="0.25">
      <c r="C108" s="2" t="s">
        <v>23</v>
      </c>
      <c r="D108" s="114" t="s">
        <v>30</v>
      </c>
      <c r="E108" s="115"/>
      <c r="F108" s="116"/>
      <c r="G108" s="114" t="s">
        <v>30</v>
      </c>
      <c r="H108" s="115"/>
      <c r="I108" s="116"/>
      <c r="J108" s="114" t="s">
        <v>30</v>
      </c>
      <c r="K108" s="115"/>
      <c r="L108" s="116"/>
    </row>
    <row r="109" spans="3:12" ht="15.75" thickBot="1" x14ac:dyDescent="0.3">
      <c r="C109" s="3" t="s">
        <v>24</v>
      </c>
      <c r="D109" s="87" t="s">
        <v>95</v>
      </c>
      <c r="E109" s="88"/>
      <c r="F109" s="89"/>
      <c r="G109" s="87" t="s">
        <v>27</v>
      </c>
      <c r="H109" s="88"/>
      <c r="I109" s="89"/>
      <c r="J109" s="87" t="s">
        <v>27</v>
      </c>
      <c r="K109" s="88"/>
      <c r="L109" s="89"/>
    </row>
    <row r="110" spans="3:12" x14ac:dyDescent="0.25">
      <c r="C110" s="1" t="s">
        <v>16</v>
      </c>
      <c r="D110" s="117" t="s">
        <v>6</v>
      </c>
      <c r="E110" s="118"/>
      <c r="F110" s="119"/>
      <c r="G110" s="117" t="s">
        <v>77</v>
      </c>
      <c r="H110" s="118"/>
      <c r="I110" s="119"/>
      <c r="J110" s="117" t="s">
        <v>6</v>
      </c>
      <c r="K110" s="118"/>
      <c r="L110" s="119"/>
    </row>
    <row r="111" spans="3:12" x14ac:dyDescent="0.25">
      <c r="C111" s="2" t="s">
        <v>18</v>
      </c>
      <c r="D111" s="114" t="s">
        <v>74</v>
      </c>
      <c r="E111" s="115"/>
      <c r="F111" s="116"/>
      <c r="G111" s="114">
        <v>171</v>
      </c>
      <c r="H111" s="115"/>
      <c r="I111" s="116"/>
      <c r="J111" s="114" t="s">
        <v>74</v>
      </c>
      <c r="K111" s="115"/>
      <c r="L111" s="116"/>
    </row>
    <row r="112" spans="3:12" ht="15" customHeight="1" x14ac:dyDescent="0.25">
      <c r="C112" s="2" t="s">
        <v>17</v>
      </c>
      <c r="D112" s="114" t="s">
        <v>48</v>
      </c>
      <c r="E112" s="115"/>
      <c r="F112" s="116"/>
      <c r="G112" s="114" t="s">
        <v>36</v>
      </c>
      <c r="H112" s="115"/>
      <c r="I112" s="116"/>
      <c r="J112" s="114" t="s">
        <v>48</v>
      </c>
      <c r="K112" s="115"/>
      <c r="L112" s="116"/>
    </row>
    <row r="113" spans="3:12" x14ac:dyDescent="0.25">
      <c r="C113" s="2" t="s">
        <v>19</v>
      </c>
      <c r="D113" s="114" t="s">
        <v>73</v>
      </c>
      <c r="E113" s="115"/>
      <c r="F113" s="116"/>
      <c r="G113" s="114" t="s">
        <v>73</v>
      </c>
      <c r="H113" s="115"/>
      <c r="I113" s="116"/>
      <c r="J113" s="114" t="s">
        <v>73</v>
      </c>
      <c r="K113" s="115"/>
      <c r="L113" s="116"/>
    </row>
    <row r="114" spans="3:12" x14ac:dyDescent="0.25">
      <c r="C114" s="2" t="s">
        <v>21</v>
      </c>
      <c r="D114" s="99" t="s">
        <v>31</v>
      </c>
      <c r="E114" s="100"/>
      <c r="F114" s="101"/>
      <c r="G114" s="99" t="s">
        <v>31</v>
      </c>
      <c r="H114" s="100"/>
      <c r="I114" s="101"/>
      <c r="J114" s="99" t="s">
        <v>31</v>
      </c>
      <c r="K114" s="100"/>
      <c r="L114" s="101"/>
    </row>
    <row r="115" spans="3:12" x14ac:dyDescent="0.25">
      <c r="C115" s="2" t="s">
        <v>22</v>
      </c>
      <c r="D115" s="114" t="s">
        <v>47</v>
      </c>
      <c r="E115" s="115"/>
      <c r="F115" s="116"/>
      <c r="G115" s="114" t="s">
        <v>47</v>
      </c>
      <c r="H115" s="115"/>
      <c r="I115" s="116"/>
      <c r="J115" s="114" t="s">
        <v>47</v>
      </c>
      <c r="K115" s="115"/>
      <c r="L115" s="116"/>
    </row>
    <row r="116" spans="3:12" x14ac:dyDescent="0.25">
      <c r="C116" s="2" t="s">
        <v>23</v>
      </c>
      <c r="D116" s="114" t="s">
        <v>32</v>
      </c>
      <c r="E116" s="115"/>
      <c r="F116" s="116"/>
      <c r="G116" s="114" t="s">
        <v>32</v>
      </c>
      <c r="H116" s="115"/>
      <c r="I116" s="116"/>
      <c r="J116" s="114" t="s">
        <v>32</v>
      </c>
      <c r="K116" s="115"/>
      <c r="L116" s="116"/>
    </row>
    <row r="117" spans="3:12" ht="15.75" thickBot="1" x14ac:dyDescent="0.3">
      <c r="C117" s="3" t="s">
        <v>24</v>
      </c>
      <c r="D117" s="87" t="s">
        <v>95</v>
      </c>
      <c r="E117" s="88"/>
      <c r="F117" s="88"/>
      <c r="G117" s="87" t="s">
        <v>27</v>
      </c>
      <c r="H117" s="88"/>
      <c r="I117" s="89"/>
      <c r="J117" s="88" t="s">
        <v>27</v>
      </c>
      <c r="K117" s="88"/>
      <c r="L117" s="89"/>
    </row>
    <row r="118" spans="3:12" ht="19.5" thickBot="1" x14ac:dyDescent="0.35">
      <c r="C118" s="69" t="s">
        <v>91</v>
      </c>
      <c r="D118" s="70"/>
      <c r="E118" s="70"/>
      <c r="F118" s="70"/>
      <c r="G118" s="70"/>
      <c r="H118" s="70"/>
      <c r="I118" s="70"/>
      <c r="J118" s="70"/>
      <c r="K118" s="70"/>
      <c r="L118" s="71"/>
    </row>
    <row r="119" spans="3:12" ht="15.75" thickBot="1" x14ac:dyDescent="0.3"/>
    <row r="120" spans="3:12" ht="34.5" customHeight="1" thickBot="1" x14ac:dyDescent="0.3">
      <c r="C120" s="72"/>
      <c r="D120" s="90" t="s">
        <v>52</v>
      </c>
      <c r="E120" s="91"/>
      <c r="F120" s="91"/>
      <c r="G120" s="91"/>
      <c r="H120" s="91"/>
      <c r="I120" s="91"/>
      <c r="J120" s="91"/>
      <c r="K120" s="91"/>
      <c r="L120" s="92"/>
    </row>
    <row r="121" spans="3:12" ht="27" customHeight="1" thickBot="1" x14ac:dyDescent="0.3">
      <c r="C121" s="73"/>
      <c r="D121" s="93" t="s">
        <v>20</v>
      </c>
      <c r="E121" s="94"/>
      <c r="F121" s="94"/>
      <c r="G121" s="93" t="s">
        <v>33</v>
      </c>
      <c r="H121" s="94"/>
      <c r="I121" s="95"/>
      <c r="J121" s="96" t="s">
        <v>37</v>
      </c>
      <c r="K121" s="94"/>
      <c r="L121" s="95"/>
    </row>
    <row r="122" spans="3:12" ht="105.75" customHeight="1" thickBot="1" x14ac:dyDescent="0.3">
      <c r="C122" s="74"/>
      <c r="D122" s="75" t="e" vm="3">
        <v>#VALUE!</v>
      </c>
      <c r="E122" s="97"/>
      <c r="F122" s="98"/>
      <c r="G122" s="78" t="e" vm="4">
        <v>#VALUE!</v>
      </c>
      <c r="H122" s="67"/>
      <c r="I122" s="68"/>
      <c r="J122" s="75" t="e" vm="5">
        <v>#VALUE!</v>
      </c>
      <c r="K122" s="97"/>
      <c r="L122" s="98"/>
    </row>
    <row r="123" spans="3:12" x14ac:dyDescent="0.25">
      <c r="C123" s="1" t="s">
        <v>16</v>
      </c>
      <c r="D123" s="111" t="s">
        <v>55</v>
      </c>
      <c r="E123" s="112"/>
      <c r="F123" s="112"/>
      <c r="G123" s="111" t="s">
        <v>49</v>
      </c>
      <c r="H123" s="112"/>
      <c r="I123" s="113"/>
      <c r="J123" s="112" t="s">
        <v>49</v>
      </c>
      <c r="K123" s="112"/>
      <c r="L123" s="113"/>
    </row>
    <row r="124" spans="3:12" x14ac:dyDescent="0.25">
      <c r="C124" s="2" t="s">
        <v>18</v>
      </c>
      <c r="D124" s="102"/>
      <c r="E124" s="103"/>
      <c r="F124" s="103"/>
      <c r="G124" s="102" t="s">
        <v>61</v>
      </c>
      <c r="H124" s="103"/>
      <c r="I124" s="104"/>
      <c r="J124" s="103" t="s">
        <v>61</v>
      </c>
      <c r="K124" s="103"/>
      <c r="L124" s="104"/>
    </row>
    <row r="125" spans="3:12" ht="15" customHeight="1" x14ac:dyDescent="0.25">
      <c r="C125" s="2" t="s">
        <v>17</v>
      </c>
      <c r="D125" s="102"/>
      <c r="E125" s="103"/>
      <c r="F125" s="103"/>
      <c r="G125" s="102" t="s">
        <v>36</v>
      </c>
      <c r="H125" s="103"/>
      <c r="I125" s="104"/>
      <c r="J125" s="103" t="s">
        <v>48</v>
      </c>
      <c r="K125" s="103"/>
      <c r="L125" s="104"/>
    </row>
    <row r="126" spans="3:12" x14ac:dyDescent="0.25">
      <c r="C126" s="2" t="s">
        <v>19</v>
      </c>
      <c r="D126" s="102"/>
      <c r="E126" s="103"/>
      <c r="F126" s="103"/>
      <c r="G126" s="102" t="s">
        <v>78</v>
      </c>
      <c r="H126" s="103"/>
      <c r="I126" s="104"/>
      <c r="J126" s="102" t="s">
        <v>78</v>
      </c>
      <c r="K126" s="103"/>
      <c r="L126" s="104"/>
    </row>
    <row r="127" spans="3:12" x14ac:dyDescent="0.25">
      <c r="C127" s="2" t="s">
        <v>21</v>
      </c>
      <c r="D127" s="108" t="s">
        <v>15</v>
      </c>
      <c r="E127" s="109"/>
      <c r="F127" s="109"/>
      <c r="G127" s="108" t="s">
        <v>15</v>
      </c>
      <c r="H127" s="109"/>
      <c r="I127" s="110"/>
      <c r="J127" s="109" t="s">
        <v>15</v>
      </c>
      <c r="K127" s="109"/>
      <c r="L127" s="110"/>
    </row>
    <row r="128" spans="3:12" x14ac:dyDescent="0.25">
      <c r="C128" s="2" t="s">
        <v>22</v>
      </c>
      <c r="D128" s="102"/>
      <c r="E128" s="103"/>
      <c r="F128" s="103"/>
      <c r="G128" s="102" t="s">
        <v>25</v>
      </c>
      <c r="H128" s="103"/>
      <c r="I128" s="104"/>
      <c r="J128" s="103" t="s">
        <v>25</v>
      </c>
      <c r="K128" s="103"/>
      <c r="L128" s="104"/>
    </row>
    <row r="129" spans="3:12" x14ac:dyDescent="0.25">
      <c r="C129" s="2" t="s">
        <v>23</v>
      </c>
      <c r="D129" s="102"/>
      <c r="E129" s="103"/>
      <c r="F129" s="103"/>
      <c r="G129" s="102" t="s">
        <v>26</v>
      </c>
      <c r="H129" s="103"/>
      <c r="I129" s="104"/>
      <c r="J129" s="103" t="s">
        <v>26</v>
      </c>
      <c r="K129" s="103"/>
      <c r="L129" s="104"/>
    </row>
    <row r="130" spans="3:12" ht="15.75" thickBot="1" x14ac:dyDescent="0.3">
      <c r="C130" s="3" t="s">
        <v>24</v>
      </c>
      <c r="D130" s="105"/>
      <c r="E130" s="106"/>
      <c r="F130" s="106"/>
      <c r="G130" s="105" t="s">
        <v>27</v>
      </c>
      <c r="H130" s="106"/>
      <c r="I130" s="107"/>
      <c r="J130" s="106" t="s">
        <v>27</v>
      </c>
      <c r="K130" s="106"/>
      <c r="L130" s="107"/>
    </row>
    <row r="131" spans="3:12" x14ac:dyDescent="0.25">
      <c r="C131" s="1" t="s">
        <v>16</v>
      </c>
      <c r="D131" s="102" t="s">
        <v>6</v>
      </c>
      <c r="E131" s="103"/>
      <c r="F131" s="103"/>
      <c r="G131" s="102" t="s">
        <v>77</v>
      </c>
      <c r="H131" s="103"/>
      <c r="I131" s="104"/>
      <c r="J131" s="103" t="s">
        <v>77</v>
      </c>
      <c r="K131" s="103"/>
      <c r="L131" s="104"/>
    </row>
    <row r="132" spans="3:12" x14ac:dyDescent="0.25">
      <c r="C132" s="2" t="s">
        <v>18</v>
      </c>
      <c r="D132" s="102" t="s">
        <v>79</v>
      </c>
      <c r="E132" s="103"/>
      <c r="F132" s="103"/>
      <c r="G132" s="102" t="s">
        <v>82</v>
      </c>
      <c r="H132" s="103"/>
      <c r="I132" s="104"/>
      <c r="J132" s="103" t="s">
        <v>82</v>
      </c>
      <c r="K132" s="103"/>
      <c r="L132" s="104"/>
    </row>
    <row r="133" spans="3:12" ht="15" customHeight="1" x14ac:dyDescent="0.25">
      <c r="C133" s="2" t="s">
        <v>17</v>
      </c>
      <c r="D133" s="102" t="s">
        <v>45</v>
      </c>
      <c r="E133" s="103"/>
      <c r="F133" s="103"/>
      <c r="G133" s="102" t="s">
        <v>36</v>
      </c>
      <c r="H133" s="103"/>
      <c r="I133" s="104"/>
      <c r="J133" s="103" t="s">
        <v>48</v>
      </c>
      <c r="K133" s="103"/>
      <c r="L133" s="104"/>
    </row>
    <row r="134" spans="3:12" x14ac:dyDescent="0.25">
      <c r="C134" s="2" t="s">
        <v>19</v>
      </c>
      <c r="D134" s="102" t="s">
        <v>83</v>
      </c>
      <c r="E134" s="103"/>
      <c r="F134" s="104"/>
      <c r="G134" s="102" t="s">
        <v>83</v>
      </c>
      <c r="H134" s="103"/>
      <c r="I134" s="104"/>
      <c r="J134" s="102" t="s">
        <v>83</v>
      </c>
      <c r="K134" s="103"/>
      <c r="L134" s="104"/>
    </row>
    <row r="135" spans="3:12" x14ac:dyDescent="0.25">
      <c r="C135" s="2" t="s">
        <v>21</v>
      </c>
      <c r="D135" s="108" t="s">
        <v>28</v>
      </c>
      <c r="E135" s="109"/>
      <c r="F135" s="109"/>
      <c r="G135" s="108" t="s">
        <v>28</v>
      </c>
      <c r="H135" s="109"/>
      <c r="I135" s="110"/>
      <c r="J135" s="109" t="s">
        <v>28</v>
      </c>
      <c r="K135" s="109"/>
      <c r="L135" s="110"/>
    </row>
    <row r="136" spans="3:12" x14ac:dyDescent="0.25">
      <c r="C136" s="2" t="s">
        <v>22</v>
      </c>
      <c r="D136" s="102" t="s">
        <v>29</v>
      </c>
      <c r="E136" s="103"/>
      <c r="F136" s="103"/>
      <c r="G136" s="102" t="s">
        <v>29</v>
      </c>
      <c r="H136" s="103"/>
      <c r="I136" s="104"/>
      <c r="J136" s="103" t="s">
        <v>29</v>
      </c>
      <c r="K136" s="103"/>
      <c r="L136" s="104"/>
    </row>
    <row r="137" spans="3:12" x14ac:dyDescent="0.25">
      <c r="C137" s="2" t="s">
        <v>23</v>
      </c>
      <c r="D137" s="102" t="s">
        <v>30</v>
      </c>
      <c r="E137" s="103"/>
      <c r="F137" s="103"/>
      <c r="G137" s="102" t="s">
        <v>30</v>
      </c>
      <c r="H137" s="103"/>
      <c r="I137" s="104"/>
      <c r="J137" s="103" t="s">
        <v>30</v>
      </c>
      <c r="K137" s="103"/>
      <c r="L137" s="104"/>
    </row>
    <row r="138" spans="3:12" ht="15.75" thickBot="1" x14ac:dyDescent="0.3">
      <c r="C138" s="3" t="s">
        <v>24</v>
      </c>
      <c r="D138" s="105" t="s">
        <v>95</v>
      </c>
      <c r="E138" s="106"/>
      <c r="F138" s="106"/>
      <c r="G138" s="105" t="s">
        <v>27</v>
      </c>
      <c r="H138" s="106"/>
      <c r="I138" s="107"/>
      <c r="J138" s="106" t="s">
        <v>27</v>
      </c>
      <c r="K138" s="106"/>
      <c r="L138" s="107"/>
    </row>
    <row r="139" spans="3:12" x14ac:dyDescent="0.25">
      <c r="C139" s="1" t="s">
        <v>16</v>
      </c>
      <c r="D139" s="102" t="s">
        <v>1</v>
      </c>
      <c r="E139" s="103"/>
      <c r="F139" s="103"/>
      <c r="G139" s="102" t="s">
        <v>34</v>
      </c>
      <c r="H139" s="103"/>
      <c r="I139" s="104"/>
      <c r="J139" s="103" t="s">
        <v>2</v>
      </c>
      <c r="K139" s="103"/>
      <c r="L139" s="104"/>
    </row>
    <row r="140" spans="3:12" x14ac:dyDescent="0.25">
      <c r="C140" s="2" t="s">
        <v>18</v>
      </c>
      <c r="D140" s="102" t="s">
        <v>81</v>
      </c>
      <c r="E140" s="103"/>
      <c r="F140" s="103"/>
      <c r="G140" s="102" t="s">
        <v>80</v>
      </c>
      <c r="H140" s="103"/>
      <c r="I140" s="104"/>
      <c r="J140" s="103" t="s">
        <v>84</v>
      </c>
      <c r="K140" s="103"/>
      <c r="L140" s="104"/>
    </row>
    <row r="141" spans="3:12" x14ac:dyDescent="0.25">
      <c r="C141" s="2" t="s">
        <v>17</v>
      </c>
      <c r="D141" s="102" t="s">
        <v>45</v>
      </c>
      <c r="E141" s="103"/>
      <c r="F141" s="103"/>
      <c r="G141" s="102" t="s">
        <v>36</v>
      </c>
      <c r="H141" s="103"/>
      <c r="I141" s="104"/>
      <c r="J141" s="103" t="s">
        <v>48</v>
      </c>
      <c r="K141" s="103"/>
      <c r="L141" s="104"/>
    </row>
    <row r="142" spans="3:12" x14ac:dyDescent="0.25">
      <c r="C142" s="2" t="s">
        <v>19</v>
      </c>
      <c r="D142" s="102" t="s">
        <v>78</v>
      </c>
      <c r="E142" s="103"/>
      <c r="F142" s="104"/>
      <c r="G142" s="102" t="s">
        <v>78</v>
      </c>
      <c r="H142" s="103"/>
      <c r="I142" s="104"/>
      <c r="J142" s="102" t="s">
        <v>78</v>
      </c>
      <c r="K142" s="103"/>
      <c r="L142" s="104"/>
    </row>
    <row r="143" spans="3:12" x14ac:dyDescent="0.25">
      <c r="C143" s="2" t="s">
        <v>21</v>
      </c>
      <c r="D143" s="108" t="s">
        <v>31</v>
      </c>
      <c r="E143" s="109"/>
      <c r="F143" s="109"/>
      <c r="G143" s="108" t="s">
        <v>31</v>
      </c>
      <c r="H143" s="109"/>
      <c r="I143" s="110"/>
      <c r="J143" s="109" t="s">
        <v>31</v>
      </c>
      <c r="K143" s="109"/>
      <c r="L143" s="110"/>
    </row>
    <row r="144" spans="3:12" x14ac:dyDescent="0.25">
      <c r="C144" s="2" t="s">
        <v>22</v>
      </c>
      <c r="D144" s="102" t="s">
        <v>47</v>
      </c>
      <c r="E144" s="103"/>
      <c r="F144" s="103"/>
      <c r="G144" s="102" t="s">
        <v>47</v>
      </c>
      <c r="H144" s="103"/>
      <c r="I144" s="104"/>
      <c r="J144" s="103" t="s">
        <v>47</v>
      </c>
      <c r="K144" s="103"/>
      <c r="L144" s="104"/>
    </row>
    <row r="145" spans="3:12" x14ac:dyDescent="0.25">
      <c r="C145" s="2" t="s">
        <v>23</v>
      </c>
      <c r="D145" s="102" t="s">
        <v>32</v>
      </c>
      <c r="E145" s="103"/>
      <c r="F145" s="103"/>
      <c r="G145" s="102" t="s">
        <v>32</v>
      </c>
      <c r="H145" s="103"/>
      <c r="I145" s="104"/>
      <c r="J145" s="103" t="s">
        <v>32</v>
      </c>
      <c r="K145" s="103"/>
      <c r="L145" s="104"/>
    </row>
    <row r="146" spans="3:12" ht="15.75" thickBot="1" x14ac:dyDescent="0.3">
      <c r="C146" s="3" t="s">
        <v>24</v>
      </c>
      <c r="D146" s="105" t="s">
        <v>95</v>
      </c>
      <c r="E146" s="106"/>
      <c r="F146" s="106"/>
      <c r="G146" s="105" t="s">
        <v>27</v>
      </c>
      <c r="H146" s="106"/>
      <c r="I146" s="107"/>
      <c r="J146" s="106" t="s">
        <v>27</v>
      </c>
      <c r="K146" s="106"/>
      <c r="L146" s="107"/>
    </row>
    <row r="147" spans="3:12" ht="19.5" thickBot="1" x14ac:dyDescent="0.35">
      <c r="C147" s="69" t="s">
        <v>91</v>
      </c>
      <c r="D147" s="70"/>
      <c r="E147" s="70"/>
      <c r="F147" s="70"/>
      <c r="G147" s="70"/>
      <c r="H147" s="70"/>
      <c r="I147" s="70"/>
      <c r="J147" s="70"/>
      <c r="K147" s="70"/>
      <c r="L147" s="71"/>
    </row>
    <row r="150" spans="3:12" x14ac:dyDescent="0.25">
      <c r="C150" s="5" t="s">
        <v>87</v>
      </c>
      <c r="D150" t="s">
        <v>89</v>
      </c>
    </row>
    <row r="151" spans="3:12" x14ac:dyDescent="0.25">
      <c r="C151" s="5" t="s">
        <v>88</v>
      </c>
      <c r="D151" t="s">
        <v>94</v>
      </c>
    </row>
    <row r="152" spans="3:12" x14ac:dyDescent="0.25">
      <c r="C152" s="5" t="s">
        <v>85</v>
      </c>
      <c r="D152" t="s">
        <v>86</v>
      </c>
    </row>
    <row r="153" spans="3:12" x14ac:dyDescent="0.25">
      <c r="C153" s="5" t="s">
        <v>92</v>
      </c>
      <c r="D153" t="s">
        <v>93</v>
      </c>
    </row>
  </sheetData>
  <mergeCells count="408">
    <mergeCell ref="D95:F95"/>
    <mergeCell ref="G95:I95"/>
    <mergeCell ref="J95:L95"/>
    <mergeCell ref="D96:F96"/>
    <mergeCell ref="G96:I96"/>
    <mergeCell ref="J96:L96"/>
    <mergeCell ref="D97:F97"/>
    <mergeCell ref="G97:I97"/>
    <mergeCell ref="J97:L97"/>
    <mergeCell ref="D87:F87"/>
    <mergeCell ref="G87:I87"/>
    <mergeCell ref="J87:L87"/>
    <mergeCell ref="D86:F86"/>
    <mergeCell ref="G86:I86"/>
    <mergeCell ref="J86:L86"/>
    <mergeCell ref="D94:F94"/>
    <mergeCell ref="G94:I94"/>
    <mergeCell ref="J94:L94"/>
    <mergeCell ref="D83:F83"/>
    <mergeCell ref="G83:I83"/>
    <mergeCell ref="J83:L83"/>
    <mergeCell ref="D82:F82"/>
    <mergeCell ref="G82:I82"/>
    <mergeCell ref="J82:L82"/>
    <mergeCell ref="D85:F85"/>
    <mergeCell ref="G85:I85"/>
    <mergeCell ref="J85:L85"/>
    <mergeCell ref="D84:F84"/>
    <mergeCell ref="G84:I84"/>
    <mergeCell ref="J84:L84"/>
    <mergeCell ref="D79:F79"/>
    <mergeCell ref="G79:I79"/>
    <mergeCell ref="J79:L79"/>
    <mergeCell ref="D78:F78"/>
    <mergeCell ref="G78:I78"/>
    <mergeCell ref="J78:L78"/>
    <mergeCell ref="D81:F81"/>
    <mergeCell ref="G81:I81"/>
    <mergeCell ref="J81:L81"/>
    <mergeCell ref="D80:F80"/>
    <mergeCell ref="G80:I80"/>
    <mergeCell ref="J80:L80"/>
    <mergeCell ref="D75:F75"/>
    <mergeCell ref="G75:I75"/>
    <mergeCell ref="J75:L75"/>
    <mergeCell ref="D74:F74"/>
    <mergeCell ref="G74:I74"/>
    <mergeCell ref="J74:L74"/>
    <mergeCell ref="D77:F77"/>
    <mergeCell ref="G77:I77"/>
    <mergeCell ref="J77:L77"/>
    <mergeCell ref="D76:F76"/>
    <mergeCell ref="G76:I76"/>
    <mergeCell ref="J76:L76"/>
    <mergeCell ref="D71:F71"/>
    <mergeCell ref="G71:I71"/>
    <mergeCell ref="J71:L71"/>
    <mergeCell ref="D70:F70"/>
    <mergeCell ref="G70:I70"/>
    <mergeCell ref="J70:L70"/>
    <mergeCell ref="D73:F73"/>
    <mergeCell ref="G73:I73"/>
    <mergeCell ref="J73:L73"/>
    <mergeCell ref="D72:F72"/>
    <mergeCell ref="G72:I72"/>
    <mergeCell ref="J72:L72"/>
    <mergeCell ref="D67:F67"/>
    <mergeCell ref="G67:I67"/>
    <mergeCell ref="J67:L67"/>
    <mergeCell ref="D66:F66"/>
    <mergeCell ref="G66:I66"/>
    <mergeCell ref="J66:L66"/>
    <mergeCell ref="D69:F69"/>
    <mergeCell ref="G69:I69"/>
    <mergeCell ref="J69:L69"/>
    <mergeCell ref="D68:F68"/>
    <mergeCell ref="G68:I68"/>
    <mergeCell ref="J68:L68"/>
    <mergeCell ref="D3:F3"/>
    <mergeCell ref="D62:L62"/>
    <mergeCell ref="D63:F63"/>
    <mergeCell ref="G63:I63"/>
    <mergeCell ref="J63:L63"/>
    <mergeCell ref="D65:F65"/>
    <mergeCell ref="G65:I65"/>
    <mergeCell ref="J65:L65"/>
    <mergeCell ref="D64:F64"/>
    <mergeCell ref="G64:I64"/>
    <mergeCell ref="J64:L64"/>
    <mergeCell ref="J25:L25"/>
    <mergeCell ref="J26:L26"/>
    <mergeCell ref="J27:L27"/>
    <mergeCell ref="J28:L28"/>
    <mergeCell ref="J29:L29"/>
    <mergeCell ref="J30:L30"/>
    <mergeCell ref="J19:L19"/>
    <mergeCell ref="J20:L20"/>
    <mergeCell ref="J21:L21"/>
    <mergeCell ref="J22:L22"/>
    <mergeCell ref="J23:L23"/>
    <mergeCell ref="J24:L24"/>
    <mergeCell ref="J13:L13"/>
    <mergeCell ref="J14:L14"/>
    <mergeCell ref="J15:L15"/>
    <mergeCell ref="J16:L16"/>
    <mergeCell ref="J17:L17"/>
    <mergeCell ref="J18:L18"/>
    <mergeCell ref="G28:I28"/>
    <mergeCell ref="G29:I29"/>
    <mergeCell ref="J5:L5"/>
    <mergeCell ref="J6:L6"/>
    <mergeCell ref="J7:L7"/>
    <mergeCell ref="J8:L8"/>
    <mergeCell ref="J9:L9"/>
    <mergeCell ref="J10:L10"/>
    <mergeCell ref="J11:L11"/>
    <mergeCell ref="J12:L12"/>
    <mergeCell ref="G22:I22"/>
    <mergeCell ref="G23:I23"/>
    <mergeCell ref="G24:I24"/>
    <mergeCell ref="G25:I25"/>
    <mergeCell ref="G26:I26"/>
    <mergeCell ref="G27:I27"/>
    <mergeCell ref="G16:I16"/>
    <mergeCell ref="G17:I17"/>
    <mergeCell ref="D8:F8"/>
    <mergeCell ref="G18:I18"/>
    <mergeCell ref="G19:I19"/>
    <mergeCell ref="G20:I20"/>
    <mergeCell ref="G21:I21"/>
    <mergeCell ref="G10:I10"/>
    <mergeCell ref="G11:I11"/>
    <mergeCell ref="G12:I12"/>
    <mergeCell ref="G13:I13"/>
    <mergeCell ref="G14:I14"/>
    <mergeCell ref="G15:I15"/>
    <mergeCell ref="J37:L37"/>
    <mergeCell ref="D25:F25"/>
    <mergeCell ref="D26:F26"/>
    <mergeCell ref="D27:F27"/>
    <mergeCell ref="D28:F28"/>
    <mergeCell ref="D29:F29"/>
    <mergeCell ref="G5:I5"/>
    <mergeCell ref="G6:I6"/>
    <mergeCell ref="G7:I7"/>
    <mergeCell ref="G8:I8"/>
    <mergeCell ref="G9:I9"/>
    <mergeCell ref="D19:F19"/>
    <mergeCell ref="D20:F20"/>
    <mergeCell ref="D21:F21"/>
    <mergeCell ref="D22:F22"/>
    <mergeCell ref="D23:F23"/>
    <mergeCell ref="D24:F24"/>
    <mergeCell ref="D13:F13"/>
    <mergeCell ref="D14:F14"/>
    <mergeCell ref="D15:F15"/>
    <mergeCell ref="D16:F16"/>
    <mergeCell ref="D17:F17"/>
    <mergeCell ref="D18:F18"/>
    <mergeCell ref="D7:F7"/>
    <mergeCell ref="D4:L4"/>
    <mergeCell ref="D9:F9"/>
    <mergeCell ref="D10:F10"/>
    <mergeCell ref="D5:F5"/>
    <mergeCell ref="D11:F11"/>
    <mergeCell ref="D6:F6"/>
    <mergeCell ref="D12:F12"/>
    <mergeCell ref="D88:F88"/>
    <mergeCell ref="G88:I88"/>
    <mergeCell ref="J88:L88"/>
    <mergeCell ref="D30:F30"/>
    <mergeCell ref="G30:I30"/>
    <mergeCell ref="D33:L33"/>
    <mergeCell ref="D34:F34"/>
    <mergeCell ref="G34:I34"/>
    <mergeCell ref="J34:L34"/>
    <mergeCell ref="D35:F35"/>
    <mergeCell ref="G35:I35"/>
    <mergeCell ref="J35:L35"/>
    <mergeCell ref="D36:F36"/>
    <mergeCell ref="G36:I36"/>
    <mergeCell ref="J36:L36"/>
    <mergeCell ref="D37:F37"/>
    <mergeCell ref="G37:I37"/>
    <mergeCell ref="D38:F38"/>
    <mergeCell ref="G38:I38"/>
    <mergeCell ref="J38:L38"/>
    <mergeCell ref="D39:F39"/>
    <mergeCell ref="G39:I39"/>
    <mergeCell ref="J39:L39"/>
    <mergeCell ref="D40:F40"/>
    <mergeCell ref="G40:I40"/>
    <mergeCell ref="J40:L40"/>
    <mergeCell ref="D41:F41"/>
    <mergeCell ref="G41:I41"/>
    <mergeCell ref="J41:L41"/>
    <mergeCell ref="D42:F42"/>
    <mergeCell ref="G42:I42"/>
    <mergeCell ref="J42:L42"/>
    <mergeCell ref="D43:F43"/>
    <mergeCell ref="G43:I43"/>
    <mergeCell ref="J43:L43"/>
    <mergeCell ref="D44:F44"/>
    <mergeCell ref="G44:I44"/>
    <mergeCell ref="J44:L44"/>
    <mergeCell ref="D45:F45"/>
    <mergeCell ref="G45:I45"/>
    <mergeCell ref="J45:L45"/>
    <mergeCell ref="D46:F46"/>
    <mergeCell ref="G46:I46"/>
    <mergeCell ref="J46:L46"/>
    <mergeCell ref="D47:F47"/>
    <mergeCell ref="G47:I47"/>
    <mergeCell ref="J47:L47"/>
    <mergeCell ref="D48:F48"/>
    <mergeCell ref="G48:I48"/>
    <mergeCell ref="J48:L48"/>
    <mergeCell ref="D49:F49"/>
    <mergeCell ref="G49:I49"/>
    <mergeCell ref="J49:L49"/>
    <mergeCell ref="D50:F50"/>
    <mergeCell ref="G50:I50"/>
    <mergeCell ref="J50:L50"/>
    <mergeCell ref="D51:F51"/>
    <mergeCell ref="G51:I51"/>
    <mergeCell ref="J51:L51"/>
    <mergeCell ref="D52:F52"/>
    <mergeCell ref="G52:I52"/>
    <mergeCell ref="J52:L52"/>
    <mergeCell ref="D53:F53"/>
    <mergeCell ref="G53:I53"/>
    <mergeCell ref="J53:L53"/>
    <mergeCell ref="D54:F54"/>
    <mergeCell ref="G54:I54"/>
    <mergeCell ref="J54:L54"/>
    <mergeCell ref="D55:F55"/>
    <mergeCell ref="G55:I55"/>
    <mergeCell ref="J55:L55"/>
    <mergeCell ref="D59:F59"/>
    <mergeCell ref="G59:I59"/>
    <mergeCell ref="J59:L59"/>
    <mergeCell ref="D56:F56"/>
    <mergeCell ref="G56:I56"/>
    <mergeCell ref="J56:L56"/>
    <mergeCell ref="D57:F57"/>
    <mergeCell ref="G57:I57"/>
    <mergeCell ref="J57:L57"/>
    <mergeCell ref="D58:F58"/>
    <mergeCell ref="G58:I58"/>
    <mergeCell ref="J58:L58"/>
    <mergeCell ref="G98:I98"/>
    <mergeCell ref="J98:L98"/>
    <mergeCell ref="D99:F99"/>
    <mergeCell ref="G99:I99"/>
    <mergeCell ref="J99:L99"/>
    <mergeCell ref="D100:F100"/>
    <mergeCell ref="G100:I100"/>
    <mergeCell ref="J100:L100"/>
    <mergeCell ref="D101:F101"/>
    <mergeCell ref="G101:I101"/>
    <mergeCell ref="J101:L101"/>
    <mergeCell ref="D98:F98"/>
    <mergeCell ref="D102:F102"/>
    <mergeCell ref="G102:I102"/>
    <mergeCell ref="J102:L102"/>
    <mergeCell ref="D103:F103"/>
    <mergeCell ref="G103:I103"/>
    <mergeCell ref="J103:L103"/>
    <mergeCell ref="D104:F104"/>
    <mergeCell ref="G104:I104"/>
    <mergeCell ref="J104:L104"/>
    <mergeCell ref="D105:F105"/>
    <mergeCell ref="G105:I105"/>
    <mergeCell ref="J105:L105"/>
    <mergeCell ref="D106:F106"/>
    <mergeCell ref="G106:I106"/>
    <mergeCell ref="J106:L106"/>
    <mergeCell ref="D107:F107"/>
    <mergeCell ref="G107:I107"/>
    <mergeCell ref="J107:L107"/>
    <mergeCell ref="D108:F108"/>
    <mergeCell ref="G108:I108"/>
    <mergeCell ref="J108:L108"/>
    <mergeCell ref="D109:F109"/>
    <mergeCell ref="G109:I109"/>
    <mergeCell ref="J109:L109"/>
    <mergeCell ref="D110:F110"/>
    <mergeCell ref="G110:I110"/>
    <mergeCell ref="J110:L110"/>
    <mergeCell ref="J114:L114"/>
    <mergeCell ref="D115:F115"/>
    <mergeCell ref="G115:I115"/>
    <mergeCell ref="J115:L115"/>
    <mergeCell ref="D116:F116"/>
    <mergeCell ref="G116:I116"/>
    <mergeCell ref="J116:L116"/>
    <mergeCell ref="D111:F111"/>
    <mergeCell ref="G111:I111"/>
    <mergeCell ref="J111:L111"/>
    <mergeCell ref="D112:F112"/>
    <mergeCell ref="G112:I112"/>
    <mergeCell ref="J112:L112"/>
    <mergeCell ref="D113:F113"/>
    <mergeCell ref="G113:I113"/>
    <mergeCell ref="J113:L113"/>
    <mergeCell ref="D123:F123"/>
    <mergeCell ref="G123:I123"/>
    <mergeCell ref="J123:L123"/>
    <mergeCell ref="D124:F124"/>
    <mergeCell ref="G124:I124"/>
    <mergeCell ref="J124:L124"/>
    <mergeCell ref="D125:F125"/>
    <mergeCell ref="G125:I125"/>
    <mergeCell ref="J125:L125"/>
    <mergeCell ref="D126:F126"/>
    <mergeCell ref="G126:I126"/>
    <mergeCell ref="J126:L126"/>
    <mergeCell ref="D127:F127"/>
    <mergeCell ref="G127:I127"/>
    <mergeCell ref="J127:L127"/>
    <mergeCell ref="D128:F128"/>
    <mergeCell ref="G128:I128"/>
    <mergeCell ref="J128:L128"/>
    <mergeCell ref="D129:F129"/>
    <mergeCell ref="G129:I129"/>
    <mergeCell ref="J129:L129"/>
    <mergeCell ref="D130:F130"/>
    <mergeCell ref="G130:I130"/>
    <mergeCell ref="J130:L130"/>
    <mergeCell ref="D131:F131"/>
    <mergeCell ref="G131:I131"/>
    <mergeCell ref="J131:L131"/>
    <mergeCell ref="J136:L136"/>
    <mergeCell ref="D137:F137"/>
    <mergeCell ref="G137:I137"/>
    <mergeCell ref="J137:L137"/>
    <mergeCell ref="D132:F132"/>
    <mergeCell ref="G132:I132"/>
    <mergeCell ref="J132:L132"/>
    <mergeCell ref="D133:F133"/>
    <mergeCell ref="G133:I133"/>
    <mergeCell ref="J133:L133"/>
    <mergeCell ref="D134:F134"/>
    <mergeCell ref="G134:I134"/>
    <mergeCell ref="J134:L134"/>
    <mergeCell ref="D145:F145"/>
    <mergeCell ref="G145:I145"/>
    <mergeCell ref="J145:L145"/>
    <mergeCell ref="D146:F146"/>
    <mergeCell ref="G146:I146"/>
    <mergeCell ref="J146:L146"/>
    <mergeCell ref="D141:F141"/>
    <mergeCell ref="G141:I141"/>
    <mergeCell ref="J141:L141"/>
    <mergeCell ref="D142:F142"/>
    <mergeCell ref="G142:I142"/>
    <mergeCell ref="J142:L142"/>
    <mergeCell ref="D143:F143"/>
    <mergeCell ref="G143:I143"/>
    <mergeCell ref="J143:L143"/>
    <mergeCell ref="G121:I121"/>
    <mergeCell ref="J121:L121"/>
    <mergeCell ref="D122:F122"/>
    <mergeCell ref="G122:I122"/>
    <mergeCell ref="J122:L122"/>
    <mergeCell ref="D114:F114"/>
    <mergeCell ref="G114:I114"/>
    <mergeCell ref="D144:F144"/>
    <mergeCell ref="G144:I144"/>
    <mergeCell ref="J144:L144"/>
    <mergeCell ref="D138:F138"/>
    <mergeCell ref="G138:I138"/>
    <mergeCell ref="J138:L138"/>
    <mergeCell ref="D139:F139"/>
    <mergeCell ref="G139:I139"/>
    <mergeCell ref="J139:L139"/>
    <mergeCell ref="D140:F140"/>
    <mergeCell ref="G140:I140"/>
    <mergeCell ref="J140:L140"/>
    <mergeCell ref="D135:F135"/>
    <mergeCell ref="G135:I135"/>
    <mergeCell ref="J135:L135"/>
    <mergeCell ref="D136:F136"/>
    <mergeCell ref="G136:I136"/>
    <mergeCell ref="G3:I3"/>
    <mergeCell ref="J3:L3"/>
    <mergeCell ref="C31:L31"/>
    <mergeCell ref="C60:L60"/>
    <mergeCell ref="C89:L89"/>
    <mergeCell ref="C118:L118"/>
    <mergeCell ref="C147:L147"/>
    <mergeCell ref="C120:C122"/>
    <mergeCell ref="J93:L93"/>
    <mergeCell ref="G93:I93"/>
    <mergeCell ref="D93:F93"/>
    <mergeCell ref="J92:L92"/>
    <mergeCell ref="G92:I92"/>
    <mergeCell ref="D92:F92"/>
    <mergeCell ref="D91:L91"/>
    <mergeCell ref="C4:C6"/>
    <mergeCell ref="C33:C35"/>
    <mergeCell ref="C62:C64"/>
    <mergeCell ref="C91:C93"/>
    <mergeCell ref="D117:F117"/>
    <mergeCell ref="G117:I117"/>
    <mergeCell ref="J117:L117"/>
    <mergeCell ref="D120:L120"/>
    <mergeCell ref="D121:F12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226F-8A54-4FD1-BC40-0EC955080285}">
  <sheetPr codeName="Blad3"/>
  <dimension ref="B3:M18"/>
  <sheetViews>
    <sheetView workbookViewId="0">
      <selection activeCell="E13" sqref="E13"/>
    </sheetView>
  </sheetViews>
  <sheetFormatPr defaultRowHeight="15" x14ac:dyDescent="0.25"/>
  <cols>
    <col min="3" max="3" width="14.7109375" customWidth="1"/>
    <col min="4" max="4" width="18.42578125" customWidth="1"/>
    <col min="5" max="5" width="22.85546875" customWidth="1"/>
    <col min="7" max="7" width="9.42578125" bestFit="1" customWidth="1"/>
    <col min="12" max="12" width="12.5703125" customWidth="1"/>
    <col min="26" max="26" width="10.5703125" bestFit="1" customWidth="1"/>
  </cols>
  <sheetData>
    <row r="3" spans="2:13" x14ac:dyDescent="0.25">
      <c r="B3" t="s">
        <v>165</v>
      </c>
      <c r="C3" t="s">
        <v>155</v>
      </c>
    </row>
    <row r="5" spans="2:13" x14ac:dyDescent="0.25">
      <c r="B5" t="s">
        <v>166</v>
      </c>
      <c r="C5" t="s">
        <v>159</v>
      </c>
    </row>
    <row r="7" spans="2:13" x14ac:dyDescent="0.25">
      <c r="B7" t="s">
        <v>167</v>
      </c>
      <c r="C7" t="s">
        <v>156</v>
      </c>
      <c r="E7" s="6"/>
      <c r="F7" t="s">
        <v>157</v>
      </c>
      <c r="H7" t="s">
        <v>158</v>
      </c>
      <c r="L7" s="8">
        <v>0.04</v>
      </c>
      <c r="M7" t="s">
        <v>174</v>
      </c>
    </row>
    <row r="8" spans="2:13" x14ac:dyDescent="0.25">
      <c r="E8" s="6"/>
    </row>
    <row r="9" spans="2:13" x14ac:dyDescent="0.25">
      <c r="E9" s="6"/>
    </row>
    <row r="10" spans="2:13" x14ac:dyDescent="0.25">
      <c r="E10" s="6"/>
    </row>
    <row r="11" spans="2:13" x14ac:dyDescent="0.25">
      <c r="B11" t="s">
        <v>187</v>
      </c>
      <c r="C11" t="s">
        <v>188</v>
      </c>
      <c r="E11" s="6"/>
    </row>
    <row r="12" spans="2:13" x14ac:dyDescent="0.25">
      <c r="E12" s="6"/>
    </row>
    <row r="13" spans="2:13" x14ac:dyDescent="0.25">
      <c r="B13" t="s">
        <v>195</v>
      </c>
      <c r="C13" t="s">
        <v>196</v>
      </c>
      <c r="E13" s="6"/>
    </row>
    <row r="17" spans="3:11" x14ac:dyDescent="0.25">
      <c r="C17" t="s">
        <v>163</v>
      </c>
      <c r="G17" t="str">
        <f>IF(Bandgegevens!C23=2,"geef opvoerhoek:","opvoerhoek= ")</f>
        <v>geef opvoerhoek:</v>
      </c>
      <c r="I17" s="7" t="str">
        <f>Bandgegevens!D24</f>
        <v>:</v>
      </c>
      <c r="K17" t="s">
        <v>164</v>
      </c>
    </row>
    <row r="18" spans="3:11" x14ac:dyDescent="0.25">
      <c r="G18" t="str">
        <f>IF(Bandgegevens!C23=3,"geef opvoerhooogte:","opvoerhooogte= ")</f>
        <v xml:space="preserve">opvoerhooogte= </v>
      </c>
      <c r="I18" s="9"/>
      <c r="K18" t="s">
        <v>172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4</xdr:col>
                    <xdr:colOff>19050</xdr:colOff>
                    <xdr:row>2</xdr:row>
                    <xdr:rowOff>19050</xdr:rowOff>
                  </from>
                  <to>
                    <xdr:col>4</xdr:col>
                    <xdr:colOff>1466850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5" name="Drop Down 20">
              <controlPr defaultSize="0" autoLine="0" autoPict="0">
                <anchor moveWithCells="1">
                  <from>
                    <xdr:col>4</xdr:col>
                    <xdr:colOff>28575</xdr:colOff>
                    <xdr:row>4</xdr:row>
                    <xdr:rowOff>9525</xdr:rowOff>
                  </from>
                  <to>
                    <xdr:col>4</xdr:col>
                    <xdr:colOff>1514475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6" name="Drop Down 21">
              <controlPr defaultSize="0" autoLine="0" autoPict="0">
                <anchor moveWithCells="1">
                  <from>
                    <xdr:col>4</xdr:col>
                    <xdr:colOff>9525</xdr:colOff>
                    <xdr:row>16</xdr:row>
                    <xdr:rowOff>19050</xdr:rowOff>
                  </from>
                  <to>
                    <xdr:col>5</xdr:col>
                    <xdr:colOff>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7" name="Drop Down 27">
              <controlPr defaultSize="0" autoLine="0" autoPict="0">
                <anchor moveWithCells="1">
                  <from>
                    <xdr:col>4</xdr:col>
                    <xdr:colOff>9525</xdr:colOff>
                    <xdr:row>6</xdr:row>
                    <xdr:rowOff>9525</xdr:rowOff>
                  </from>
                  <to>
                    <xdr:col>4</xdr:col>
                    <xdr:colOff>1514475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8" name="Drop Down 29">
              <controlPr defaultSize="0" autoLine="0" autoPict="0">
                <anchor moveWithCells="1">
                  <from>
                    <xdr:col>4</xdr:col>
                    <xdr:colOff>28575</xdr:colOff>
                    <xdr:row>10</xdr:row>
                    <xdr:rowOff>9525</xdr:rowOff>
                  </from>
                  <to>
                    <xdr:col>4</xdr:col>
                    <xdr:colOff>1514475</xdr:colOff>
                    <xdr:row>11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Kies de gewenste snelheid:" xr:uid="{CC0B40B3-B7AD-414D-A549-2472AE560419}">
          <x14:formula1>
            <xm:f>'tech_specs TM'!$R$4:$R$166</xm:f>
          </x14:formula1>
          <xm:sqref>L7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AF28-565F-4041-AE34-4A6C49FACD48}">
  <sheetPr codeName="Blad1">
    <pageSetUpPr fitToPage="1"/>
  </sheetPr>
  <dimension ref="A1:V445"/>
  <sheetViews>
    <sheetView tabSelected="1" workbookViewId="0">
      <pane ySplit="3" topLeftCell="A22" activePane="bottomLeft" state="frozen"/>
      <selection pane="bottomLeft" activeCell="K207" sqref="K207:K445"/>
    </sheetView>
  </sheetViews>
  <sheetFormatPr defaultRowHeight="15" x14ac:dyDescent="0.25"/>
  <cols>
    <col min="1" max="3" width="16.85546875" style="41" customWidth="1"/>
    <col min="4" max="7" width="9.140625" style="42"/>
    <col min="8" max="8" width="9.140625" style="43"/>
    <col min="9" max="9" width="11.7109375" style="43" customWidth="1"/>
    <col min="10" max="10" width="11.28515625" style="41" customWidth="1"/>
    <col min="11" max="11" width="20.7109375" style="42" bestFit="1" customWidth="1"/>
    <col min="12" max="12" width="14.7109375" style="42" bestFit="1" customWidth="1"/>
    <col min="13" max="13" width="10" style="42" customWidth="1"/>
    <col min="14" max="14" width="14.7109375" style="42" bestFit="1" customWidth="1"/>
    <col min="15" max="15" width="9.85546875" style="42" customWidth="1"/>
    <col min="16" max="16" width="14.7109375" style="42" bestFit="1" customWidth="1"/>
    <col min="17" max="17" width="6" style="42" customWidth="1"/>
    <col min="18" max="18" width="9.42578125" style="42" customWidth="1"/>
    <col min="19" max="19" width="9.85546875" style="42" customWidth="1"/>
    <col min="20" max="20" width="12.5703125" style="42" customWidth="1"/>
    <col min="21" max="21" width="12.140625" style="42" customWidth="1"/>
    <col min="22" max="22" width="28.42578125" style="42" bestFit="1" customWidth="1"/>
    <col min="23" max="260" width="9.140625" style="42"/>
    <col min="261" max="261" width="2.85546875" style="42" customWidth="1"/>
    <col min="262" max="266" width="9.140625" style="42"/>
    <col min="267" max="267" width="11.7109375" style="42" customWidth="1"/>
    <col min="268" max="516" width="9.140625" style="42"/>
    <col min="517" max="517" width="2.85546875" style="42" customWidth="1"/>
    <col min="518" max="522" width="9.140625" style="42"/>
    <col min="523" max="523" width="11.7109375" style="42" customWidth="1"/>
    <col min="524" max="772" width="9.140625" style="42"/>
    <col min="773" max="773" width="2.85546875" style="42" customWidth="1"/>
    <col min="774" max="778" width="9.140625" style="42"/>
    <col min="779" max="779" width="11.7109375" style="42" customWidth="1"/>
    <col min="780" max="1028" width="9.140625" style="42"/>
    <col min="1029" max="1029" width="2.85546875" style="42" customWidth="1"/>
    <col min="1030" max="1034" width="9.140625" style="42"/>
    <col min="1035" max="1035" width="11.7109375" style="42" customWidth="1"/>
    <col min="1036" max="1284" width="9.140625" style="42"/>
    <col min="1285" max="1285" width="2.85546875" style="42" customWidth="1"/>
    <col min="1286" max="1290" width="9.140625" style="42"/>
    <col min="1291" max="1291" width="11.7109375" style="42" customWidth="1"/>
    <col min="1292" max="1540" width="9.140625" style="42"/>
    <col min="1541" max="1541" width="2.85546875" style="42" customWidth="1"/>
    <col min="1542" max="1546" width="9.140625" style="42"/>
    <col min="1547" max="1547" width="11.7109375" style="42" customWidth="1"/>
    <col min="1548" max="1796" width="9.140625" style="42"/>
    <col min="1797" max="1797" width="2.85546875" style="42" customWidth="1"/>
    <col min="1798" max="1802" width="9.140625" style="42"/>
    <col min="1803" max="1803" width="11.7109375" style="42" customWidth="1"/>
    <col min="1804" max="2052" width="9.140625" style="42"/>
    <col min="2053" max="2053" width="2.85546875" style="42" customWidth="1"/>
    <col min="2054" max="2058" width="9.140625" style="42"/>
    <col min="2059" max="2059" width="11.7109375" style="42" customWidth="1"/>
    <col min="2060" max="2308" width="9.140625" style="42"/>
    <col min="2309" max="2309" width="2.85546875" style="42" customWidth="1"/>
    <col min="2310" max="2314" width="9.140625" style="42"/>
    <col min="2315" max="2315" width="11.7109375" style="42" customWidth="1"/>
    <col min="2316" max="2564" width="9.140625" style="42"/>
    <col min="2565" max="2565" width="2.85546875" style="42" customWidth="1"/>
    <col min="2566" max="2570" width="9.140625" style="42"/>
    <col min="2571" max="2571" width="11.7109375" style="42" customWidth="1"/>
    <col min="2572" max="2820" width="9.140625" style="42"/>
    <col min="2821" max="2821" width="2.85546875" style="42" customWidth="1"/>
    <col min="2822" max="2826" width="9.140625" style="42"/>
    <col min="2827" max="2827" width="11.7109375" style="42" customWidth="1"/>
    <col min="2828" max="3076" width="9.140625" style="42"/>
    <col min="3077" max="3077" width="2.85546875" style="42" customWidth="1"/>
    <col min="3078" max="3082" width="9.140625" style="42"/>
    <col min="3083" max="3083" width="11.7109375" style="42" customWidth="1"/>
    <col min="3084" max="3332" width="9.140625" style="42"/>
    <col min="3333" max="3333" width="2.85546875" style="42" customWidth="1"/>
    <col min="3334" max="3338" width="9.140625" style="42"/>
    <col min="3339" max="3339" width="11.7109375" style="42" customWidth="1"/>
    <col min="3340" max="3588" width="9.140625" style="42"/>
    <col min="3589" max="3589" width="2.85546875" style="42" customWidth="1"/>
    <col min="3590" max="3594" width="9.140625" style="42"/>
    <col min="3595" max="3595" width="11.7109375" style="42" customWidth="1"/>
    <col min="3596" max="3844" width="9.140625" style="42"/>
    <col min="3845" max="3845" width="2.85546875" style="42" customWidth="1"/>
    <col min="3846" max="3850" width="9.140625" style="42"/>
    <col min="3851" max="3851" width="11.7109375" style="42" customWidth="1"/>
    <col min="3852" max="4100" width="9.140625" style="42"/>
    <col min="4101" max="4101" width="2.85546875" style="42" customWidth="1"/>
    <col min="4102" max="4106" width="9.140625" style="42"/>
    <col min="4107" max="4107" width="11.7109375" style="42" customWidth="1"/>
    <col min="4108" max="4356" width="9.140625" style="42"/>
    <col min="4357" max="4357" width="2.85546875" style="42" customWidth="1"/>
    <col min="4358" max="4362" width="9.140625" style="42"/>
    <col min="4363" max="4363" width="11.7109375" style="42" customWidth="1"/>
    <col min="4364" max="4612" width="9.140625" style="42"/>
    <col min="4613" max="4613" width="2.85546875" style="42" customWidth="1"/>
    <col min="4614" max="4618" width="9.140625" style="42"/>
    <col min="4619" max="4619" width="11.7109375" style="42" customWidth="1"/>
    <col min="4620" max="4868" width="9.140625" style="42"/>
    <col min="4869" max="4869" width="2.85546875" style="42" customWidth="1"/>
    <col min="4870" max="4874" width="9.140625" style="42"/>
    <col min="4875" max="4875" width="11.7109375" style="42" customWidth="1"/>
    <col min="4876" max="5124" width="9.140625" style="42"/>
    <col min="5125" max="5125" width="2.85546875" style="42" customWidth="1"/>
    <col min="5126" max="5130" width="9.140625" style="42"/>
    <col min="5131" max="5131" width="11.7109375" style="42" customWidth="1"/>
    <col min="5132" max="5380" width="9.140625" style="42"/>
    <col min="5381" max="5381" width="2.85546875" style="42" customWidth="1"/>
    <col min="5382" max="5386" width="9.140625" style="42"/>
    <col min="5387" max="5387" width="11.7109375" style="42" customWidth="1"/>
    <col min="5388" max="5636" width="9.140625" style="42"/>
    <col min="5637" max="5637" width="2.85546875" style="42" customWidth="1"/>
    <col min="5638" max="5642" width="9.140625" style="42"/>
    <col min="5643" max="5643" width="11.7109375" style="42" customWidth="1"/>
    <col min="5644" max="5892" width="9.140625" style="42"/>
    <col min="5893" max="5893" width="2.85546875" style="42" customWidth="1"/>
    <col min="5894" max="5898" width="9.140625" style="42"/>
    <col min="5899" max="5899" width="11.7109375" style="42" customWidth="1"/>
    <col min="5900" max="6148" width="9.140625" style="42"/>
    <col min="6149" max="6149" width="2.85546875" style="42" customWidth="1"/>
    <col min="6150" max="6154" width="9.140625" style="42"/>
    <col min="6155" max="6155" width="11.7109375" style="42" customWidth="1"/>
    <col min="6156" max="6404" width="9.140625" style="42"/>
    <col min="6405" max="6405" width="2.85546875" style="42" customWidth="1"/>
    <col min="6406" max="6410" width="9.140625" style="42"/>
    <col min="6411" max="6411" width="11.7109375" style="42" customWidth="1"/>
    <col min="6412" max="6660" width="9.140625" style="42"/>
    <col min="6661" max="6661" width="2.85546875" style="42" customWidth="1"/>
    <col min="6662" max="6666" width="9.140625" style="42"/>
    <col min="6667" max="6667" width="11.7109375" style="42" customWidth="1"/>
    <col min="6668" max="6916" width="9.140625" style="42"/>
    <col min="6917" max="6917" width="2.85546875" style="42" customWidth="1"/>
    <col min="6918" max="6922" width="9.140625" style="42"/>
    <col min="6923" max="6923" width="11.7109375" style="42" customWidth="1"/>
    <col min="6924" max="7172" width="9.140625" style="42"/>
    <col min="7173" max="7173" width="2.85546875" style="42" customWidth="1"/>
    <col min="7174" max="7178" width="9.140625" style="42"/>
    <col min="7179" max="7179" width="11.7109375" style="42" customWidth="1"/>
    <col min="7180" max="7428" width="9.140625" style="42"/>
    <col min="7429" max="7429" width="2.85546875" style="42" customWidth="1"/>
    <col min="7430" max="7434" width="9.140625" style="42"/>
    <col min="7435" max="7435" width="11.7109375" style="42" customWidth="1"/>
    <col min="7436" max="7684" width="9.140625" style="42"/>
    <col min="7685" max="7685" width="2.85546875" style="42" customWidth="1"/>
    <col min="7686" max="7690" width="9.140625" style="42"/>
    <col min="7691" max="7691" width="11.7109375" style="42" customWidth="1"/>
    <col min="7692" max="7940" width="9.140625" style="42"/>
    <col min="7941" max="7941" width="2.85546875" style="42" customWidth="1"/>
    <col min="7942" max="7946" width="9.140625" style="42"/>
    <col min="7947" max="7947" width="11.7109375" style="42" customWidth="1"/>
    <col min="7948" max="8196" width="9.140625" style="42"/>
    <col min="8197" max="8197" width="2.85546875" style="42" customWidth="1"/>
    <col min="8198" max="8202" width="9.140625" style="42"/>
    <col min="8203" max="8203" width="11.7109375" style="42" customWidth="1"/>
    <col min="8204" max="8452" width="9.140625" style="42"/>
    <col min="8453" max="8453" width="2.85546875" style="42" customWidth="1"/>
    <col min="8454" max="8458" width="9.140625" style="42"/>
    <col min="8459" max="8459" width="11.7109375" style="42" customWidth="1"/>
    <col min="8460" max="8708" width="9.140625" style="42"/>
    <col min="8709" max="8709" width="2.85546875" style="42" customWidth="1"/>
    <col min="8710" max="8714" width="9.140625" style="42"/>
    <col min="8715" max="8715" width="11.7109375" style="42" customWidth="1"/>
    <col min="8716" max="8964" width="9.140625" style="42"/>
    <col min="8965" max="8965" width="2.85546875" style="42" customWidth="1"/>
    <col min="8966" max="8970" width="9.140625" style="42"/>
    <col min="8971" max="8971" width="11.7109375" style="42" customWidth="1"/>
    <col min="8972" max="9220" width="9.140625" style="42"/>
    <col min="9221" max="9221" width="2.85546875" style="42" customWidth="1"/>
    <col min="9222" max="9226" width="9.140625" style="42"/>
    <col min="9227" max="9227" width="11.7109375" style="42" customWidth="1"/>
    <col min="9228" max="9476" width="9.140625" style="42"/>
    <col min="9477" max="9477" width="2.85546875" style="42" customWidth="1"/>
    <col min="9478" max="9482" width="9.140625" style="42"/>
    <col min="9483" max="9483" width="11.7109375" style="42" customWidth="1"/>
    <col min="9484" max="9732" width="9.140625" style="42"/>
    <col min="9733" max="9733" width="2.85546875" style="42" customWidth="1"/>
    <col min="9734" max="9738" width="9.140625" style="42"/>
    <col min="9739" max="9739" width="11.7109375" style="42" customWidth="1"/>
    <col min="9740" max="9988" width="9.140625" style="42"/>
    <col min="9989" max="9989" width="2.85546875" style="42" customWidth="1"/>
    <col min="9990" max="9994" width="9.140625" style="42"/>
    <col min="9995" max="9995" width="11.7109375" style="42" customWidth="1"/>
    <col min="9996" max="10244" width="9.140625" style="42"/>
    <col min="10245" max="10245" width="2.85546875" style="42" customWidth="1"/>
    <col min="10246" max="10250" width="9.140625" style="42"/>
    <col min="10251" max="10251" width="11.7109375" style="42" customWidth="1"/>
    <col min="10252" max="10500" width="9.140625" style="42"/>
    <col min="10501" max="10501" width="2.85546875" style="42" customWidth="1"/>
    <col min="10502" max="10506" width="9.140625" style="42"/>
    <col min="10507" max="10507" width="11.7109375" style="42" customWidth="1"/>
    <col min="10508" max="10756" width="9.140625" style="42"/>
    <col min="10757" max="10757" width="2.85546875" style="42" customWidth="1"/>
    <col min="10758" max="10762" width="9.140625" style="42"/>
    <col min="10763" max="10763" width="11.7109375" style="42" customWidth="1"/>
    <col min="10764" max="11012" width="9.140625" style="42"/>
    <col min="11013" max="11013" width="2.85546875" style="42" customWidth="1"/>
    <col min="11014" max="11018" width="9.140625" style="42"/>
    <col min="11019" max="11019" width="11.7109375" style="42" customWidth="1"/>
    <col min="11020" max="11268" width="9.140625" style="42"/>
    <col min="11269" max="11269" width="2.85546875" style="42" customWidth="1"/>
    <col min="11270" max="11274" width="9.140625" style="42"/>
    <col min="11275" max="11275" width="11.7109375" style="42" customWidth="1"/>
    <col min="11276" max="11524" width="9.140625" style="42"/>
    <col min="11525" max="11525" width="2.85546875" style="42" customWidth="1"/>
    <col min="11526" max="11530" width="9.140625" style="42"/>
    <col min="11531" max="11531" width="11.7109375" style="42" customWidth="1"/>
    <col min="11532" max="11780" width="9.140625" style="42"/>
    <col min="11781" max="11781" width="2.85546875" style="42" customWidth="1"/>
    <col min="11782" max="11786" width="9.140625" style="42"/>
    <col min="11787" max="11787" width="11.7109375" style="42" customWidth="1"/>
    <col min="11788" max="12036" width="9.140625" style="42"/>
    <col min="12037" max="12037" width="2.85546875" style="42" customWidth="1"/>
    <col min="12038" max="12042" width="9.140625" style="42"/>
    <col min="12043" max="12043" width="11.7109375" style="42" customWidth="1"/>
    <col min="12044" max="12292" width="9.140625" style="42"/>
    <col min="12293" max="12293" width="2.85546875" style="42" customWidth="1"/>
    <col min="12294" max="12298" width="9.140625" style="42"/>
    <col min="12299" max="12299" width="11.7109375" style="42" customWidth="1"/>
    <col min="12300" max="12548" width="9.140625" style="42"/>
    <col min="12549" max="12549" width="2.85546875" style="42" customWidth="1"/>
    <col min="12550" max="12554" width="9.140625" style="42"/>
    <col min="12555" max="12555" width="11.7109375" style="42" customWidth="1"/>
    <col min="12556" max="12804" width="9.140625" style="42"/>
    <col min="12805" max="12805" width="2.85546875" style="42" customWidth="1"/>
    <col min="12806" max="12810" width="9.140625" style="42"/>
    <col min="12811" max="12811" width="11.7109375" style="42" customWidth="1"/>
    <col min="12812" max="13060" width="9.140625" style="42"/>
    <col min="13061" max="13061" width="2.85546875" style="42" customWidth="1"/>
    <col min="13062" max="13066" width="9.140625" style="42"/>
    <col min="13067" max="13067" width="11.7109375" style="42" customWidth="1"/>
    <col min="13068" max="13316" width="9.140625" style="42"/>
    <col min="13317" max="13317" width="2.85546875" style="42" customWidth="1"/>
    <col min="13318" max="13322" width="9.140625" style="42"/>
    <col min="13323" max="13323" width="11.7109375" style="42" customWidth="1"/>
    <col min="13324" max="13572" width="9.140625" style="42"/>
    <col min="13573" max="13573" width="2.85546875" style="42" customWidth="1"/>
    <col min="13574" max="13578" width="9.140625" style="42"/>
    <col min="13579" max="13579" width="11.7109375" style="42" customWidth="1"/>
    <col min="13580" max="13828" width="9.140625" style="42"/>
    <col min="13829" max="13829" width="2.85546875" style="42" customWidth="1"/>
    <col min="13830" max="13834" width="9.140625" style="42"/>
    <col min="13835" max="13835" width="11.7109375" style="42" customWidth="1"/>
    <col min="13836" max="14084" width="9.140625" style="42"/>
    <col min="14085" max="14085" width="2.85546875" style="42" customWidth="1"/>
    <col min="14086" max="14090" width="9.140625" style="42"/>
    <col min="14091" max="14091" width="11.7109375" style="42" customWidth="1"/>
    <col min="14092" max="14340" width="9.140625" style="42"/>
    <col min="14341" max="14341" width="2.85546875" style="42" customWidth="1"/>
    <col min="14342" max="14346" width="9.140625" style="42"/>
    <col min="14347" max="14347" width="11.7109375" style="42" customWidth="1"/>
    <col min="14348" max="14596" width="9.140625" style="42"/>
    <col min="14597" max="14597" width="2.85546875" style="42" customWidth="1"/>
    <col min="14598" max="14602" width="9.140625" style="42"/>
    <col min="14603" max="14603" width="11.7109375" style="42" customWidth="1"/>
    <col min="14604" max="14852" width="9.140625" style="42"/>
    <col min="14853" max="14853" width="2.85546875" style="42" customWidth="1"/>
    <col min="14854" max="14858" width="9.140625" style="42"/>
    <col min="14859" max="14859" width="11.7109375" style="42" customWidth="1"/>
    <col min="14860" max="15108" width="9.140625" style="42"/>
    <col min="15109" max="15109" width="2.85546875" style="42" customWidth="1"/>
    <col min="15110" max="15114" width="9.140625" style="42"/>
    <col min="15115" max="15115" width="11.7109375" style="42" customWidth="1"/>
    <col min="15116" max="15364" width="9.140625" style="42"/>
    <col min="15365" max="15365" width="2.85546875" style="42" customWidth="1"/>
    <col min="15366" max="15370" width="9.140625" style="42"/>
    <col min="15371" max="15371" width="11.7109375" style="42" customWidth="1"/>
    <col min="15372" max="15620" width="9.140625" style="42"/>
    <col min="15621" max="15621" width="2.85546875" style="42" customWidth="1"/>
    <col min="15622" max="15626" width="9.140625" style="42"/>
    <col min="15627" max="15627" width="11.7109375" style="42" customWidth="1"/>
    <col min="15628" max="15876" width="9.140625" style="42"/>
    <col min="15877" max="15877" width="2.85546875" style="42" customWidth="1"/>
    <col min="15878" max="15882" width="9.140625" style="42"/>
    <col min="15883" max="15883" width="11.7109375" style="42" customWidth="1"/>
    <col min="15884" max="16132" width="9.140625" style="42"/>
    <col min="16133" max="16133" width="2.85546875" style="42" customWidth="1"/>
    <col min="16134" max="16138" width="9.140625" style="42"/>
    <col min="16139" max="16139" width="11.7109375" style="42" customWidth="1"/>
    <col min="16140" max="16384" width="9.140625" style="42"/>
  </cols>
  <sheetData>
    <row r="1" spans="1:22" ht="15.75" thickBot="1" x14ac:dyDescent="0.3">
      <c r="R1" s="181"/>
      <c r="T1" s="181"/>
      <c r="V1" s="181"/>
    </row>
    <row r="2" spans="1:22" ht="25.5" customHeight="1" thickBot="1" x14ac:dyDescent="0.3">
      <c r="D2" s="178" t="s">
        <v>108</v>
      </c>
      <c r="E2" s="179"/>
      <c r="F2" s="179"/>
      <c r="G2" s="179"/>
      <c r="H2" s="179"/>
      <c r="I2" s="179"/>
      <c r="J2" s="180"/>
      <c r="R2" s="181"/>
      <c r="T2" s="181"/>
      <c r="V2" s="181"/>
    </row>
    <row r="3" spans="1:22" ht="26.25" customHeight="1" x14ac:dyDescent="0.25">
      <c r="A3" s="44" t="s">
        <v>103</v>
      </c>
      <c r="B3" s="44" t="s">
        <v>176</v>
      </c>
      <c r="C3" s="44" t="s">
        <v>193</v>
      </c>
      <c r="D3" s="45" t="s">
        <v>97</v>
      </c>
      <c r="E3" s="45" t="s">
        <v>98</v>
      </c>
      <c r="F3" s="45" t="s">
        <v>99</v>
      </c>
      <c r="G3" s="45" t="s">
        <v>100</v>
      </c>
      <c r="H3" s="46" t="s">
        <v>101</v>
      </c>
      <c r="I3" s="46" t="s">
        <v>102</v>
      </c>
      <c r="J3" s="45" t="s">
        <v>105</v>
      </c>
      <c r="K3" s="47" t="s">
        <v>139</v>
      </c>
      <c r="L3" s="47" t="s">
        <v>152</v>
      </c>
      <c r="M3" s="47" t="s">
        <v>140</v>
      </c>
      <c r="N3" s="47" t="s">
        <v>153</v>
      </c>
      <c r="O3" s="47" t="s">
        <v>141</v>
      </c>
      <c r="P3" s="47" t="s">
        <v>154</v>
      </c>
      <c r="Q3" s="47" t="s">
        <v>175</v>
      </c>
      <c r="T3" s="42">
        <v>17</v>
      </c>
    </row>
    <row r="4" spans="1:22" x14ac:dyDescent="0.25">
      <c r="A4" s="48" t="s">
        <v>104</v>
      </c>
      <c r="B4" s="48" t="s">
        <v>177</v>
      </c>
      <c r="C4" s="48">
        <v>87</v>
      </c>
      <c r="D4" s="49">
        <v>30</v>
      </c>
      <c r="E4" s="49">
        <v>4</v>
      </c>
      <c r="F4" s="50">
        <v>6.5000000000000002E-2</v>
      </c>
      <c r="G4" s="51">
        <f>D4/F4</f>
        <v>461.53846153846155</v>
      </c>
      <c r="H4" s="52">
        <f>FLOOR((C4/2)*(G4/1000),0.01)</f>
        <v>20.07</v>
      </c>
      <c r="I4" s="52">
        <f>(60*F4)/(3.14*(C4/1000))</f>
        <v>14.276301339775975</v>
      </c>
      <c r="J4" s="51">
        <v>200</v>
      </c>
      <c r="K4" s="53">
        <f>ROUNDUP($F4/$C4*Bandgegevens!$P$14,3)</f>
        <v>7.1999999999999995E-2</v>
      </c>
      <c r="L4" s="53">
        <f>IF(K4=0,"niet beschikbaar",ROUNDDOWN(D4/K4,0))</f>
        <v>416</v>
      </c>
      <c r="M4" s="53">
        <f>ROUNDUP($F4/$C4*Bandgegevens!$Q$14,3)</f>
        <v>8.4000000000000005E-2</v>
      </c>
      <c r="N4" s="53">
        <f>IF(K4=0,"niet beschikbaar",ROUNDDOWN(D4/M4,0))</f>
        <v>357</v>
      </c>
      <c r="O4" s="53">
        <f>ROUNDUP($F4/$C4*Bandgegevens!$R$14,3)</f>
        <v>7.9000000000000001E-2</v>
      </c>
      <c r="P4" s="53">
        <f>IF(K4=0,"niet beschikbaar",ROUNDDOWN(D4/O4,0))</f>
        <v>379</v>
      </c>
      <c r="Q4" s="53">
        <v>1</v>
      </c>
      <c r="R4" s="54" t="str">
        <f>IF(D4=INDEX('tech_specs TM'!T$4:T$20,$T$3),F4,"niet beschikbaar")</f>
        <v>niet beschikbaar</v>
      </c>
      <c r="T4" s="42">
        <v>20</v>
      </c>
    </row>
    <row r="5" spans="1:22" x14ac:dyDescent="0.25">
      <c r="A5" s="48" t="s">
        <v>104</v>
      </c>
      <c r="B5" s="48" t="s">
        <v>177</v>
      </c>
      <c r="C5" s="48">
        <v>87</v>
      </c>
      <c r="D5" s="49">
        <v>30</v>
      </c>
      <c r="E5" s="49">
        <v>4</v>
      </c>
      <c r="F5" s="50">
        <v>0.08</v>
      </c>
      <c r="G5" s="51">
        <f t="shared" ref="G5:G68" si="0">D5/F5</f>
        <v>375</v>
      </c>
      <c r="H5" s="52">
        <f t="shared" ref="H5:H68" si="1">FLOOR((C5/2)*(G5/1000),0.01)</f>
        <v>16.309999999999999</v>
      </c>
      <c r="I5" s="52">
        <f>(60*F5)/(3.14*(C5/1000))</f>
        <v>17.570832418185812</v>
      </c>
      <c r="J5" s="51">
        <v>200</v>
      </c>
      <c r="K5" s="53">
        <f>ROUNDUP($F5/$C5*Bandgegevens!$P$14,3)</f>
        <v>8.8999999999999996E-2</v>
      </c>
      <c r="L5" s="53">
        <f t="shared" ref="L5:L46" si="2">IF(K5=0,"niet beschikbaar",ROUNDDOWN(D5/K5,0))</f>
        <v>337</v>
      </c>
      <c r="M5" s="53">
        <f>ROUNDUP($F5/$C5*Bandgegevens!$Q$14,3)</f>
        <v>0.10299999999999999</v>
      </c>
      <c r="N5" s="53">
        <f t="shared" ref="N5:N46" si="3">IF(K5=0,"niet beschikbaar",ROUNDDOWN(D5/M5,0))</f>
        <v>291</v>
      </c>
      <c r="O5" s="53">
        <f>ROUNDUP($F5/$C5*Bandgegevens!$R$14,3)</f>
        <v>9.7000000000000003E-2</v>
      </c>
      <c r="P5" s="53">
        <f t="shared" ref="P5:P46" si="4">IF(K5=0,"niet beschikbaar",ROUNDDOWN(D5/O5,0))</f>
        <v>309</v>
      </c>
      <c r="Q5" s="53">
        <v>2</v>
      </c>
      <c r="R5" s="54" t="str">
        <f>IF(D5=INDEX('tech_specs TM'!T$4:T$20,$T$3),F5,"niet beschikbaar")</f>
        <v>niet beschikbaar</v>
      </c>
      <c r="T5" s="42">
        <v>30</v>
      </c>
    </row>
    <row r="6" spans="1:22" x14ac:dyDescent="0.25">
      <c r="A6" s="48" t="s">
        <v>104</v>
      </c>
      <c r="B6" s="48" t="s">
        <v>177</v>
      </c>
      <c r="C6" s="48">
        <v>87</v>
      </c>
      <c r="D6" s="49">
        <v>30</v>
      </c>
      <c r="E6" s="49">
        <v>4</v>
      </c>
      <c r="F6" s="50">
        <v>0.1</v>
      </c>
      <c r="G6" s="51">
        <f t="shared" si="0"/>
        <v>300</v>
      </c>
      <c r="H6" s="52">
        <f t="shared" si="1"/>
        <v>13.05</v>
      </c>
      <c r="I6" s="52">
        <f>(60*F6)/(3.14*(C6/1000))</f>
        <v>21.963540522732266</v>
      </c>
      <c r="J6" s="51">
        <v>200</v>
      </c>
      <c r="K6" s="53">
        <f>ROUNDUP($F6/$C6*Bandgegevens!$P$14,3)</f>
        <v>0.111</v>
      </c>
      <c r="L6" s="53">
        <f t="shared" si="2"/>
        <v>270</v>
      </c>
      <c r="M6" s="53">
        <f>ROUNDUP($F6/$C6*Bandgegevens!$Q$14,3)</f>
        <v>0.129</v>
      </c>
      <c r="N6" s="53">
        <f t="shared" si="3"/>
        <v>232</v>
      </c>
      <c r="O6" s="53">
        <f>ROUNDUP($F6/$C6*Bandgegevens!$R$14,3)</f>
        <v>0.121</v>
      </c>
      <c r="P6" s="53">
        <f t="shared" si="4"/>
        <v>247</v>
      </c>
      <c r="Q6" s="53">
        <v>3</v>
      </c>
      <c r="R6" s="54" t="str">
        <f>IF(D6=INDEX('tech_specs TM'!T$4:T$20,$T$3),F6,"niet beschikbaar")</f>
        <v>niet beschikbaar</v>
      </c>
      <c r="T6" s="42">
        <v>55</v>
      </c>
    </row>
    <row r="7" spans="1:22" x14ac:dyDescent="0.25">
      <c r="A7" s="48" t="s">
        <v>104</v>
      </c>
      <c r="B7" s="48" t="s">
        <v>177</v>
      </c>
      <c r="C7" s="48">
        <v>87</v>
      </c>
      <c r="D7" s="49">
        <v>30</v>
      </c>
      <c r="E7" s="49">
        <v>4</v>
      </c>
      <c r="F7" s="50">
        <v>0.125</v>
      </c>
      <c r="G7" s="51">
        <f t="shared" si="0"/>
        <v>240</v>
      </c>
      <c r="H7" s="52">
        <f t="shared" si="1"/>
        <v>10.44</v>
      </c>
      <c r="I7" s="52">
        <f t="shared" ref="I7:I70" si="5">(60*F7)/(3.14*(C7/1000))</f>
        <v>27.454425653415331</v>
      </c>
      <c r="J7" s="51">
        <v>200</v>
      </c>
      <c r="K7" s="53">
        <f>ROUNDUP($F7/$C7*Bandgegevens!$P$14,3)</f>
        <v>0.13800000000000001</v>
      </c>
      <c r="L7" s="53">
        <f t="shared" si="2"/>
        <v>217</v>
      </c>
      <c r="M7" s="53">
        <f>ROUNDUP($F7/$C7*Bandgegevens!$Q$14,3)</f>
        <v>0.161</v>
      </c>
      <c r="N7" s="53">
        <f t="shared" si="3"/>
        <v>186</v>
      </c>
      <c r="O7" s="53">
        <f>ROUNDUP($F7/$C7*Bandgegevens!$R$14,3)</f>
        <v>0.151</v>
      </c>
      <c r="P7" s="53">
        <f t="shared" si="4"/>
        <v>198</v>
      </c>
      <c r="Q7" s="53">
        <v>4</v>
      </c>
      <c r="R7" s="54" t="str">
        <f>IF(D7=INDEX('tech_specs TM'!T$4:T$20,$T$3),F7,"niet beschikbaar")</f>
        <v>niet beschikbaar</v>
      </c>
      <c r="T7" s="42">
        <v>65</v>
      </c>
    </row>
    <row r="8" spans="1:22" x14ac:dyDescent="0.25">
      <c r="A8" s="48" t="s">
        <v>104</v>
      </c>
      <c r="B8" s="48" t="s">
        <v>177</v>
      </c>
      <c r="C8" s="48">
        <v>87</v>
      </c>
      <c r="D8" s="49">
        <v>30</v>
      </c>
      <c r="E8" s="49">
        <v>4</v>
      </c>
      <c r="F8" s="50">
        <v>0.16</v>
      </c>
      <c r="G8" s="51">
        <f t="shared" si="0"/>
        <v>187.5</v>
      </c>
      <c r="H8" s="52">
        <f t="shared" si="1"/>
        <v>8.15</v>
      </c>
      <c r="I8" s="52">
        <f t="shared" si="5"/>
        <v>35.141664836371625</v>
      </c>
      <c r="J8" s="51">
        <v>200</v>
      </c>
      <c r="K8" s="53">
        <f>ROUNDUP($F8/$C8*Bandgegevens!$P$14,3)</f>
        <v>0.17699999999999999</v>
      </c>
      <c r="L8" s="53">
        <f t="shared" si="2"/>
        <v>169</v>
      </c>
      <c r="M8" s="53">
        <f>ROUNDUP($F8/$C8*Bandgegevens!$Q$14,3)</f>
        <v>0.20599999999999999</v>
      </c>
      <c r="N8" s="53">
        <f t="shared" si="3"/>
        <v>145</v>
      </c>
      <c r="O8" s="53">
        <f>ROUNDUP($F8/$C8*Bandgegevens!$R$14,3)</f>
        <v>0.19400000000000001</v>
      </c>
      <c r="P8" s="53">
        <f t="shared" si="4"/>
        <v>154</v>
      </c>
      <c r="Q8" s="53">
        <v>5</v>
      </c>
      <c r="R8" s="54" t="str">
        <f>IF(D8=INDEX('tech_specs TM'!T$4:T$20,$T$3),F8,"niet beschikbaar")</f>
        <v>niet beschikbaar</v>
      </c>
      <c r="T8" s="42">
        <v>80</v>
      </c>
    </row>
    <row r="9" spans="1:22" x14ac:dyDescent="0.25">
      <c r="A9" s="48" t="s">
        <v>104</v>
      </c>
      <c r="B9" s="48" t="s">
        <v>177</v>
      </c>
      <c r="C9" s="48">
        <v>87</v>
      </c>
      <c r="D9" s="49">
        <v>30</v>
      </c>
      <c r="E9" s="49">
        <v>4</v>
      </c>
      <c r="F9" s="50">
        <v>0.2</v>
      </c>
      <c r="G9" s="51">
        <f t="shared" si="0"/>
        <v>150</v>
      </c>
      <c r="H9" s="52">
        <f t="shared" si="1"/>
        <v>6.5200000000000005</v>
      </c>
      <c r="I9" s="52">
        <f t="shared" si="5"/>
        <v>43.927081045464533</v>
      </c>
      <c r="J9" s="51">
        <v>200</v>
      </c>
      <c r="K9" s="53">
        <f>ROUNDUP($F9/$C9*Bandgegevens!$P$14,3)</f>
        <v>0.221</v>
      </c>
      <c r="L9" s="53">
        <f t="shared" si="2"/>
        <v>135</v>
      </c>
      <c r="M9" s="53">
        <f>ROUNDUP($F9/$C9*Bandgegevens!$Q$14,3)</f>
        <v>0.25800000000000001</v>
      </c>
      <c r="N9" s="53">
        <f t="shared" si="3"/>
        <v>116</v>
      </c>
      <c r="O9" s="53">
        <f>ROUNDUP($F9/$C9*Bandgegevens!$R$14,3)</f>
        <v>0.24199999999999999</v>
      </c>
      <c r="P9" s="53">
        <f t="shared" si="4"/>
        <v>123</v>
      </c>
      <c r="Q9" s="53">
        <v>6</v>
      </c>
      <c r="R9" s="54" t="str">
        <f>IF(D9=INDEX('tech_specs TM'!T$4:T$20,$T$3),F9,"niet beschikbaar")</f>
        <v>niet beschikbaar</v>
      </c>
      <c r="T9" s="42">
        <v>100</v>
      </c>
    </row>
    <row r="10" spans="1:22" x14ac:dyDescent="0.25">
      <c r="A10" s="48" t="s">
        <v>104</v>
      </c>
      <c r="B10" s="48" t="s">
        <v>177</v>
      </c>
      <c r="C10" s="48">
        <v>87</v>
      </c>
      <c r="D10" s="49">
        <v>30</v>
      </c>
      <c r="E10" s="49">
        <v>4</v>
      </c>
      <c r="F10" s="50">
        <v>0.25</v>
      </c>
      <c r="G10" s="51">
        <f t="shared" si="0"/>
        <v>120</v>
      </c>
      <c r="H10" s="52">
        <f t="shared" si="1"/>
        <v>5.22</v>
      </c>
      <c r="I10" s="52">
        <f>(60*F10)/(3.14*(C10/1000))</f>
        <v>54.908851306830663</v>
      </c>
      <c r="J10" s="51">
        <v>200</v>
      </c>
      <c r="K10" s="53">
        <f>ROUNDUP($F10/$C10*Bandgegevens!$P$14,3)</f>
        <v>0.27600000000000002</v>
      </c>
      <c r="L10" s="53">
        <f t="shared" si="2"/>
        <v>108</v>
      </c>
      <c r="M10" s="53">
        <f>ROUNDUP($F10/$C10*Bandgegevens!$Q$14,3)</f>
        <v>0.32200000000000001</v>
      </c>
      <c r="N10" s="53">
        <f t="shared" si="3"/>
        <v>93</v>
      </c>
      <c r="O10" s="53">
        <f>ROUNDUP($F10/$C10*Bandgegevens!$R$14,3)</f>
        <v>0.30199999999999999</v>
      </c>
      <c r="P10" s="53">
        <f t="shared" si="4"/>
        <v>99</v>
      </c>
      <c r="Q10" s="53">
        <v>7</v>
      </c>
      <c r="R10" s="54" t="str">
        <f>IF(D10=INDEX('tech_specs TM'!T$4:T$20,$T$3),F10,"niet beschikbaar")</f>
        <v>niet beschikbaar</v>
      </c>
      <c r="T10" s="40">
        <v>110</v>
      </c>
    </row>
    <row r="11" spans="1:22" x14ac:dyDescent="0.25">
      <c r="A11" s="48" t="s">
        <v>104</v>
      </c>
      <c r="B11" s="48" t="s">
        <v>177</v>
      </c>
      <c r="C11" s="48">
        <v>87</v>
      </c>
      <c r="D11" s="49">
        <v>30</v>
      </c>
      <c r="E11" s="49">
        <v>4</v>
      </c>
      <c r="F11" s="50">
        <v>0.32</v>
      </c>
      <c r="G11" s="51">
        <f t="shared" si="0"/>
        <v>93.75</v>
      </c>
      <c r="H11" s="52">
        <f t="shared" si="1"/>
        <v>4.07</v>
      </c>
      <c r="I11" s="52">
        <f t="shared" si="5"/>
        <v>70.28332967274325</v>
      </c>
      <c r="J11" s="51">
        <v>200</v>
      </c>
      <c r="K11" s="53">
        <f>ROUNDUP($F11/$C11*Bandgegevens!$P$14,3)</f>
        <v>0.35399999999999998</v>
      </c>
      <c r="L11" s="53">
        <f t="shared" si="2"/>
        <v>84</v>
      </c>
      <c r="M11" s="53">
        <f>ROUNDUP($F11/$C11*Bandgegevens!$Q$14,3)</f>
        <v>0.41199999999999998</v>
      </c>
      <c r="N11" s="53">
        <f t="shared" si="3"/>
        <v>72</v>
      </c>
      <c r="O11" s="53">
        <f>ROUNDUP($F11/$C11*Bandgegevens!$R$14,3)</f>
        <v>0.38700000000000001</v>
      </c>
      <c r="P11" s="53">
        <f t="shared" si="4"/>
        <v>77</v>
      </c>
      <c r="Q11" s="53">
        <v>8</v>
      </c>
      <c r="R11" s="54" t="str">
        <f>IF(D11=INDEX('tech_specs TM'!T$4:T$20,$T$3),F11,"niet beschikbaar")</f>
        <v>niet beschikbaar</v>
      </c>
      <c r="T11" s="42">
        <v>120</v>
      </c>
    </row>
    <row r="12" spans="1:22" x14ac:dyDescent="0.25">
      <c r="A12" s="48" t="s">
        <v>104</v>
      </c>
      <c r="B12" s="48" t="s">
        <v>177</v>
      </c>
      <c r="C12" s="48">
        <v>87</v>
      </c>
      <c r="D12" s="49">
        <v>30</v>
      </c>
      <c r="E12" s="49">
        <v>4</v>
      </c>
      <c r="F12" s="50">
        <v>0.4</v>
      </c>
      <c r="G12" s="51">
        <f t="shared" si="0"/>
        <v>75</v>
      </c>
      <c r="H12" s="52">
        <f t="shared" si="1"/>
        <v>3.2600000000000002</v>
      </c>
      <c r="I12" s="52">
        <f t="shared" si="5"/>
        <v>87.854162090929066</v>
      </c>
      <c r="J12" s="51">
        <v>200</v>
      </c>
      <c r="K12" s="53">
        <f>ROUNDUP($F12/$C12*Bandgegevens!$P$14,3)</f>
        <v>0.442</v>
      </c>
      <c r="L12" s="53">
        <f t="shared" si="2"/>
        <v>67</v>
      </c>
      <c r="M12" s="53">
        <f>ROUNDUP($F12/$C12*Bandgegevens!$Q$14,3)</f>
        <v>0.51500000000000001</v>
      </c>
      <c r="N12" s="53">
        <f t="shared" si="3"/>
        <v>58</v>
      </c>
      <c r="O12" s="53">
        <f>ROUNDUP($F12/$C12*Bandgegevens!$R$14,3)</f>
        <v>0.48299999999999998</v>
      </c>
      <c r="P12" s="53">
        <f t="shared" si="4"/>
        <v>62</v>
      </c>
      <c r="Q12" s="53">
        <v>9</v>
      </c>
      <c r="R12" s="54" t="str">
        <f>IF(D12=INDEX('tech_specs TM'!T$4:T$20,$T$3),F12,"niet beschikbaar")</f>
        <v>niet beschikbaar</v>
      </c>
      <c r="T12" s="42">
        <v>140</v>
      </c>
    </row>
    <row r="13" spans="1:22" x14ac:dyDescent="0.25">
      <c r="A13" s="48" t="s">
        <v>104</v>
      </c>
      <c r="B13" s="48" t="s">
        <v>177</v>
      </c>
      <c r="C13" s="48">
        <v>87</v>
      </c>
      <c r="D13" s="49">
        <v>30</v>
      </c>
      <c r="E13" s="49">
        <v>4</v>
      </c>
      <c r="F13" s="50">
        <v>0.5</v>
      </c>
      <c r="G13" s="51">
        <f t="shared" si="0"/>
        <v>60</v>
      </c>
      <c r="H13" s="52">
        <f t="shared" si="1"/>
        <v>2.61</v>
      </c>
      <c r="I13" s="52">
        <f t="shared" si="5"/>
        <v>109.81770261366133</v>
      </c>
      <c r="J13" s="51">
        <v>200</v>
      </c>
      <c r="K13" s="53">
        <f>ROUNDUP($F13/$C13*Bandgegevens!$P$14,3)</f>
        <v>0.55200000000000005</v>
      </c>
      <c r="L13" s="53">
        <f t="shared" si="2"/>
        <v>54</v>
      </c>
      <c r="M13" s="53">
        <f>ROUNDUP($F13/$C13*Bandgegevens!$Q$14,3)</f>
        <v>0.64400000000000002</v>
      </c>
      <c r="N13" s="53">
        <f t="shared" si="3"/>
        <v>46</v>
      </c>
      <c r="O13" s="53">
        <f>ROUNDUP($F13/$C13*Bandgegevens!$R$14,3)</f>
        <v>0.60399999999999998</v>
      </c>
      <c r="P13" s="53">
        <f t="shared" si="4"/>
        <v>49</v>
      </c>
      <c r="Q13" s="53">
        <v>10</v>
      </c>
      <c r="R13" s="54" t="str">
        <f>IF(D13=INDEX('tech_specs TM'!T$4:T$20,$T$3),F13,"niet beschikbaar")</f>
        <v>niet beschikbaar</v>
      </c>
      <c r="T13" s="42">
        <v>180</v>
      </c>
    </row>
    <row r="14" spans="1:22" ht="13.5" customHeight="1" x14ac:dyDescent="0.25">
      <c r="A14" s="48" t="s">
        <v>104</v>
      </c>
      <c r="B14" s="48" t="s">
        <v>177</v>
      </c>
      <c r="C14" s="48">
        <v>87</v>
      </c>
      <c r="D14" s="49">
        <v>55</v>
      </c>
      <c r="E14" s="49">
        <v>2</v>
      </c>
      <c r="F14" s="50">
        <v>0.13</v>
      </c>
      <c r="G14" s="51">
        <f t="shared" si="0"/>
        <v>423.07692307692304</v>
      </c>
      <c r="H14" s="52">
        <f t="shared" si="1"/>
        <v>18.400000000000002</v>
      </c>
      <c r="I14" s="52">
        <f t="shared" si="5"/>
        <v>28.552602679551949</v>
      </c>
      <c r="J14" s="51">
        <v>200</v>
      </c>
      <c r="K14" s="53">
        <f>ROUNDUP($F14/$C14*Bandgegevens!$P$14,3)</f>
        <v>0.14399999999999999</v>
      </c>
      <c r="L14" s="53">
        <f t="shared" si="2"/>
        <v>381</v>
      </c>
      <c r="M14" s="53">
        <f>ROUNDUP($F14/$C14*Bandgegevens!$Q$14,3)</f>
        <v>0.16800000000000001</v>
      </c>
      <c r="N14" s="53">
        <f t="shared" si="3"/>
        <v>327</v>
      </c>
      <c r="O14" s="53">
        <f>ROUNDUP($F14/$C14*Bandgegevens!$R$14,3)</f>
        <v>0.157</v>
      </c>
      <c r="P14" s="53">
        <f t="shared" si="4"/>
        <v>350</v>
      </c>
      <c r="Q14" s="53">
        <v>11</v>
      </c>
      <c r="R14" s="54" t="str">
        <f>IF(D14=INDEX('tech_specs TM'!T$4:T$20,$T$3),F14,"niet beschikbaar")</f>
        <v>niet beschikbaar</v>
      </c>
      <c r="T14" s="42">
        <v>200</v>
      </c>
    </row>
    <row r="15" spans="1:22" x14ac:dyDescent="0.25">
      <c r="A15" s="48" t="s">
        <v>104</v>
      </c>
      <c r="B15" s="48" t="s">
        <v>177</v>
      </c>
      <c r="C15" s="48">
        <v>87</v>
      </c>
      <c r="D15" s="49">
        <v>55</v>
      </c>
      <c r="E15" s="49">
        <v>2</v>
      </c>
      <c r="F15" s="50">
        <v>0.16</v>
      </c>
      <c r="G15" s="51">
        <f t="shared" si="0"/>
        <v>343.75</v>
      </c>
      <c r="H15" s="52">
        <f t="shared" si="1"/>
        <v>14.950000000000001</v>
      </c>
      <c r="I15" s="52">
        <f t="shared" si="5"/>
        <v>35.141664836371625</v>
      </c>
      <c r="J15" s="51">
        <v>200</v>
      </c>
      <c r="K15" s="53">
        <f>ROUNDUP($F15/$C15*Bandgegevens!$P$14,3)</f>
        <v>0.17699999999999999</v>
      </c>
      <c r="L15" s="53">
        <f t="shared" si="2"/>
        <v>310</v>
      </c>
      <c r="M15" s="53">
        <f>ROUNDUP($F15/$C15*Bandgegevens!$Q$14,3)</f>
        <v>0.20599999999999999</v>
      </c>
      <c r="N15" s="53">
        <f t="shared" si="3"/>
        <v>266</v>
      </c>
      <c r="O15" s="53">
        <f>ROUNDUP($F15/$C15*Bandgegevens!$R$14,3)</f>
        <v>0.19400000000000001</v>
      </c>
      <c r="P15" s="53">
        <f t="shared" si="4"/>
        <v>283</v>
      </c>
      <c r="Q15" s="53">
        <v>12</v>
      </c>
      <c r="R15" s="54" t="str">
        <f>IF(D15=INDEX('tech_specs TM'!T$4:T$20,$T$3),F15,"niet beschikbaar")</f>
        <v>niet beschikbaar</v>
      </c>
      <c r="T15" s="42">
        <v>250</v>
      </c>
    </row>
    <row r="16" spans="1:22" x14ac:dyDescent="0.25">
      <c r="A16" s="48" t="s">
        <v>104</v>
      </c>
      <c r="B16" s="48" t="s">
        <v>177</v>
      </c>
      <c r="C16" s="48">
        <v>87</v>
      </c>
      <c r="D16" s="49">
        <v>55</v>
      </c>
      <c r="E16" s="49">
        <v>2</v>
      </c>
      <c r="F16" s="50">
        <v>0.2</v>
      </c>
      <c r="G16" s="51">
        <f t="shared" si="0"/>
        <v>275</v>
      </c>
      <c r="H16" s="52">
        <f t="shared" si="1"/>
        <v>11.96</v>
      </c>
      <c r="I16" s="52">
        <f t="shared" si="5"/>
        <v>43.927081045464533</v>
      </c>
      <c r="J16" s="51">
        <v>200</v>
      </c>
      <c r="K16" s="53">
        <f>ROUNDUP($F16/$C16*Bandgegevens!$P$14,3)</f>
        <v>0.221</v>
      </c>
      <c r="L16" s="53">
        <f t="shared" si="2"/>
        <v>248</v>
      </c>
      <c r="M16" s="53">
        <f>ROUNDUP($F16/$C16*Bandgegevens!$Q$14,3)</f>
        <v>0.25800000000000001</v>
      </c>
      <c r="N16" s="53">
        <f t="shared" si="3"/>
        <v>213</v>
      </c>
      <c r="O16" s="53">
        <f>ROUNDUP($F16/$C16*Bandgegevens!$R$14,3)</f>
        <v>0.24199999999999999</v>
      </c>
      <c r="P16" s="53">
        <f t="shared" si="4"/>
        <v>227</v>
      </c>
      <c r="Q16" s="53">
        <v>13</v>
      </c>
      <c r="R16" s="54" t="str">
        <f>IF(D16=INDEX('tech_specs TM'!T$4:T$20,$T$3),F16,"niet beschikbaar")</f>
        <v>niet beschikbaar</v>
      </c>
      <c r="T16" s="42">
        <v>300</v>
      </c>
    </row>
    <row r="17" spans="1:20" x14ac:dyDescent="0.25">
      <c r="A17" s="48" t="s">
        <v>104</v>
      </c>
      <c r="B17" s="48" t="s">
        <v>177</v>
      </c>
      <c r="C17" s="48">
        <v>87</v>
      </c>
      <c r="D17" s="49">
        <v>55</v>
      </c>
      <c r="E17" s="49">
        <v>2</v>
      </c>
      <c r="F17" s="50">
        <v>0.25</v>
      </c>
      <c r="G17" s="51">
        <f t="shared" si="0"/>
        <v>220</v>
      </c>
      <c r="H17" s="52">
        <f t="shared" si="1"/>
        <v>9.57</v>
      </c>
      <c r="I17" s="52">
        <f t="shared" si="5"/>
        <v>54.908851306830663</v>
      </c>
      <c r="J17" s="51">
        <v>200</v>
      </c>
      <c r="K17" s="53">
        <f>ROUNDUP($F17/$C17*Bandgegevens!$P$14,3)</f>
        <v>0.27600000000000002</v>
      </c>
      <c r="L17" s="53">
        <f t="shared" si="2"/>
        <v>199</v>
      </c>
      <c r="M17" s="53">
        <f>ROUNDUP($F17/$C17*Bandgegevens!$Q$14,3)</f>
        <v>0.32200000000000001</v>
      </c>
      <c r="N17" s="53">
        <f t="shared" si="3"/>
        <v>170</v>
      </c>
      <c r="O17" s="53">
        <f>ROUNDUP($F17/$C17*Bandgegevens!$R$14,3)</f>
        <v>0.30199999999999999</v>
      </c>
      <c r="P17" s="53">
        <f t="shared" si="4"/>
        <v>182</v>
      </c>
      <c r="Q17" s="53">
        <v>14</v>
      </c>
      <c r="R17" s="54" t="str">
        <f>IF(D17=INDEX('tech_specs TM'!T$4:T$20,$T$3),F17,"niet beschikbaar")</f>
        <v>niet beschikbaar</v>
      </c>
      <c r="T17" s="42">
        <v>370</v>
      </c>
    </row>
    <row r="18" spans="1:20" x14ac:dyDescent="0.25">
      <c r="A18" s="48" t="s">
        <v>104</v>
      </c>
      <c r="B18" s="48" t="s">
        <v>177</v>
      </c>
      <c r="C18" s="48">
        <v>87</v>
      </c>
      <c r="D18" s="49">
        <v>55</v>
      </c>
      <c r="E18" s="49">
        <v>2</v>
      </c>
      <c r="F18" s="50">
        <v>0.32</v>
      </c>
      <c r="G18" s="51">
        <f t="shared" si="0"/>
        <v>171.875</v>
      </c>
      <c r="H18" s="52">
        <f t="shared" si="1"/>
        <v>7.47</v>
      </c>
      <c r="I18" s="52">
        <f t="shared" si="5"/>
        <v>70.28332967274325</v>
      </c>
      <c r="J18" s="51">
        <v>200</v>
      </c>
      <c r="K18" s="53">
        <f>ROUNDUP($F18/$C18*Bandgegevens!$P$14,3)</f>
        <v>0.35399999999999998</v>
      </c>
      <c r="L18" s="53">
        <f t="shared" si="2"/>
        <v>155</v>
      </c>
      <c r="M18" s="53">
        <f>ROUNDUP($F18/$C18*Bandgegevens!$Q$14,3)</f>
        <v>0.41199999999999998</v>
      </c>
      <c r="N18" s="53">
        <f t="shared" si="3"/>
        <v>133</v>
      </c>
      <c r="O18" s="53">
        <f>ROUNDUP($F18/$C18*Bandgegevens!$R$14,3)</f>
        <v>0.38700000000000001</v>
      </c>
      <c r="P18" s="53">
        <f t="shared" si="4"/>
        <v>142</v>
      </c>
      <c r="Q18" s="53">
        <v>15</v>
      </c>
      <c r="R18" s="54" t="str">
        <f>IF(D18=INDEX('tech_specs TM'!T$4:T$20,$T$3),F18,"niet beschikbaar")</f>
        <v>niet beschikbaar</v>
      </c>
      <c r="T18" s="42">
        <v>440</v>
      </c>
    </row>
    <row r="19" spans="1:20" x14ac:dyDescent="0.25">
      <c r="A19" s="48" t="s">
        <v>104</v>
      </c>
      <c r="B19" s="48" t="s">
        <v>177</v>
      </c>
      <c r="C19" s="48">
        <v>87</v>
      </c>
      <c r="D19" s="49">
        <v>55</v>
      </c>
      <c r="E19" s="49">
        <v>2</v>
      </c>
      <c r="F19" s="50">
        <v>0.4</v>
      </c>
      <c r="G19" s="51">
        <f t="shared" si="0"/>
        <v>137.5</v>
      </c>
      <c r="H19" s="52">
        <f t="shared" si="1"/>
        <v>5.98</v>
      </c>
      <c r="I19" s="52">
        <f t="shared" si="5"/>
        <v>87.854162090929066</v>
      </c>
      <c r="J19" s="51">
        <v>200</v>
      </c>
      <c r="K19" s="53">
        <f>ROUNDUP($F19/$C19*Bandgegevens!$P$14,3)</f>
        <v>0.442</v>
      </c>
      <c r="L19" s="53">
        <f t="shared" si="2"/>
        <v>124</v>
      </c>
      <c r="M19" s="53">
        <f>ROUNDUP($F19/$C19*Bandgegevens!$Q$14,3)</f>
        <v>0.51500000000000001</v>
      </c>
      <c r="N19" s="53">
        <f t="shared" si="3"/>
        <v>106</v>
      </c>
      <c r="O19" s="53">
        <f>ROUNDUP($F19/$C19*Bandgegevens!$R$14,3)</f>
        <v>0.48299999999999998</v>
      </c>
      <c r="P19" s="53">
        <f t="shared" si="4"/>
        <v>113</v>
      </c>
      <c r="Q19" s="53">
        <v>16</v>
      </c>
      <c r="R19" s="54" t="str">
        <f>IF(D19=INDEX('tech_specs TM'!T$4:T$20,$T$3),F19,"niet beschikbaar")</f>
        <v>niet beschikbaar</v>
      </c>
      <c r="T19" s="42">
        <v>550</v>
      </c>
    </row>
    <row r="20" spans="1:20" x14ac:dyDescent="0.25">
      <c r="A20" s="48" t="s">
        <v>104</v>
      </c>
      <c r="B20" s="48" t="s">
        <v>177</v>
      </c>
      <c r="C20" s="48">
        <v>87</v>
      </c>
      <c r="D20" s="49">
        <v>55</v>
      </c>
      <c r="E20" s="49">
        <v>2</v>
      </c>
      <c r="F20" s="50">
        <v>0.5</v>
      </c>
      <c r="G20" s="51">
        <f t="shared" si="0"/>
        <v>110</v>
      </c>
      <c r="H20" s="52">
        <f t="shared" si="1"/>
        <v>4.78</v>
      </c>
      <c r="I20" s="52">
        <f t="shared" si="5"/>
        <v>109.81770261366133</v>
      </c>
      <c r="J20" s="51">
        <v>200</v>
      </c>
      <c r="K20" s="53">
        <f>ROUNDUP($F20/$C20*Bandgegevens!$P$14,3)</f>
        <v>0.55200000000000005</v>
      </c>
      <c r="L20" s="53">
        <f t="shared" si="2"/>
        <v>99</v>
      </c>
      <c r="M20" s="53">
        <f>ROUNDUP($F20/$C20*Bandgegevens!$Q$14,3)</f>
        <v>0.64400000000000002</v>
      </c>
      <c r="N20" s="53">
        <f t="shared" si="3"/>
        <v>85</v>
      </c>
      <c r="O20" s="53">
        <f>ROUNDUP($F20/$C20*Bandgegevens!$R$14,3)</f>
        <v>0.60399999999999998</v>
      </c>
      <c r="P20" s="53">
        <f t="shared" si="4"/>
        <v>91</v>
      </c>
      <c r="Q20" s="53">
        <v>17</v>
      </c>
      <c r="R20" s="54" t="str">
        <f>IF(D20=INDEX('tech_specs TM'!T$4:T$20,$T$3),F20,"niet beschikbaar")</f>
        <v>niet beschikbaar</v>
      </c>
      <c r="T20" s="42">
        <v>750</v>
      </c>
    </row>
    <row r="21" spans="1:20" x14ac:dyDescent="0.25">
      <c r="A21" s="48" t="s">
        <v>104</v>
      </c>
      <c r="B21" s="48" t="s">
        <v>177</v>
      </c>
      <c r="C21" s="48">
        <v>87</v>
      </c>
      <c r="D21" s="49">
        <v>55</v>
      </c>
      <c r="E21" s="49">
        <v>2</v>
      </c>
      <c r="F21" s="50">
        <v>0.63</v>
      </c>
      <c r="G21" s="51">
        <f t="shared" si="0"/>
        <v>87.301587301587304</v>
      </c>
      <c r="H21" s="52">
        <f t="shared" si="1"/>
        <v>3.79</v>
      </c>
      <c r="I21" s="52">
        <f t="shared" si="5"/>
        <v>138.37030529321328</v>
      </c>
      <c r="J21" s="51">
        <v>200</v>
      </c>
      <c r="K21" s="53">
        <f>ROUNDUP($F21/$C21*Bandgegevens!$P$14,3)</f>
        <v>0.69599999999999995</v>
      </c>
      <c r="L21" s="53">
        <f t="shared" si="2"/>
        <v>79</v>
      </c>
      <c r="M21" s="53">
        <f>ROUNDUP($F21/$C21*Bandgegevens!$Q$14,3)</f>
        <v>0.81200000000000006</v>
      </c>
      <c r="N21" s="53">
        <f t="shared" si="3"/>
        <v>67</v>
      </c>
      <c r="O21" s="53">
        <f>ROUNDUP($F21/$C21*Bandgegevens!$R$14,3)</f>
        <v>0.76100000000000001</v>
      </c>
      <c r="P21" s="53">
        <f t="shared" si="4"/>
        <v>72</v>
      </c>
      <c r="Q21" s="53">
        <v>18</v>
      </c>
      <c r="R21" s="54" t="str">
        <f>IF(D21=INDEX('tech_specs TM'!T$4:T$20,$T$3),F21,"niet beschikbaar")</f>
        <v>niet beschikbaar</v>
      </c>
    </row>
    <row r="22" spans="1:20" x14ac:dyDescent="0.25">
      <c r="A22" s="48" t="s">
        <v>104</v>
      </c>
      <c r="B22" s="48" t="s">
        <v>177</v>
      </c>
      <c r="C22" s="48">
        <v>87</v>
      </c>
      <c r="D22" s="49">
        <v>55</v>
      </c>
      <c r="E22" s="49">
        <v>2</v>
      </c>
      <c r="F22" s="50">
        <v>0.8</v>
      </c>
      <c r="G22" s="51">
        <f t="shared" si="0"/>
        <v>68.75</v>
      </c>
      <c r="H22" s="52">
        <f t="shared" si="1"/>
        <v>2.99</v>
      </c>
      <c r="I22" s="52">
        <f t="shared" si="5"/>
        <v>175.70832418185813</v>
      </c>
      <c r="J22" s="51">
        <v>200</v>
      </c>
      <c r="K22" s="53">
        <f>ROUNDUP($F22/$C22*Bandgegevens!$P$14,3)</f>
        <v>0.88300000000000001</v>
      </c>
      <c r="L22" s="53">
        <f t="shared" si="2"/>
        <v>62</v>
      </c>
      <c r="M22" s="53">
        <f>ROUNDUP($F22/$C22*Bandgegevens!$Q$14,3)</f>
        <v>1.0299999999999998</v>
      </c>
      <c r="N22" s="53">
        <f t="shared" si="3"/>
        <v>53</v>
      </c>
      <c r="O22" s="53">
        <f>ROUNDUP($F22/$C22*Bandgegevens!$R$14,3)</f>
        <v>0.96599999999999997</v>
      </c>
      <c r="P22" s="53">
        <f t="shared" si="4"/>
        <v>56</v>
      </c>
      <c r="Q22" s="53">
        <v>19</v>
      </c>
      <c r="R22" s="54" t="str">
        <f>IF(D22=INDEX('tech_specs TM'!T$4:T$20,$T$3),F22,"niet beschikbaar")</f>
        <v>niet beschikbaar</v>
      </c>
    </row>
    <row r="23" spans="1:20" x14ac:dyDescent="0.25">
      <c r="A23" s="48" t="s">
        <v>104</v>
      </c>
      <c r="B23" s="48" t="s">
        <v>177</v>
      </c>
      <c r="C23" s="48">
        <v>87</v>
      </c>
      <c r="D23" s="49">
        <v>55</v>
      </c>
      <c r="E23" s="49">
        <v>2</v>
      </c>
      <c r="F23" s="50">
        <v>1</v>
      </c>
      <c r="G23" s="51">
        <f t="shared" si="0"/>
        <v>55</v>
      </c>
      <c r="H23" s="52">
        <f t="shared" si="1"/>
        <v>2.39</v>
      </c>
      <c r="I23" s="52">
        <f t="shared" si="5"/>
        <v>219.63540522732265</v>
      </c>
      <c r="J23" s="51">
        <v>200</v>
      </c>
      <c r="K23" s="53">
        <f>ROUNDUP($F23/$C23*Bandgegevens!$P$14,3)</f>
        <v>1.1039999999999999</v>
      </c>
      <c r="L23" s="53">
        <f t="shared" si="2"/>
        <v>49</v>
      </c>
      <c r="M23" s="53">
        <f>ROUNDUP($F23/$C23*Bandgegevens!$Q$14,3)</f>
        <v>1.2879999999999998</v>
      </c>
      <c r="N23" s="53">
        <f t="shared" si="3"/>
        <v>42</v>
      </c>
      <c r="O23" s="53">
        <f>ROUNDUP($F23/$C23*Bandgegevens!$R$14,3)</f>
        <v>1.2069999999999999</v>
      </c>
      <c r="P23" s="53">
        <f t="shared" si="4"/>
        <v>45</v>
      </c>
      <c r="Q23" s="53">
        <v>20</v>
      </c>
      <c r="R23" s="54" t="str">
        <f>IF(D23=INDEX('tech_specs TM'!T$4:T$20,$T$3),F23,"niet beschikbaar")</f>
        <v>niet beschikbaar</v>
      </c>
    </row>
    <row r="24" spans="1:20" x14ac:dyDescent="0.25">
      <c r="A24" s="53" t="s">
        <v>15</v>
      </c>
      <c r="B24" s="53" t="s">
        <v>177</v>
      </c>
      <c r="C24" s="53">
        <v>87</v>
      </c>
      <c r="D24" s="55">
        <v>20</v>
      </c>
      <c r="E24" s="55">
        <v>8</v>
      </c>
      <c r="F24" s="56">
        <v>3.3000000000000002E-2</v>
      </c>
      <c r="G24" s="51">
        <f t="shared" si="0"/>
        <v>606.06060606060601</v>
      </c>
      <c r="H24" s="52">
        <f t="shared" si="1"/>
        <v>26.36</v>
      </c>
      <c r="I24" s="52">
        <f t="shared" si="5"/>
        <v>7.2479683725016475</v>
      </c>
      <c r="J24" s="57">
        <v>250</v>
      </c>
      <c r="K24" s="53">
        <f>ROUNDUP($F24/$C24*Bandgegevens!$P$14,3)</f>
        <v>3.6999999999999998E-2</v>
      </c>
      <c r="L24" s="53">
        <f t="shared" si="2"/>
        <v>540</v>
      </c>
      <c r="M24" s="53">
        <f>ROUNDUP($F24/$C24*Bandgegevens!$Q$14,3)</f>
        <v>4.3000000000000003E-2</v>
      </c>
      <c r="N24" s="53">
        <f t="shared" si="3"/>
        <v>465</v>
      </c>
      <c r="O24" s="53">
        <f>ROUNDUP($F24/$C24*Bandgegevens!$R$14,3)</f>
        <v>0.04</v>
      </c>
      <c r="P24" s="53">
        <f t="shared" si="4"/>
        <v>500</v>
      </c>
      <c r="Q24" s="53">
        <v>21</v>
      </c>
      <c r="R24" s="54" t="str">
        <f>IF(D24=INDEX('tech_specs TM'!T$4:T$20,$T$3),F24,"niet beschikbaar")</f>
        <v>niet beschikbaar</v>
      </c>
    </row>
    <row r="25" spans="1:20" x14ac:dyDescent="0.25">
      <c r="A25" s="53" t="s">
        <v>15</v>
      </c>
      <c r="B25" s="53" t="s">
        <v>177</v>
      </c>
      <c r="C25" s="53">
        <v>87</v>
      </c>
      <c r="D25" s="55">
        <v>20</v>
      </c>
      <c r="E25" s="55">
        <v>8</v>
      </c>
      <c r="F25" s="56">
        <v>0.04</v>
      </c>
      <c r="G25" s="51">
        <f t="shared" si="0"/>
        <v>500</v>
      </c>
      <c r="H25" s="52">
        <f t="shared" si="1"/>
        <v>21.75</v>
      </c>
      <c r="I25" s="52">
        <f t="shared" si="5"/>
        <v>8.7854162090929062</v>
      </c>
      <c r="J25" s="57">
        <v>250</v>
      </c>
      <c r="K25" s="53">
        <f>ROUNDUP($F25/$C25*Bandgegevens!$P$14,3)</f>
        <v>4.4999999999999998E-2</v>
      </c>
      <c r="L25" s="53">
        <f t="shared" si="2"/>
        <v>444</v>
      </c>
      <c r="M25" s="53">
        <f>ROUNDUP($F25/$C25*Bandgegevens!$Q$14,3)</f>
        <v>5.1999999999999998E-2</v>
      </c>
      <c r="N25" s="53">
        <f t="shared" si="3"/>
        <v>384</v>
      </c>
      <c r="O25" s="53">
        <f>ROUNDUP($F25/$C25*Bandgegevens!$R$14,3)</f>
        <v>4.9000000000000002E-2</v>
      </c>
      <c r="P25" s="53">
        <f t="shared" si="4"/>
        <v>408</v>
      </c>
      <c r="Q25" s="53">
        <v>22</v>
      </c>
      <c r="R25" s="54" t="str">
        <f>IF(D25=INDEX('tech_specs TM'!T$4:T$20,$T$3),F25,"niet beschikbaar")</f>
        <v>niet beschikbaar</v>
      </c>
    </row>
    <row r="26" spans="1:20" x14ac:dyDescent="0.25">
      <c r="A26" s="53" t="s">
        <v>15</v>
      </c>
      <c r="B26" s="53" t="s">
        <v>177</v>
      </c>
      <c r="C26" s="53">
        <v>87</v>
      </c>
      <c r="D26" s="55">
        <v>20</v>
      </c>
      <c r="E26" s="55">
        <v>8</v>
      </c>
      <c r="F26" s="56">
        <v>0.05</v>
      </c>
      <c r="G26" s="51">
        <f t="shared" si="0"/>
        <v>400</v>
      </c>
      <c r="H26" s="52">
        <f t="shared" si="1"/>
        <v>17.400000000000002</v>
      </c>
      <c r="I26" s="52">
        <f t="shared" si="5"/>
        <v>10.981770261366133</v>
      </c>
      <c r="J26" s="57">
        <v>250</v>
      </c>
      <c r="K26" s="53">
        <f>ROUNDUP($F26/$C26*Bandgegevens!$P$14,3)</f>
        <v>5.6000000000000001E-2</v>
      </c>
      <c r="L26" s="53">
        <f t="shared" si="2"/>
        <v>357</v>
      </c>
      <c r="M26" s="53">
        <f>ROUNDUP($F26/$C26*Bandgegevens!$Q$14,3)</f>
        <v>6.5000000000000002E-2</v>
      </c>
      <c r="N26" s="53">
        <f t="shared" si="3"/>
        <v>307</v>
      </c>
      <c r="O26" s="53">
        <f>ROUNDUP($F26/$C26*Bandgegevens!$R$14,3)</f>
        <v>6.0999999999999999E-2</v>
      </c>
      <c r="P26" s="53">
        <f t="shared" si="4"/>
        <v>327</v>
      </c>
      <c r="Q26" s="53">
        <v>23</v>
      </c>
      <c r="R26" s="54" t="str">
        <f>IF(D26=INDEX('tech_specs TM'!T$4:T$20,$T$3),F26,"niet beschikbaar")</f>
        <v>niet beschikbaar</v>
      </c>
    </row>
    <row r="27" spans="1:20" x14ac:dyDescent="0.25">
      <c r="A27" s="53" t="s">
        <v>15</v>
      </c>
      <c r="B27" s="53" t="s">
        <v>177</v>
      </c>
      <c r="C27" s="53">
        <v>87</v>
      </c>
      <c r="D27" s="55">
        <v>55</v>
      </c>
      <c r="E27" s="55">
        <v>4</v>
      </c>
      <c r="F27" s="56">
        <v>6.5000000000000002E-2</v>
      </c>
      <c r="G27" s="51">
        <f t="shared" si="0"/>
        <v>846.15384615384608</v>
      </c>
      <c r="H27" s="52">
        <f t="shared" si="1"/>
        <v>36.800000000000004</v>
      </c>
      <c r="I27" s="52">
        <f t="shared" si="5"/>
        <v>14.276301339775975</v>
      </c>
      <c r="J27" s="57">
        <v>250</v>
      </c>
      <c r="K27" s="53">
        <f>ROUNDUP($F27/$C27*Bandgegevens!$P$14,3)</f>
        <v>7.1999999999999995E-2</v>
      </c>
      <c r="L27" s="53">
        <f t="shared" si="2"/>
        <v>763</v>
      </c>
      <c r="M27" s="53">
        <f>ROUNDUP($F27/$C27*Bandgegevens!$Q$14,3)</f>
        <v>8.4000000000000005E-2</v>
      </c>
      <c r="N27" s="53">
        <f t="shared" si="3"/>
        <v>654</v>
      </c>
      <c r="O27" s="53">
        <f>ROUNDUP($F27/$C27*Bandgegevens!$R$14,3)</f>
        <v>7.9000000000000001E-2</v>
      </c>
      <c r="P27" s="53">
        <f t="shared" si="4"/>
        <v>696</v>
      </c>
      <c r="Q27" s="53">
        <v>24</v>
      </c>
      <c r="R27" s="54" t="str">
        <f>IF(D27=INDEX('tech_specs TM'!T$4:T$20,$T$3),F27,"niet beschikbaar")</f>
        <v>niet beschikbaar</v>
      </c>
    </row>
    <row r="28" spans="1:20" x14ac:dyDescent="0.25">
      <c r="A28" s="53" t="s">
        <v>15</v>
      </c>
      <c r="B28" s="53" t="s">
        <v>177</v>
      </c>
      <c r="C28" s="53">
        <v>87</v>
      </c>
      <c r="D28" s="55">
        <v>55</v>
      </c>
      <c r="E28" s="55">
        <v>4</v>
      </c>
      <c r="F28" s="56">
        <v>0.08</v>
      </c>
      <c r="G28" s="51">
        <f t="shared" si="0"/>
        <v>687.5</v>
      </c>
      <c r="H28" s="52">
        <f t="shared" si="1"/>
        <v>29.900000000000002</v>
      </c>
      <c r="I28" s="52">
        <f t="shared" si="5"/>
        <v>17.570832418185812</v>
      </c>
      <c r="J28" s="57">
        <v>250</v>
      </c>
      <c r="K28" s="53">
        <f>ROUNDUP($F28/$C28*Bandgegevens!$P$14,3)</f>
        <v>8.8999999999999996E-2</v>
      </c>
      <c r="L28" s="53">
        <f t="shared" si="2"/>
        <v>617</v>
      </c>
      <c r="M28" s="53">
        <f>ROUNDUP($F28/$C28*Bandgegevens!$Q$14,3)</f>
        <v>0.10299999999999999</v>
      </c>
      <c r="N28" s="53">
        <f t="shared" si="3"/>
        <v>533</v>
      </c>
      <c r="O28" s="53">
        <f>ROUNDUP($F28/$C28*Bandgegevens!$R$14,3)</f>
        <v>9.7000000000000003E-2</v>
      </c>
      <c r="P28" s="53">
        <f t="shared" si="4"/>
        <v>567</v>
      </c>
      <c r="Q28" s="53">
        <v>25</v>
      </c>
      <c r="R28" s="54" t="str">
        <f>IF(D28=INDEX('tech_specs TM'!T$4:T$20,$T$3),F28,"niet beschikbaar")</f>
        <v>niet beschikbaar</v>
      </c>
    </row>
    <row r="29" spans="1:20" x14ac:dyDescent="0.25">
      <c r="A29" s="53" t="s">
        <v>15</v>
      </c>
      <c r="B29" s="53" t="s">
        <v>177</v>
      </c>
      <c r="C29" s="53">
        <v>87</v>
      </c>
      <c r="D29" s="55">
        <v>55</v>
      </c>
      <c r="E29" s="55">
        <v>4</v>
      </c>
      <c r="F29" s="56">
        <v>0.1</v>
      </c>
      <c r="G29" s="51">
        <f t="shared" si="0"/>
        <v>550</v>
      </c>
      <c r="H29" s="52">
        <f t="shared" si="1"/>
        <v>23.92</v>
      </c>
      <c r="I29" s="52">
        <f t="shared" si="5"/>
        <v>21.963540522732266</v>
      </c>
      <c r="J29" s="57">
        <v>250</v>
      </c>
      <c r="K29" s="53">
        <f>ROUNDUP($F29/$C29*Bandgegevens!$P$14,3)</f>
        <v>0.111</v>
      </c>
      <c r="L29" s="53">
        <f t="shared" si="2"/>
        <v>495</v>
      </c>
      <c r="M29" s="53">
        <f>ROUNDUP($F29/$C29*Bandgegevens!$Q$14,3)</f>
        <v>0.129</v>
      </c>
      <c r="N29" s="53">
        <f t="shared" si="3"/>
        <v>426</v>
      </c>
      <c r="O29" s="53">
        <f>ROUNDUP($F29/$C29*Bandgegevens!$R$14,3)</f>
        <v>0.121</v>
      </c>
      <c r="P29" s="53">
        <f t="shared" si="4"/>
        <v>454</v>
      </c>
      <c r="Q29" s="53">
        <v>26</v>
      </c>
      <c r="R29" s="54" t="str">
        <f>IF(D29=INDEX('tech_specs TM'!T$4:T$20,$T$3),F29,"niet beschikbaar")</f>
        <v>niet beschikbaar</v>
      </c>
    </row>
    <row r="30" spans="1:20" x14ac:dyDescent="0.25">
      <c r="A30" s="53" t="s">
        <v>15</v>
      </c>
      <c r="B30" s="53" t="s">
        <v>177</v>
      </c>
      <c r="C30" s="53">
        <v>87</v>
      </c>
      <c r="D30" s="55">
        <v>55</v>
      </c>
      <c r="E30" s="55">
        <v>4</v>
      </c>
      <c r="F30" s="56">
        <v>0.125</v>
      </c>
      <c r="G30" s="51">
        <f t="shared" si="0"/>
        <v>440</v>
      </c>
      <c r="H30" s="52">
        <f t="shared" si="1"/>
        <v>19.14</v>
      </c>
      <c r="I30" s="52">
        <f t="shared" si="5"/>
        <v>27.454425653415331</v>
      </c>
      <c r="J30" s="57">
        <v>250</v>
      </c>
      <c r="K30" s="53">
        <f>ROUNDUP($F30/$C30*Bandgegevens!$P$14,3)</f>
        <v>0.13800000000000001</v>
      </c>
      <c r="L30" s="53">
        <f t="shared" si="2"/>
        <v>398</v>
      </c>
      <c r="M30" s="53">
        <f>ROUNDUP($F30/$C30*Bandgegevens!$Q$14,3)</f>
        <v>0.161</v>
      </c>
      <c r="N30" s="53">
        <f t="shared" si="3"/>
        <v>341</v>
      </c>
      <c r="O30" s="53">
        <f>ROUNDUP($F30/$C30*Bandgegevens!$R$14,3)</f>
        <v>0.151</v>
      </c>
      <c r="P30" s="53">
        <f t="shared" si="4"/>
        <v>364</v>
      </c>
      <c r="Q30" s="53">
        <v>27</v>
      </c>
      <c r="R30" s="54" t="str">
        <f>IF(D30=INDEX('tech_specs TM'!T$4:T$20,$T$3),F30,"niet beschikbaar")</f>
        <v>niet beschikbaar</v>
      </c>
    </row>
    <row r="31" spans="1:20" x14ac:dyDescent="0.25">
      <c r="A31" s="53" t="s">
        <v>15</v>
      </c>
      <c r="B31" s="53" t="s">
        <v>177</v>
      </c>
      <c r="C31" s="53">
        <v>87</v>
      </c>
      <c r="D31" s="55">
        <v>55</v>
      </c>
      <c r="E31" s="55">
        <v>4</v>
      </c>
      <c r="F31" s="56">
        <v>0.16</v>
      </c>
      <c r="G31" s="51">
        <f t="shared" si="0"/>
        <v>343.75</v>
      </c>
      <c r="H31" s="52">
        <f t="shared" si="1"/>
        <v>14.950000000000001</v>
      </c>
      <c r="I31" s="52">
        <f t="shared" si="5"/>
        <v>35.141664836371625</v>
      </c>
      <c r="J31" s="57">
        <v>250</v>
      </c>
      <c r="K31" s="53">
        <f>ROUNDUP($F31/$C31*Bandgegevens!$P$14,3)</f>
        <v>0.17699999999999999</v>
      </c>
      <c r="L31" s="53">
        <f t="shared" si="2"/>
        <v>310</v>
      </c>
      <c r="M31" s="53">
        <f>ROUNDUP($F31/$C31*Bandgegevens!$Q$14,3)</f>
        <v>0.20599999999999999</v>
      </c>
      <c r="N31" s="53">
        <f t="shared" si="3"/>
        <v>266</v>
      </c>
      <c r="O31" s="53">
        <f>ROUNDUP($F31/$C31*Bandgegevens!$R$14,3)</f>
        <v>0.19400000000000001</v>
      </c>
      <c r="P31" s="53">
        <f t="shared" si="4"/>
        <v>283</v>
      </c>
      <c r="Q31" s="53">
        <v>28</v>
      </c>
      <c r="R31" s="54" t="str">
        <f>IF(D31=INDEX('tech_specs TM'!T$4:T$20,$T$3),F31,"niet beschikbaar")</f>
        <v>niet beschikbaar</v>
      </c>
    </row>
    <row r="32" spans="1:20" x14ac:dyDescent="0.25">
      <c r="A32" s="53" t="s">
        <v>15</v>
      </c>
      <c r="B32" s="53" t="s">
        <v>177</v>
      </c>
      <c r="C32" s="53">
        <v>87</v>
      </c>
      <c r="D32" s="55">
        <v>55</v>
      </c>
      <c r="E32" s="55">
        <v>4</v>
      </c>
      <c r="F32" s="56">
        <v>0.2</v>
      </c>
      <c r="G32" s="51">
        <f t="shared" si="0"/>
        <v>275</v>
      </c>
      <c r="H32" s="52">
        <f t="shared" si="1"/>
        <v>11.96</v>
      </c>
      <c r="I32" s="52">
        <f t="shared" si="5"/>
        <v>43.927081045464533</v>
      </c>
      <c r="J32" s="57">
        <v>250</v>
      </c>
      <c r="K32" s="53">
        <f>ROUNDUP($F32/$C32*Bandgegevens!$P$14,3)</f>
        <v>0.221</v>
      </c>
      <c r="L32" s="53">
        <f t="shared" si="2"/>
        <v>248</v>
      </c>
      <c r="M32" s="53">
        <f>ROUNDUP($F32/$C32*Bandgegevens!$Q$14,3)</f>
        <v>0.25800000000000001</v>
      </c>
      <c r="N32" s="53">
        <f t="shared" si="3"/>
        <v>213</v>
      </c>
      <c r="O32" s="53">
        <f>ROUNDUP($F32/$C32*Bandgegevens!$R$14,3)</f>
        <v>0.24199999999999999</v>
      </c>
      <c r="P32" s="53">
        <f t="shared" si="4"/>
        <v>227</v>
      </c>
      <c r="Q32" s="53">
        <v>29</v>
      </c>
      <c r="R32" s="54" t="str">
        <f>IF(D32=INDEX('tech_specs TM'!T$4:T$20,$T$3),F32,"niet beschikbaar")</f>
        <v>niet beschikbaar</v>
      </c>
    </row>
    <row r="33" spans="1:18" x14ac:dyDescent="0.25">
      <c r="A33" s="53" t="s">
        <v>15</v>
      </c>
      <c r="B33" s="53" t="s">
        <v>177</v>
      </c>
      <c r="C33" s="53">
        <v>87</v>
      </c>
      <c r="D33" s="55">
        <v>55</v>
      </c>
      <c r="E33" s="55">
        <v>4</v>
      </c>
      <c r="F33" s="56">
        <v>0.25</v>
      </c>
      <c r="G33" s="51">
        <f t="shared" si="0"/>
        <v>220</v>
      </c>
      <c r="H33" s="52">
        <f t="shared" si="1"/>
        <v>9.57</v>
      </c>
      <c r="I33" s="52">
        <f t="shared" si="5"/>
        <v>54.908851306830663</v>
      </c>
      <c r="J33" s="57">
        <v>250</v>
      </c>
      <c r="K33" s="53">
        <f>ROUNDUP($F33/$C33*Bandgegevens!$P$14,3)</f>
        <v>0.27600000000000002</v>
      </c>
      <c r="L33" s="53">
        <f t="shared" si="2"/>
        <v>199</v>
      </c>
      <c r="M33" s="53">
        <f>ROUNDUP($F33/$C33*Bandgegevens!$Q$14,3)</f>
        <v>0.32200000000000001</v>
      </c>
      <c r="N33" s="53">
        <f t="shared" si="3"/>
        <v>170</v>
      </c>
      <c r="O33" s="53">
        <f>ROUNDUP($F33/$C33*Bandgegevens!$R$14,3)</f>
        <v>0.30199999999999999</v>
      </c>
      <c r="P33" s="53">
        <f t="shared" si="4"/>
        <v>182</v>
      </c>
      <c r="Q33" s="53">
        <v>30</v>
      </c>
      <c r="R33" s="54" t="str">
        <f>IF(D33=INDEX('tech_specs TM'!T$4:T$20,$T$3),F33,"niet beschikbaar")</f>
        <v>niet beschikbaar</v>
      </c>
    </row>
    <row r="34" spans="1:18" x14ac:dyDescent="0.25">
      <c r="A34" s="53" t="s">
        <v>15</v>
      </c>
      <c r="B34" s="53" t="s">
        <v>177</v>
      </c>
      <c r="C34" s="53">
        <v>87</v>
      </c>
      <c r="D34" s="55">
        <v>55</v>
      </c>
      <c r="E34" s="55">
        <v>4</v>
      </c>
      <c r="F34" s="56">
        <v>0.32</v>
      </c>
      <c r="G34" s="51">
        <f t="shared" si="0"/>
        <v>171.875</v>
      </c>
      <c r="H34" s="52">
        <f t="shared" si="1"/>
        <v>7.47</v>
      </c>
      <c r="I34" s="52">
        <f t="shared" si="5"/>
        <v>70.28332967274325</v>
      </c>
      <c r="J34" s="57">
        <v>250</v>
      </c>
      <c r="K34" s="53">
        <f>ROUNDUP($F34/$C34*Bandgegevens!$P$14,3)</f>
        <v>0.35399999999999998</v>
      </c>
      <c r="L34" s="53">
        <f t="shared" si="2"/>
        <v>155</v>
      </c>
      <c r="M34" s="53">
        <f>ROUNDUP($F34/$C34*Bandgegevens!$Q$14,3)</f>
        <v>0.41199999999999998</v>
      </c>
      <c r="N34" s="53">
        <f t="shared" si="3"/>
        <v>133</v>
      </c>
      <c r="O34" s="53">
        <f>ROUNDUP($F34/$C34*Bandgegevens!$R$14,3)</f>
        <v>0.38700000000000001</v>
      </c>
      <c r="P34" s="53">
        <f t="shared" si="4"/>
        <v>142</v>
      </c>
      <c r="Q34" s="53">
        <v>31</v>
      </c>
      <c r="R34" s="54" t="str">
        <f>IF(D34=INDEX('tech_specs TM'!T$4:T$20,$T$3),F34,"niet beschikbaar")</f>
        <v>niet beschikbaar</v>
      </c>
    </row>
    <row r="35" spans="1:18" x14ac:dyDescent="0.25">
      <c r="A35" s="53" t="s">
        <v>15</v>
      </c>
      <c r="B35" s="53" t="s">
        <v>177</v>
      </c>
      <c r="C35" s="53">
        <v>87</v>
      </c>
      <c r="D35" s="55">
        <v>55</v>
      </c>
      <c r="E35" s="55">
        <v>4</v>
      </c>
      <c r="F35" s="56">
        <v>0.4</v>
      </c>
      <c r="G35" s="51">
        <f t="shared" si="0"/>
        <v>137.5</v>
      </c>
      <c r="H35" s="52">
        <f t="shared" si="1"/>
        <v>5.98</v>
      </c>
      <c r="I35" s="52">
        <f t="shared" si="5"/>
        <v>87.854162090929066</v>
      </c>
      <c r="J35" s="57">
        <v>250</v>
      </c>
      <c r="K35" s="53">
        <f>ROUNDUP($F35/$C35*Bandgegevens!$P$14,3)</f>
        <v>0.442</v>
      </c>
      <c r="L35" s="53">
        <f t="shared" si="2"/>
        <v>124</v>
      </c>
      <c r="M35" s="53">
        <f>ROUNDUP($F35/$C35*Bandgegevens!$Q$14,3)</f>
        <v>0.51500000000000001</v>
      </c>
      <c r="N35" s="53">
        <f t="shared" si="3"/>
        <v>106</v>
      </c>
      <c r="O35" s="53">
        <f>ROUNDUP($F35/$C35*Bandgegevens!$R$14,3)</f>
        <v>0.48299999999999998</v>
      </c>
      <c r="P35" s="53">
        <f t="shared" si="4"/>
        <v>113</v>
      </c>
      <c r="Q35" s="53">
        <v>32</v>
      </c>
      <c r="R35" s="54" t="str">
        <f>IF(D35=INDEX('tech_specs TM'!T$4:T$20,$T$3),F35,"niet beschikbaar")</f>
        <v>niet beschikbaar</v>
      </c>
    </row>
    <row r="36" spans="1:18" x14ac:dyDescent="0.25">
      <c r="A36" s="53" t="s">
        <v>15</v>
      </c>
      <c r="B36" s="53" t="s">
        <v>177</v>
      </c>
      <c r="C36" s="53">
        <v>87</v>
      </c>
      <c r="D36" s="55">
        <v>55</v>
      </c>
      <c r="E36" s="55">
        <v>4</v>
      </c>
      <c r="F36" s="56">
        <v>0.5</v>
      </c>
      <c r="G36" s="51">
        <f t="shared" si="0"/>
        <v>110</v>
      </c>
      <c r="H36" s="52">
        <f t="shared" si="1"/>
        <v>4.78</v>
      </c>
      <c r="I36" s="52">
        <f t="shared" si="5"/>
        <v>109.81770261366133</v>
      </c>
      <c r="J36" s="57">
        <v>250</v>
      </c>
      <c r="K36" s="53">
        <f>ROUNDUP($F36/$C36*Bandgegevens!$P$14,3)</f>
        <v>0.55200000000000005</v>
      </c>
      <c r="L36" s="53">
        <f t="shared" si="2"/>
        <v>99</v>
      </c>
      <c r="M36" s="53">
        <f>ROUNDUP($F36/$C36*Bandgegevens!$Q$14,3)</f>
        <v>0.64400000000000002</v>
      </c>
      <c r="N36" s="53">
        <f t="shared" si="3"/>
        <v>85</v>
      </c>
      <c r="O36" s="53">
        <f>ROUNDUP($F36/$C36*Bandgegevens!$R$14,3)</f>
        <v>0.60399999999999998</v>
      </c>
      <c r="P36" s="53">
        <f t="shared" si="4"/>
        <v>91</v>
      </c>
      <c r="Q36" s="53">
        <v>33</v>
      </c>
      <c r="R36" s="54" t="str">
        <f>IF(D36=INDEX('tech_specs TM'!T$4:T$20,$T$3),F36,"niet beschikbaar")</f>
        <v>niet beschikbaar</v>
      </c>
    </row>
    <row r="37" spans="1:18" x14ac:dyDescent="0.25">
      <c r="A37" s="53" t="s">
        <v>15</v>
      </c>
      <c r="B37" s="53" t="s">
        <v>177</v>
      </c>
      <c r="C37" s="53">
        <v>87</v>
      </c>
      <c r="D37" s="55">
        <v>100</v>
      </c>
      <c r="E37" s="55">
        <v>2</v>
      </c>
      <c r="F37" s="56">
        <v>0.13</v>
      </c>
      <c r="G37" s="51">
        <f t="shared" si="0"/>
        <v>769.23076923076917</v>
      </c>
      <c r="H37" s="52">
        <f t="shared" si="1"/>
        <v>33.46</v>
      </c>
      <c r="I37" s="52">
        <f t="shared" si="5"/>
        <v>28.552602679551949</v>
      </c>
      <c r="J37" s="57">
        <v>250</v>
      </c>
      <c r="K37" s="53">
        <f>ROUNDUP($F37/$C37*Bandgegevens!$P$14,3)</f>
        <v>0.14399999999999999</v>
      </c>
      <c r="L37" s="53">
        <f t="shared" si="2"/>
        <v>694</v>
      </c>
      <c r="M37" s="53">
        <f>ROUNDUP($F37/$C37*Bandgegevens!$Q$14,3)</f>
        <v>0.16800000000000001</v>
      </c>
      <c r="N37" s="53">
        <f t="shared" si="3"/>
        <v>595</v>
      </c>
      <c r="O37" s="53">
        <f>ROUNDUP($F37/$C37*Bandgegevens!$R$14,3)</f>
        <v>0.157</v>
      </c>
      <c r="P37" s="53">
        <f t="shared" si="4"/>
        <v>636</v>
      </c>
      <c r="Q37" s="53">
        <v>34</v>
      </c>
      <c r="R37" s="54" t="str">
        <f>IF(D37=INDEX('tech_specs TM'!T$4:T$20,$T$3),F37,"niet beschikbaar")</f>
        <v>niet beschikbaar</v>
      </c>
    </row>
    <row r="38" spans="1:18" x14ac:dyDescent="0.25">
      <c r="A38" s="53" t="s">
        <v>15</v>
      </c>
      <c r="B38" s="53" t="s">
        <v>177</v>
      </c>
      <c r="C38" s="53">
        <v>87</v>
      </c>
      <c r="D38" s="55">
        <v>100</v>
      </c>
      <c r="E38" s="55">
        <v>2</v>
      </c>
      <c r="F38" s="56">
        <v>0.16</v>
      </c>
      <c r="G38" s="51">
        <f t="shared" si="0"/>
        <v>625</v>
      </c>
      <c r="H38" s="52">
        <f t="shared" si="1"/>
        <v>27.18</v>
      </c>
      <c r="I38" s="52">
        <f t="shared" si="5"/>
        <v>35.141664836371625</v>
      </c>
      <c r="J38" s="57">
        <v>250</v>
      </c>
      <c r="K38" s="53">
        <f>ROUNDUP($F38/$C38*Bandgegevens!$P$14,3)</f>
        <v>0.17699999999999999</v>
      </c>
      <c r="L38" s="53">
        <f t="shared" si="2"/>
        <v>564</v>
      </c>
      <c r="M38" s="53">
        <f>ROUNDUP($F38/$C38*Bandgegevens!$Q$14,3)</f>
        <v>0.20599999999999999</v>
      </c>
      <c r="N38" s="53">
        <f t="shared" si="3"/>
        <v>485</v>
      </c>
      <c r="O38" s="53">
        <f>ROUNDUP($F38/$C38*Bandgegevens!$R$14,3)</f>
        <v>0.19400000000000001</v>
      </c>
      <c r="P38" s="53">
        <f t="shared" si="4"/>
        <v>515</v>
      </c>
      <c r="Q38" s="53">
        <v>35</v>
      </c>
      <c r="R38" s="54" t="str">
        <f>IF(D38=INDEX('tech_specs TM'!T$4:T$20,$T$3),F38,"niet beschikbaar")</f>
        <v>niet beschikbaar</v>
      </c>
    </row>
    <row r="39" spans="1:18" x14ac:dyDescent="0.25">
      <c r="A39" s="53" t="s">
        <v>15</v>
      </c>
      <c r="B39" s="53" t="s">
        <v>177</v>
      </c>
      <c r="C39" s="53">
        <v>87</v>
      </c>
      <c r="D39" s="55">
        <v>100</v>
      </c>
      <c r="E39" s="55">
        <v>2</v>
      </c>
      <c r="F39" s="56">
        <v>0.2</v>
      </c>
      <c r="G39" s="51">
        <f t="shared" si="0"/>
        <v>500</v>
      </c>
      <c r="H39" s="52">
        <f t="shared" si="1"/>
        <v>21.75</v>
      </c>
      <c r="I39" s="52">
        <f t="shared" si="5"/>
        <v>43.927081045464533</v>
      </c>
      <c r="J39" s="57">
        <v>250</v>
      </c>
      <c r="K39" s="53">
        <f>ROUNDUP($F39/$C39*Bandgegevens!$P$14,3)</f>
        <v>0.221</v>
      </c>
      <c r="L39" s="53">
        <f t="shared" si="2"/>
        <v>452</v>
      </c>
      <c r="M39" s="53">
        <f>ROUNDUP($F39/$C39*Bandgegevens!$Q$14,3)</f>
        <v>0.25800000000000001</v>
      </c>
      <c r="N39" s="53">
        <f t="shared" si="3"/>
        <v>387</v>
      </c>
      <c r="O39" s="53">
        <f>ROUNDUP($F39/$C39*Bandgegevens!$R$14,3)</f>
        <v>0.24199999999999999</v>
      </c>
      <c r="P39" s="53">
        <f t="shared" si="4"/>
        <v>413</v>
      </c>
      <c r="Q39" s="53">
        <v>36</v>
      </c>
      <c r="R39" s="54" t="str">
        <f>IF(D39=INDEX('tech_specs TM'!T$4:T$20,$T$3),F39,"niet beschikbaar")</f>
        <v>niet beschikbaar</v>
      </c>
    </row>
    <row r="40" spans="1:18" x14ac:dyDescent="0.25">
      <c r="A40" s="53" t="s">
        <v>15</v>
      </c>
      <c r="B40" s="53" t="s">
        <v>177</v>
      </c>
      <c r="C40" s="53">
        <v>87</v>
      </c>
      <c r="D40" s="55">
        <v>100</v>
      </c>
      <c r="E40" s="55">
        <v>2</v>
      </c>
      <c r="F40" s="56">
        <v>0.25</v>
      </c>
      <c r="G40" s="51">
        <f t="shared" si="0"/>
        <v>400</v>
      </c>
      <c r="H40" s="52">
        <f t="shared" si="1"/>
        <v>17.400000000000002</v>
      </c>
      <c r="I40" s="52">
        <f t="shared" si="5"/>
        <v>54.908851306830663</v>
      </c>
      <c r="J40" s="57">
        <v>250</v>
      </c>
      <c r="K40" s="53">
        <f>ROUNDUP($F40/$C40*Bandgegevens!$P$14,3)</f>
        <v>0.27600000000000002</v>
      </c>
      <c r="L40" s="53">
        <f t="shared" si="2"/>
        <v>362</v>
      </c>
      <c r="M40" s="53">
        <f>ROUNDUP($F40/$C40*Bandgegevens!$Q$14,3)</f>
        <v>0.32200000000000001</v>
      </c>
      <c r="N40" s="53">
        <f t="shared" si="3"/>
        <v>310</v>
      </c>
      <c r="O40" s="53">
        <f>ROUNDUP($F40/$C40*Bandgegevens!$R$14,3)</f>
        <v>0.30199999999999999</v>
      </c>
      <c r="P40" s="53">
        <f t="shared" si="4"/>
        <v>331</v>
      </c>
      <c r="Q40" s="53">
        <v>37</v>
      </c>
      <c r="R40" s="54" t="str">
        <f>IF(D40=INDEX('tech_specs TM'!T$4:T$20,$T$3),F40,"niet beschikbaar")</f>
        <v>niet beschikbaar</v>
      </c>
    </row>
    <row r="41" spans="1:18" x14ac:dyDescent="0.25">
      <c r="A41" s="53" t="s">
        <v>15</v>
      </c>
      <c r="B41" s="53" t="s">
        <v>177</v>
      </c>
      <c r="C41" s="53">
        <v>87</v>
      </c>
      <c r="D41" s="55">
        <v>100</v>
      </c>
      <c r="E41" s="55">
        <v>2</v>
      </c>
      <c r="F41" s="56">
        <v>0.32</v>
      </c>
      <c r="G41" s="51">
        <f t="shared" si="0"/>
        <v>312.5</v>
      </c>
      <c r="H41" s="52">
        <f t="shared" si="1"/>
        <v>13.59</v>
      </c>
      <c r="I41" s="52">
        <f t="shared" si="5"/>
        <v>70.28332967274325</v>
      </c>
      <c r="J41" s="57">
        <v>250</v>
      </c>
      <c r="K41" s="53">
        <f>ROUNDUP($F41/$C41*Bandgegevens!$P$14,3)</f>
        <v>0.35399999999999998</v>
      </c>
      <c r="L41" s="53">
        <f t="shared" si="2"/>
        <v>282</v>
      </c>
      <c r="M41" s="53">
        <f>ROUNDUP($F41/$C41*Bandgegevens!$Q$14,3)</f>
        <v>0.41199999999999998</v>
      </c>
      <c r="N41" s="53">
        <f t="shared" si="3"/>
        <v>242</v>
      </c>
      <c r="O41" s="53">
        <f>ROUNDUP($F41/$C41*Bandgegevens!$R$14,3)</f>
        <v>0.38700000000000001</v>
      </c>
      <c r="P41" s="53">
        <f t="shared" si="4"/>
        <v>258</v>
      </c>
      <c r="Q41" s="53">
        <v>38</v>
      </c>
      <c r="R41" s="54" t="str">
        <f>IF(D41=INDEX('tech_specs TM'!T$4:T$20,$T$3),F41,"niet beschikbaar")</f>
        <v>niet beschikbaar</v>
      </c>
    </row>
    <row r="42" spans="1:18" x14ac:dyDescent="0.25">
      <c r="A42" s="53" t="s">
        <v>15</v>
      </c>
      <c r="B42" s="53" t="s">
        <v>177</v>
      </c>
      <c r="C42" s="53">
        <v>87</v>
      </c>
      <c r="D42" s="55">
        <v>100</v>
      </c>
      <c r="E42" s="55">
        <v>2</v>
      </c>
      <c r="F42" s="56">
        <v>0.4</v>
      </c>
      <c r="G42" s="51">
        <f t="shared" si="0"/>
        <v>250</v>
      </c>
      <c r="H42" s="52">
        <f t="shared" si="1"/>
        <v>10.870000000000001</v>
      </c>
      <c r="I42" s="52">
        <f t="shared" si="5"/>
        <v>87.854162090929066</v>
      </c>
      <c r="J42" s="57">
        <v>250</v>
      </c>
      <c r="K42" s="53">
        <f>ROUNDUP($F42/$C42*Bandgegevens!$P$14,3)</f>
        <v>0.442</v>
      </c>
      <c r="L42" s="53">
        <f t="shared" si="2"/>
        <v>226</v>
      </c>
      <c r="M42" s="53">
        <f>ROUNDUP($F42/$C42*Bandgegevens!$Q$14,3)</f>
        <v>0.51500000000000001</v>
      </c>
      <c r="N42" s="53">
        <f t="shared" si="3"/>
        <v>194</v>
      </c>
      <c r="O42" s="53">
        <f>ROUNDUP($F42/$C42*Bandgegevens!$R$14,3)</f>
        <v>0.48299999999999998</v>
      </c>
      <c r="P42" s="53">
        <f t="shared" si="4"/>
        <v>207</v>
      </c>
      <c r="Q42" s="53">
        <v>39</v>
      </c>
      <c r="R42" s="54" t="str">
        <f>IF(D42=INDEX('tech_specs TM'!T$4:T$20,$T$3),F42,"niet beschikbaar")</f>
        <v>niet beschikbaar</v>
      </c>
    </row>
    <row r="43" spans="1:18" x14ac:dyDescent="0.25">
      <c r="A43" s="53" t="s">
        <v>15</v>
      </c>
      <c r="B43" s="53" t="s">
        <v>177</v>
      </c>
      <c r="C43" s="53">
        <v>87</v>
      </c>
      <c r="D43" s="55">
        <v>100</v>
      </c>
      <c r="E43" s="55">
        <v>2</v>
      </c>
      <c r="F43" s="56">
        <v>0.5</v>
      </c>
      <c r="G43" s="51">
        <f t="shared" si="0"/>
        <v>200</v>
      </c>
      <c r="H43" s="52">
        <f t="shared" si="1"/>
        <v>8.7000000000000011</v>
      </c>
      <c r="I43" s="52">
        <f t="shared" si="5"/>
        <v>109.81770261366133</v>
      </c>
      <c r="J43" s="57">
        <v>250</v>
      </c>
      <c r="K43" s="53">
        <f>ROUNDUP($F43/$C43*Bandgegevens!$P$14,3)</f>
        <v>0.55200000000000005</v>
      </c>
      <c r="L43" s="53">
        <f t="shared" si="2"/>
        <v>181</v>
      </c>
      <c r="M43" s="53">
        <f>ROUNDUP($F43/$C43*Bandgegevens!$Q$14,3)</f>
        <v>0.64400000000000002</v>
      </c>
      <c r="N43" s="53">
        <f t="shared" si="3"/>
        <v>155</v>
      </c>
      <c r="O43" s="53">
        <f>ROUNDUP($F43/$C43*Bandgegevens!$R$14,3)</f>
        <v>0.60399999999999998</v>
      </c>
      <c r="P43" s="53">
        <f t="shared" si="4"/>
        <v>165</v>
      </c>
      <c r="Q43" s="53">
        <v>40</v>
      </c>
      <c r="R43" s="54" t="str">
        <f>IF(D43=INDEX('tech_specs TM'!T$4:T$20,$T$3),F43,"niet beschikbaar")</f>
        <v>niet beschikbaar</v>
      </c>
    </row>
    <row r="44" spans="1:18" x14ac:dyDescent="0.25">
      <c r="A44" s="53" t="s">
        <v>15</v>
      </c>
      <c r="B44" s="53" t="s">
        <v>177</v>
      </c>
      <c r="C44" s="53">
        <v>87</v>
      </c>
      <c r="D44" s="55">
        <v>100</v>
      </c>
      <c r="E44" s="55">
        <v>2</v>
      </c>
      <c r="F44" s="56">
        <v>0.63</v>
      </c>
      <c r="G44" s="51">
        <f t="shared" si="0"/>
        <v>158.73015873015873</v>
      </c>
      <c r="H44" s="52">
        <f t="shared" si="1"/>
        <v>6.9</v>
      </c>
      <c r="I44" s="52">
        <f t="shared" si="5"/>
        <v>138.37030529321328</v>
      </c>
      <c r="J44" s="57">
        <v>250</v>
      </c>
      <c r="K44" s="53">
        <f>ROUNDUP($F44/$C44*Bandgegevens!$P$14,3)</f>
        <v>0.69599999999999995</v>
      </c>
      <c r="L44" s="53">
        <f t="shared" si="2"/>
        <v>143</v>
      </c>
      <c r="M44" s="53">
        <f>ROUNDUP($F44/$C44*Bandgegevens!$Q$14,3)</f>
        <v>0.81200000000000006</v>
      </c>
      <c r="N44" s="53">
        <f t="shared" si="3"/>
        <v>123</v>
      </c>
      <c r="O44" s="53">
        <f>ROUNDUP($F44/$C44*Bandgegevens!$R$14,3)</f>
        <v>0.76100000000000001</v>
      </c>
      <c r="P44" s="53">
        <f t="shared" si="4"/>
        <v>131</v>
      </c>
      <c r="Q44" s="53">
        <v>41</v>
      </c>
      <c r="R44" s="54" t="str">
        <f>IF(D44=INDEX('tech_specs TM'!T$4:T$20,$T$3),F44,"niet beschikbaar")</f>
        <v>niet beschikbaar</v>
      </c>
    </row>
    <row r="45" spans="1:18" x14ac:dyDescent="0.25">
      <c r="A45" s="53" t="s">
        <v>15</v>
      </c>
      <c r="B45" s="53" t="s">
        <v>177</v>
      </c>
      <c r="C45" s="53">
        <v>87</v>
      </c>
      <c r="D45" s="55">
        <v>100</v>
      </c>
      <c r="E45" s="55">
        <v>2</v>
      </c>
      <c r="F45" s="56">
        <v>0.8</v>
      </c>
      <c r="G45" s="51">
        <f t="shared" si="0"/>
        <v>125</v>
      </c>
      <c r="H45" s="52">
        <f t="shared" si="1"/>
        <v>5.43</v>
      </c>
      <c r="I45" s="52">
        <f t="shared" si="5"/>
        <v>175.70832418185813</v>
      </c>
      <c r="J45" s="57">
        <v>250</v>
      </c>
      <c r="K45" s="53">
        <f>ROUNDUP($F45/$C45*Bandgegevens!$P$14,3)</f>
        <v>0.88300000000000001</v>
      </c>
      <c r="L45" s="53">
        <f t="shared" si="2"/>
        <v>113</v>
      </c>
      <c r="M45" s="53">
        <f>ROUNDUP($F45/$C45*Bandgegevens!$Q$14,3)</f>
        <v>1.0299999999999998</v>
      </c>
      <c r="N45" s="53">
        <f t="shared" si="3"/>
        <v>97</v>
      </c>
      <c r="O45" s="53">
        <f>ROUNDUP($F45/$C45*Bandgegevens!$R$14,3)</f>
        <v>0.96599999999999997</v>
      </c>
      <c r="P45" s="53">
        <f t="shared" si="4"/>
        <v>103</v>
      </c>
      <c r="Q45" s="53">
        <v>42</v>
      </c>
      <c r="R45" s="54" t="str">
        <f>IF(D45=INDEX('tech_specs TM'!T$4:T$20,$T$3),F45,"niet beschikbaar")</f>
        <v>niet beschikbaar</v>
      </c>
    </row>
    <row r="46" spans="1:18" x14ac:dyDescent="0.25">
      <c r="A46" s="53" t="s">
        <v>15</v>
      </c>
      <c r="B46" s="53" t="s">
        <v>177</v>
      </c>
      <c r="C46" s="53">
        <v>87</v>
      </c>
      <c r="D46" s="55">
        <v>100</v>
      </c>
      <c r="E46" s="55">
        <v>2</v>
      </c>
      <c r="F46" s="56">
        <v>1</v>
      </c>
      <c r="G46" s="51">
        <f t="shared" si="0"/>
        <v>100</v>
      </c>
      <c r="H46" s="52">
        <f t="shared" si="1"/>
        <v>4.3500000000000005</v>
      </c>
      <c r="I46" s="52">
        <f t="shared" si="5"/>
        <v>219.63540522732265</v>
      </c>
      <c r="J46" s="57">
        <v>250</v>
      </c>
      <c r="K46" s="53">
        <f>ROUNDUP($F46/$C46*Bandgegevens!$P$14,3)</f>
        <v>1.1039999999999999</v>
      </c>
      <c r="L46" s="53">
        <f t="shared" si="2"/>
        <v>90</v>
      </c>
      <c r="M46" s="53">
        <f>ROUNDUP($F46/$C46*Bandgegevens!$Q$14,3)</f>
        <v>1.2879999999999998</v>
      </c>
      <c r="N46" s="53">
        <f t="shared" si="3"/>
        <v>77</v>
      </c>
      <c r="O46" s="53">
        <f>ROUNDUP($F46/$C46*Bandgegevens!$R$14,3)</f>
        <v>1.2069999999999999</v>
      </c>
      <c r="P46" s="53">
        <f t="shared" si="4"/>
        <v>82</v>
      </c>
      <c r="Q46" s="53">
        <v>43</v>
      </c>
      <c r="R46" s="54" t="str">
        <f>IF(D46=INDEX('tech_specs TM'!T$4:T$20,$T$3),F46,"niet beschikbaar")</f>
        <v>niet beschikbaar</v>
      </c>
    </row>
    <row r="47" spans="1:18" x14ac:dyDescent="0.25">
      <c r="A47" s="48" t="s">
        <v>28</v>
      </c>
      <c r="B47" s="48" t="s">
        <v>177</v>
      </c>
      <c r="C47" s="48">
        <v>113</v>
      </c>
      <c r="D47" s="49">
        <v>65</v>
      </c>
      <c r="E47" s="49">
        <v>8</v>
      </c>
      <c r="F47" s="50">
        <v>0.04</v>
      </c>
      <c r="G47" s="51">
        <f t="shared" si="0"/>
        <v>1625</v>
      </c>
      <c r="H47" s="52">
        <f t="shared" si="1"/>
        <v>91.81</v>
      </c>
      <c r="I47" s="52">
        <f t="shared" si="5"/>
        <v>6.7639930105405552</v>
      </c>
      <c r="J47" s="49">
        <v>260</v>
      </c>
      <c r="K47" s="53">
        <f>ROUNDUP($F47/$C47*Bandgegevens!$W$14,3)</f>
        <v>4.5999999999999999E-2</v>
      </c>
      <c r="L47" s="53">
        <f t="shared" ref="L47" si="6">ROUNDDOWN(D47/K47,0)</f>
        <v>1413</v>
      </c>
      <c r="M47" s="53">
        <f>ROUNDUP($F47/C47*Bandgegevens!$X$14,3)</f>
        <v>5.1999999999999998E-2</v>
      </c>
      <c r="N47" s="53">
        <f t="shared" ref="N47" si="7">ROUNDDOWN(D47/M47,0)</f>
        <v>1250</v>
      </c>
      <c r="O47" s="53">
        <f>ROUNDUP($F47/$C47*Bandgegevens!$Y$14,3)</f>
        <v>4.9000000000000002E-2</v>
      </c>
      <c r="P47" s="53">
        <f t="shared" ref="P47" si="8">ROUNDDOWN(D47/O47,0)</f>
        <v>1326</v>
      </c>
      <c r="Q47" s="53">
        <v>44</v>
      </c>
      <c r="R47" s="54" t="str">
        <f>IF(D47=INDEX('tech_specs TM'!T$4:T$20,$T$3),F47,"niet beschikbaar")</f>
        <v>niet beschikbaar</v>
      </c>
    </row>
    <row r="48" spans="1:18" x14ac:dyDescent="0.25">
      <c r="A48" s="48" t="s">
        <v>28</v>
      </c>
      <c r="B48" s="48" t="s">
        <v>177</v>
      </c>
      <c r="C48" s="48">
        <v>113</v>
      </c>
      <c r="D48" s="49">
        <v>65</v>
      </c>
      <c r="E48" s="49">
        <v>8</v>
      </c>
      <c r="F48" s="50">
        <v>0.05</v>
      </c>
      <c r="G48" s="51">
        <f t="shared" si="0"/>
        <v>1300</v>
      </c>
      <c r="H48" s="52">
        <f t="shared" si="1"/>
        <v>73.45</v>
      </c>
      <c r="I48" s="52">
        <f t="shared" si="5"/>
        <v>8.4549912631756943</v>
      </c>
      <c r="J48" s="49">
        <v>260</v>
      </c>
      <c r="K48" s="53">
        <f>ROUNDUP($F48/$C48*Bandgegevens!$W$14,3)</f>
        <v>5.8000000000000003E-2</v>
      </c>
      <c r="L48" s="53">
        <f t="shared" ref="L48:L111" si="9">ROUNDDOWN(D48/K48,0)</f>
        <v>1120</v>
      </c>
      <c r="M48" s="53">
        <f>ROUNDUP($F48/C48*Bandgegevens!$X$14,3)</f>
        <v>6.5000000000000002E-2</v>
      </c>
      <c r="N48" s="53">
        <f t="shared" ref="N48:N111" si="10">ROUNDDOWN(D48/M48,0)</f>
        <v>1000</v>
      </c>
      <c r="O48" s="53">
        <f>ROUNDUP($F48/$C48*Bandgegevens!$Y$14,3)</f>
        <v>6.2E-2</v>
      </c>
      <c r="P48" s="53">
        <f t="shared" ref="P48:P111" si="11">ROUNDDOWN(D48/O48,0)</f>
        <v>1048</v>
      </c>
      <c r="Q48" s="53">
        <v>45</v>
      </c>
      <c r="R48" s="54" t="str">
        <f>IF(D48=INDEX('tech_specs TM'!T$4:T$20,$T$3),F48,"niet beschikbaar")</f>
        <v>niet beschikbaar</v>
      </c>
    </row>
    <row r="49" spans="1:18" x14ac:dyDescent="0.25">
      <c r="A49" s="48" t="s">
        <v>28</v>
      </c>
      <c r="B49" s="48" t="s">
        <v>177</v>
      </c>
      <c r="C49" s="48">
        <v>113</v>
      </c>
      <c r="D49" s="49">
        <v>65</v>
      </c>
      <c r="E49" s="49">
        <v>8</v>
      </c>
      <c r="F49" s="50">
        <v>6.3E-2</v>
      </c>
      <c r="G49" s="51">
        <f t="shared" si="0"/>
        <v>1031.7460317460318</v>
      </c>
      <c r="H49" s="52">
        <f t="shared" si="1"/>
        <v>58.29</v>
      </c>
      <c r="I49" s="52">
        <f t="shared" si="5"/>
        <v>10.653288991601375</v>
      </c>
      <c r="J49" s="49">
        <v>260</v>
      </c>
      <c r="K49" s="53">
        <f>ROUNDUP($F49/$C49*Bandgegevens!$W$14,3)</f>
        <v>7.1999999999999995E-2</v>
      </c>
      <c r="L49" s="53">
        <f t="shared" si="9"/>
        <v>902</v>
      </c>
      <c r="M49" s="53">
        <f>ROUNDUP($F49/C49*Bandgegevens!$X$14,3)</f>
        <v>8.2000000000000003E-2</v>
      </c>
      <c r="N49" s="53">
        <f t="shared" si="10"/>
        <v>792</v>
      </c>
      <c r="O49" s="53">
        <f>ROUNDUP($F49/$C49*Bandgegevens!$Y$14,3)</f>
        <v>7.6999999999999999E-2</v>
      </c>
      <c r="P49" s="53">
        <f t="shared" si="11"/>
        <v>844</v>
      </c>
      <c r="Q49" s="53">
        <v>46</v>
      </c>
      <c r="R49" s="54" t="str">
        <f>IF(D49=INDEX('tech_specs TM'!T$4:T$20,$T$3),F49,"niet beschikbaar")</f>
        <v>niet beschikbaar</v>
      </c>
    </row>
    <row r="50" spans="1:18" x14ac:dyDescent="0.25">
      <c r="A50" s="48" t="s">
        <v>28</v>
      </c>
      <c r="B50" s="48" t="s">
        <v>177</v>
      </c>
      <c r="C50" s="48">
        <v>113</v>
      </c>
      <c r="D50" s="49">
        <v>65</v>
      </c>
      <c r="E50" s="49">
        <v>8</v>
      </c>
      <c r="F50" s="50">
        <v>0.08</v>
      </c>
      <c r="G50" s="51">
        <f t="shared" si="0"/>
        <v>812.5</v>
      </c>
      <c r="H50" s="52">
        <f t="shared" si="1"/>
        <v>45.9</v>
      </c>
      <c r="I50" s="52">
        <f t="shared" si="5"/>
        <v>13.52798602108111</v>
      </c>
      <c r="J50" s="49">
        <v>260</v>
      </c>
      <c r="K50" s="53">
        <f>ROUNDUP($F50/$C50*Bandgegevens!$W$14,3)</f>
        <v>9.1999999999999998E-2</v>
      </c>
      <c r="L50" s="53">
        <f t="shared" si="9"/>
        <v>706</v>
      </c>
      <c r="M50" s="53">
        <f>ROUNDUP($F50/C50*Bandgegevens!$X$14,3)</f>
        <v>0.104</v>
      </c>
      <c r="N50" s="53">
        <f t="shared" si="10"/>
        <v>625</v>
      </c>
      <c r="O50" s="53">
        <f>ROUNDUP($F50/$C50*Bandgegevens!$Y$14,3)</f>
        <v>9.8000000000000004E-2</v>
      </c>
      <c r="P50" s="53">
        <f t="shared" si="11"/>
        <v>663</v>
      </c>
      <c r="Q50" s="53">
        <v>47</v>
      </c>
      <c r="R50" s="54" t="str">
        <f>IF(D50=INDEX('tech_specs TM'!T$4:T$20,$T$3),F50,"niet beschikbaar")</f>
        <v>niet beschikbaar</v>
      </c>
    </row>
    <row r="51" spans="1:18" x14ac:dyDescent="0.25">
      <c r="A51" s="48" t="s">
        <v>28</v>
      </c>
      <c r="B51" s="48" t="s">
        <v>177</v>
      </c>
      <c r="C51" s="48">
        <v>113</v>
      </c>
      <c r="D51" s="49">
        <v>65</v>
      </c>
      <c r="E51" s="49">
        <v>8</v>
      </c>
      <c r="F51" s="50">
        <v>0.1</v>
      </c>
      <c r="G51" s="51">
        <f t="shared" si="0"/>
        <v>650</v>
      </c>
      <c r="H51" s="52">
        <f t="shared" si="1"/>
        <v>36.72</v>
      </c>
      <c r="I51" s="52">
        <f t="shared" si="5"/>
        <v>16.909982526351389</v>
      </c>
      <c r="J51" s="49">
        <v>260</v>
      </c>
      <c r="K51" s="53">
        <f>ROUNDUP($F51/$C51*Bandgegevens!$W$14,3)</f>
        <v>0.115</v>
      </c>
      <c r="L51" s="53">
        <f t="shared" si="9"/>
        <v>565</v>
      </c>
      <c r="M51" s="53">
        <f>ROUNDUP($F51/C51*Bandgegevens!$X$14,3)</f>
        <v>0.13</v>
      </c>
      <c r="N51" s="53">
        <f t="shared" si="10"/>
        <v>500</v>
      </c>
      <c r="O51" s="53">
        <f>ROUNDUP($F51/$C51*Bandgegevens!$Y$14,3)</f>
        <v>0.123</v>
      </c>
      <c r="P51" s="53">
        <f t="shared" si="11"/>
        <v>528</v>
      </c>
      <c r="Q51" s="53">
        <v>48</v>
      </c>
      <c r="R51" s="54" t="str">
        <f>IF(D51=INDEX('tech_specs TM'!T$4:T$20,$T$3),F51,"niet beschikbaar")</f>
        <v>niet beschikbaar</v>
      </c>
    </row>
    <row r="52" spans="1:18" x14ac:dyDescent="0.25">
      <c r="A52" s="48" t="s">
        <v>28</v>
      </c>
      <c r="B52" s="48" t="s">
        <v>177</v>
      </c>
      <c r="C52" s="48">
        <v>113</v>
      </c>
      <c r="D52" s="49">
        <v>65</v>
      </c>
      <c r="E52" s="49">
        <v>8</v>
      </c>
      <c r="F52" s="50">
        <v>0.125</v>
      </c>
      <c r="G52" s="51">
        <f t="shared" si="0"/>
        <v>520</v>
      </c>
      <c r="H52" s="52">
        <f t="shared" si="1"/>
        <v>29.38</v>
      </c>
      <c r="I52" s="52">
        <f t="shared" si="5"/>
        <v>21.137478157939235</v>
      </c>
      <c r="J52" s="49">
        <v>260</v>
      </c>
      <c r="K52" s="53">
        <f>ROUNDUP($F52/$C52*Bandgegevens!$W$14,3)</f>
        <v>0.14299999999999999</v>
      </c>
      <c r="L52" s="53">
        <f t="shared" si="9"/>
        <v>454</v>
      </c>
      <c r="M52" s="53">
        <f>ROUNDUP($F52/C52*Bandgegevens!$X$14,3)</f>
        <v>0.16200000000000001</v>
      </c>
      <c r="N52" s="53">
        <f t="shared" si="10"/>
        <v>401</v>
      </c>
      <c r="O52" s="53">
        <f>ROUNDUP($F52/$C52*Bandgegevens!$Y$14,3)</f>
        <v>0.153</v>
      </c>
      <c r="P52" s="53">
        <f t="shared" si="11"/>
        <v>424</v>
      </c>
      <c r="Q52" s="53">
        <v>49</v>
      </c>
      <c r="R52" s="54" t="str">
        <f>IF(D52=INDEX('tech_specs TM'!T$4:T$20,$T$3),F52,"niet beschikbaar")</f>
        <v>niet beschikbaar</v>
      </c>
    </row>
    <row r="53" spans="1:18" x14ac:dyDescent="0.25">
      <c r="A53" s="48" t="s">
        <v>28</v>
      </c>
      <c r="B53" s="48" t="s">
        <v>177</v>
      </c>
      <c r="C53" s="48">
        <v>113</v>
      </c>
      <c r="D53" s="49">
        <v>65</v>
      </c>
      <c r="E53" s="49">
        <v>8</v>
      </c>
      <c r="F53" s="50">
        <v>0.16</v>
      </c>
      <c r="G53" s="51">
        <f t="shared" si="0"/>
        <v>406.25</v>
      </c>
      <c r="H53" s="52">
        <f t="shared" si="1"/>
        <v>22.95</v>
      </c>
      <c r="I53" s="52">
        <f t="shared" si="5"/>
        <v>27.055972042162221</v>
      </c>
      <c r="J53" s="49">
        <v>260</v>
      </c>
      <c r="K53" s="53">
        <f>ROUNDUP($F53/$C53*Bandgegevens!$W$14,3)</f>
        <v>0.183</v>
      </c>
      <c r="L53" s="53">
        <f t="shared" si="9"/>
        <v>355</v>
      </c>
      <c r="M53" s="53">
        <f>ROUNDUP($F53/C53*Bandgegevens!$X$14,3)</f>
        <v>0.20699999999999999</v>
      </c>
      <c r="N53" s="53">
        <f t="shared" si="10"/>
        <v>314</v>
      </c>
      <c r="O53" s="53">
        <f>ROUNDUP($F53/$C53*Bandgegevens!$Y$14,3)</f>
        <v>0.19600000000000001</v>
      </c>
      <c r="P53" s="53">
        <f t="shared" si="11"/>
        <v>331</v>
      </c>
      <c r="Q53" s="53">
        <v>50</v>
      </c>
      <c r="R53" s="54" t="str">
        <f>IF(D53=INDEX('tech_specs TM'!T$4:T$20,$T$3),F53,"niet beschikbaar")</f>
        <v>niet beschikbaar</v>
      </c>
    </row>
    <row r="54" spans="1:18" x14ac:dyDescent="0.25">
      <c r="A54" s="48" t="s">
        <v>28</v>
      </c>
      <c r="B54" s="48" t="s">
        <v>177</v>
      </c>
      <c r="C54" s="48">
        <v>113</v>
      </c>
      <c r="D54" s="49">
        <v>65</v>
      </c>
      <c r="E54" s="49">
        <v>8</v>
      </c>
      <c r="F54" s="50">
        <v>0.2</v>
      </c>
      <c r="G54" s="51">
        <f t="shared" si="0"/>
        <v>325</v>
      </c>
      <c r="H54" s="52">
        <f t="shared" si="1"/>
        <v>18.36</v>
      </c>
      <c r="I54" s="52">
        <f t="shared" si="5"/>
        <v>33.819965052702777</v>
      </c>
      <c r="J54" s="49">
        <v>260</v>
      </c>
      <c r="K54" s="53">
        <f>ROUNDUP($F54/$C54*Bandgegevens!$W$14,3)</f>
        <v>0.22900000000000001</v>
      </c>
      <c r="L54" s="53">
        <f t="shared" si="9"/>
        <v>283</v>
      </c>
      <c r="M54" s="53">
        <f>ROUNDUP($F54/C54*Bandgegevens!$X$14,3)</f>
        <v>0.25900000000000001</v>
      </c>
      <c r="N54" s="53">
        <f t="shared" si="10"/>
        <v>250</v>
      </c>
      <c r="O54" s="53">
        <f>ROUNDUP($F54/$C54*Bandgegevens!$Y$14,3)</f>
        <v>0.245</v>
      </c>
      <c r="P54" s="53">
        <f t="shared" si="11"/>
        <v>265</v>
      </c>
      <c r="Q54" s="53">
        <v>51</v>
      </c>
      <c r="R54" s="54" t="str">
        <f>IF(D54=INDEX('tech_specs TM'!T$4:T$20,$T$3),F54,"niet beschikbaar")</f>
        <v>niet beschikbaar</v>
      </c>
    </row>
    <row r="55" spans="1:18" x14ac:dyDescent="0.25">
      <c r="A55" s="48" t="s">
        <v>28</v>
      </c>
      <c r="B55" s="48" t="s">
        <v>177</v>
      </c>
      <c r="C55" s="48">
        <v>113</v>
      </c>
      <c r="D55" s="49">
        <v>65</v>
      </c>
      <c r="E55" s="49">
        <v>8</v>
      </c>
      <c r="F55" s="50">
        <v>0.25</v>
      </c>
      <c r="G55" s="51">
        <f t="shared" si="0"/>
        <v>260</v>
      </c>
      <c r="H55" s="52">
        <f t="shared" si="1"/>
        <v>14.69</v>
      </c>
      <c r="I55" s="52">
        <f t="shared" si="5"/>
        <v>42.27495631587847</v>
      </c>
      <c r="J55" s="49">
        <v>260</v>
      </c>
      <c r="K55" s="53">
        <f>ROUNDUP($F55/$C55*Bandgegevens!$W$14,3)</f>
        <v>0.28599999999999998</v>
      </c>
      <c r="L55" s="53">
        <f t="shared" si="9"/>
        <v>227</v>
      </c>
      <c r="M55" s="53">
        <f>ROUNDUP($F55/C55*Bandgegevens!$X$14,3)</f>
        <v>0.32400000000000001</v>
      </c>
      <c r="N55" s="53">
        <f t="shared" si="10"/>
        <v>200</v>
      </c>
      <c r="O55" s="53">
        <f>ROUNDUP($F55/$C55*Bandgegevens!$Y$14,3)</f>
        <v>0.30599999999999999</v>
      </c>
      <c r="P55" s="53">
        <f t="shared" si="11"/>
        <v>212</v>
      </c>
      <c r="Q55" s="53">
        <v>52</v>
      </c>
      <c r="R55" s="54" t="str">
        <f>IF(D55=INDEX('tech_specs TM'!T$4:T$20,$T$3),F55,"niet beschikbaar")</f>
        <v>niet beschikbaar</v>
      </c>
    </row>
    <row r="56" spans="1:18" x14ac:dyDescent="0.25">
      <c r="A56" s="48" t="s">
        <v>28</v>
      </c>
      <c r="B56" s="48" t="s">
        <v>177</v>
      </c>
      <c r="C56" s="48">
        <v>113</v>
      </c>
      <c r="D56" s="49">
        <v>65</v>
      </c>
      <c r="E56" s="49">
        <v>8</v>
      </c>
      <c r="F56" s="50">
        <v>0.32</v>
      </c>
      <c r="G56" s="51">
        <f t="shared" si="0"/>
        <v>203.125</v>
      </c>
      <c r="H56" s="52">
        <f t="shared" si="1"/>
        <v>11.47</v>
      </c>
      <c r="I56" s="52">
        <f t="shared" si="5"/>
        <v>54.111944084324442</v>
      </c>
      <c r="J56" s="49">
        <v>260</v>
      </c>
      <c r="K56" s="53">
        <f>ROUNDUP($F56/$C56*Bandgegevens!$W$14,3)</f>
        <v>0.36599999999999999</v>
      </c>
      <c r="L56" s="53">
        <f t="shared" si="9"/>
        <v>177</v>
      </c>
      <c r="M56" s="53">
        <f>ROUNDUP($F56/C56*Bandgegevens!$X$14,3)</f>
        <v>0.41399999999999998</v>
      </c>
      <c r="N56" s="53">
        <f t="shared" si="10"/>
        <v>157</v>
      </c>
      <c r="O56" s="53">
        <f>ROUNDUP($F56/$C56*Bandgegevens!$Y$14,3)</f>
        <v>0.39100000000000001</v>
      </c>
      <c r="P56" s="53">
        <f t="shared" si="11"/>
        <v>166</v>
      </c>
      <c r="Q56" s="53">
        <v>53</v>
      </c>
      <c r="R56" s="54" t="str">
        <f>IF(D56=INDEX('tech_specs TM'!T$4:T$20,$T$3),F56,"niet beschikbaar")</f>
        <v>niet beschikbaar</v>
      </c>
    </row>
    <row r="57" spans="1:18" x14ac:dyDescent="0.25">
      <c r="A57" s="48" t="s">
        <v>28</v>
      </c>
      <c r="B57" s="48" t="s">
        <v>177</v>
      </c>
      <c r="C57" s="48">
        <v>113</v>
      </c>
      <c r="D57" s="49">
        <v>80</v>
      </c>
      <c r="E57" s="49">
        <v>6</v>
      </c>
      <c r="F57" s="50">
        <v>5.2999999999999999E-2</v>
      </c>
      <c r="G57" s="51">
        <f t="shared" si="0"/>
        <v>1509.433962264151</v>
      </c>
      <c r="H57" s="52">
        <f t="shared" si="1"/>
        <v>85.28</v>
      </c>
      <c r="I57" s="52">
        <f t="shared" si="5"/>
        <v>8.9622907389662352</v>
      </c>
      <c r="J57" s="49">
        <v>260</v>
      </c>
      <c r="K57" s="53">
        <f>ROUNDUP($F57/$C57*Bandgegevens!$W$14,3)</f>
        <v>6.0999999999999999E-2</v>
      </c>
      <c r="L57" s="53">
        <f t="shared" si="9"/>
        <v>1311</v>
      </c>
      <c r="M57" s="53">
        <f>ROUNDUP($F57/C57*Bandgegevens!$X$14,3)</f>
        <v>6.9000000000000006E-2</v>
      </c>
      <c r="N57" s="53">
        <f t="shared" si="10"/>
        <v>1159</v>
      </c>
      <c r="O57" s="53">
        <f>ROUNDUP($F57/$C57*Bandgegevens!$Y$14,3)</f>
        <v>6.5000000000000002E-2</v>
      </c>
      <c r="P57" s="53">
        <f t="shared" si="11"/>
        <v>1230</v>
      </c>
      <c r="Q57" s="53">
        <v>54</v>
      </c>
      <c r="R57" s="54" t="str">
        <f>IF(D57=INDEX('tech_specs TM'!T$4:T$20,$T$3),F57,"niet beschikbaar")</f>
        <v>niet beschikbaar</v>
      </c>
    </row>
    <row r="58" spans="1:18" x14ac:dyDescent="0.25">
      <c r="A58" s="48" t="s">
        <v>28</v>
      </c>
      <c r="B58" s="48" t="s">
        <v>177</v>
      </c>
      <c r="C58" s="48">
        <v>113</v>
      </c>
      <c r="D58" s="49">
        <v>80</v>
      </c>
      <c r="E58" s="49">
        <v>6</v>
      </c>
      <c r="F58" s="50">
        <v>6.7000000000000004E-2</v>
      </c>
      <c r="G58" s="51">
        <f t="shared" si="0"/>
        <v>1194.0298507462685</v>
      </c>
      <c r="H58" s="52">
        <f t="shared" si="1"/>
        <v>67.460000000000008</v>
      </c>
      <c r="I58" s="52">
        <f t="shared" si="5"/>
        <v>11.329688292655431</v>
      </c>
      <c r="J58" s="49">
        <v>260</v>
      </c>
      <c r="K58" s="53">
        <f>ROUNDUP($F58/$C58*Bandgegevens!$W$14,3)</f>
        <v>7.6999999999999999E-2</v>
      </c>
      <c r="L58" s="53">
        <f t="shared" si="9"/>
        <v>1038</v>
      </c>
      <c r="M58" s="53">
        <f>ROUNDUP($F58/C58*Bandgegevens!$X$14,3)</f>
        <v>8.6999999999999994E-2</v>
      </c>
      <c r="N58" s="53">
        <f t="shared" si="10"/>
        <v>919</v>
      </c>
      <c r="O58" s="53">
        <f>ROUNDUP($F58/$C58*Bandgegevens!$Y$14,3)</f>
        <v>8.2000000000000003E-2</v>
      </c>
      <c r="P58" s="53">
        <f t="shared" si="11"/>
        <v>975</v>
      </c>
      <c r="Q58" s="53">
        <v>55</v>
      </c>
      <c r="R58" s="54" t="str">
        <f>IF(D58=INDEX('tech_specs TM'!T$4:T$20,$T$3),F58,"niet beschikbaar")</f>
        <v>niet beschikbaar</v>
      </c>
    </row>
    <row r="59" spans="1:18" x14ac:dyDescent="0.25">
      <c r="A59" s="48" t="s">
        <v>28</v>
      </c>
      <c r="B59" s="48" t="s">
        <v>177</v>
      </c>
      <c r="C59" s="48">
        <v>113</v>
      </c>
      <c r="D59" s="49">
        <v>80</v>
      </c>
      <c r="E59" s="49">
        <v>6</v>
      </c>
      <c r="F59" s="50">
        <v>8.5000000000000006E-2</v>
      </c>
      <c r="G59" s="51">
        <f t="shared" si="0"/>
        <v>941.17647058823525</v>
      </c>
      <c r="H59" s="52">
        <f t="shared" si="1"/>
        <v>53.17</v>
      </c>
      <c r="I59" s="52">
        <f t="shared" si="5"/>
        <v>14.373485147398682</v>
      </c>
      <c r="J59" s="49">
        <v>260</v>
      </c>
      <c r="K59" s="53">
        <f>ROUNDUP($F59/$C59*Bandgegevens!$W$14,3)</f>
        <v>9.8000000000000004E-2</v>
      </c>
      <c r="L59" s="53">
        <f t="shared" si="9"/>
        <v>816</v>
      </c>
      <c r="M59" s="53">
        <f>ROUNDUP($F59/C59*Bandgegevens!$X$14,3)</f>
        <v>0.11</v>
      </c>
      <c r="N59" s="53">
        <f t="shared" si="10"/>
        <v>727</v>
      </c>
      <c r="O59" s="53">
        <f>ROUNDUP($F59/$C59*Bandgegevens!$Y$14,3)</f>
        <v>0.104</v>
      </c>
      <c r="P59" s="53">
        <f t="shared" si="11"/>
        <v>769</v>
      </c>
      <c r="Q59" s="53">
        <v>56</v>
      </c>
      <c r="R59" s="54" t="str">
        <f>IF(D59=INDEX('tech_specs TM'!T$4:T$20,$T$3),F59,"niet beschikbaar")</f>
        <v>niet beschikbaar</v>
      </c>
    </row>
    <row r="60" spans="1:18" x14ac:dyDescent="0.25">
      <c r="A60" s="48" t="s">
        <v>28</v>
      </c>
      <c r="B60" s="48" t="s">
        <v>177</v>
      </c>
      <c r="C60" s="48">
        <v>113</v>
      </c>
      <c r="D60" s="49">
        <v>80</v>
      </c>
      <c r="E60" s="49">
        <v>6</v>
      </c>
      <c r="F60" s="50">
        <v>0.1</v>
      </c>
      <c r="G60" s="51">
        <f t="shared" si="0"/>
        <v>800</v>
      </c>
      <c r="H60" s="52">
        <f t="shared" si="1"/>
        <v>45.2</v>
      </c>
      <c r="I60" s="52">
        <f t="shared" si="5"/>
        <v>16.909982526351389</v>
      </c>
      <c r="J60" s="49">
        <v>260</v>
      </c>
      <c r="K60" s="53">
        <f>ROUNDUP($F60/$C60*Bandgegevens!$W$14,3)</f>
        <v>0.115</v>
      </c>
      <c r="L60" s="53">
        <f t="shared" si="9"/>
        <v>695</v>
      </c>
      <c r="M60" s="53">
        <f>ROUNDUP($F60/C60*Bandgegevens!$X$14,3)</f>
        <v>0.13</v>
      </c>
      <c r="N60" s="53">
        <f t="shared" si="10"/>
        <v>615</v>
      </c>
      <c r="O60" s="53">
        <f>ROUNDUP($F60/$C60*Bandgegevens!$Y$14,3)</f>
        <v>0.123</v>
      </c>
      <c r="P60" s="53">
        <f t="shared" si="11"/>
        <v>650</v>
      </c>
      <c r="Q60" s="53">
        <v>57</v>
      </c>
      <c r="R60" s="54" t="str">
        <f>IF(D60=INDEX('tech_specs TM'!T$4:T$20,$T$3),F60,"niet beschikbaar")</f>
        <v>niet beschikbaar</v>
      </c>
    </row>
    <row r="61" spans="1:18" x14ac:dyDescent="0.25">
      <c r="A61" s="48" t="s">
        <v>28</v>
      </c>
      <c r="B61" s="48" t="s">
        <v>177</v>
      </c>
      <c r="C61" s="48">
        <v>113</v>
      </c>
      <c r="D61" s="49">
        <v>80</v>
      </c>
      <c r="E61" s="49">
        <v>6</v>
      </c>
      <c r="F61" s="50">
        <v>0.13</v>
      </c>
      <c r="G61" s="51">
        <f t="shared" si="0"/>
        <v>615.38461538461536</v>
      </c>
      <c r="H61" s="52">
        <f t="shared" si="1"/>
        <v>34.76</v>
      </c>
      <c r="I61" s="52">
        <f t="shared" si="5"/>
        <v>21.982977284256808</v>
      </c>
      <c r="J61" s="49">
        <v>260</v>
      </c>
      <c r="K61" s="53">
        <f>ROUNDUP($F61/$C61*Bandgegevens!$W$14,3)</f>
        <v>0.14899999999999999</v>
      </c>
      <c r="L61" s="53">
        <f t="shared" si="9"/>
        <v>536</v>
      </c>
      <c r="M61" s="53">
        <f>ROUNDUP($F61/C61*Bandgegevens!$X$14,3)</f>
        <v>0.16800000000000001</v>
      </c>
      <c r="N61" s="53">
        <f t="shared" si="10"/>
        <v>476</v>
      </c>
      <c r="O61" s="53">
        <f>ROUNDUP($F61/$C61*Bandgegevens!$Y$14,3)</f>
        <v>0.159</v>
      </c>
      <c r="P61" s="53">
        <f t="shared" si="11"/>
        <v>503</v>
      </c>
      <c r="Q61" s="53">
        <v>58</v>
      </c>
      <c r="R61" s="54" t="str">
        <f>IF(D61=INDEX('tech_specs TM'!T$4:T$20,$T$3),F61,"niet beschikbaar")</f>
        <v>niet beschikbaar</v>
      </c>
    </row>
    <row r="62" spans="1:18" x14ac:dyDescent="0.25">
      <c r="A62" s="48" t="s">
        <v>28</v>
      </c>
      <c r="B62" s="48" t="s">
        <v>177</v>
      </c>
      <c r="C62" s="48">
        <v>113</v>
      </c>
      <c r="D62" s="49">
        <v>80</v>
      </c>
      <c r="E62" s="49">
        <v>6</v>
      </c>
      <c r="F62" s="50">
        <v>0.16</v>
      </c>
      <c r="G62" s="51">
        <f t="shared" si="0"/>
        <v>500</v>
      </c>
      <c r="H62" s="52">
        <f t="shared" si="1"/>
        <v>28.25</v>
      </c>
      <c r="I62" s="52">
        <f t="shared" si="5"/>
        <v>27.055972042162221</v>
      </c>
      <c r="J62" s="49">
        <v>260</v>
      </c>
      <c r="K62" s="53">
        <f>ROUNDUP($F62/$C62*Bandgegevens!$W$14,3)</f>
        <v>0.183</v>
      </c>
      <c r="L62" s="53">
        <f t="shared" si="9"/>
        <v>437</v>
      </c>
      <c r="M62" s="53">
        <f>ROUNDUP($F62/C62*Bandgegevens!$X$14,3)</f>
        <v>0.20699999999999999</v>
      </c>
      <c r="N62" s="53">
        <f t="shared" si="10"/>
        <v>386</v>
      </c>
      <c r="O62" s="53">
        <f>ROUNDUP($F62/$C62*Bandgegevens!$Y$14,3)</f>
        <v>0.19600000000000001</v>
      </c>
      <c r="P62" s="53">
        <f t="shared" si="11"/>
        <v>408</v>
      </c>
      <c r="Q62" s="53">
        <v>59</v>
      </c>
      <c r="R62" s="54" t="str">
        <f>IF(D62=INDEX('tech_specs TM'!T$4:T$20,$T$3),F62,"niet beschikbaar")</f>
        <v>niet beschikbaar</v>
      </c>
    </row>
    <row r="63" spans="1:18" x14ac:dyDescent="0.25">
      <c r="A63" s="48" t="s">
        <v>28</v>
      </c>
      <c r="B63" s="48" t="s">
        <v>177</v>
      </c>
      <c r="C63" s="48">
        <v>113</v>
      </c>
      <c r="D63" s="49">
        <v>80</v>
      </c>
      <c r="E63" s="49">
        <v>6</v>
      </c>
      <c r="F63" s="50">
        <v>0.2</v>
      </c>
      <c r="G63" s="51">
        <f t="shared" si="0"/>
        <v>400</v>
      </c>
      <c r="H63" s="52">
        <f t="shared" si="1"/>
        <v>22.6</v>
      </c>
      <c r="I63" s="52">
        <f t="shared" si="5"/>
        <v>33.819965052702777</v>
      </c>
      <c r="J63" s="49">
        <v>260</v>
      </c>
      <c r="K63" s="53">
        <f>ROUNDUP($F63/$C63*Bandgegevens!$W$14,3)</f>
        <v>0.22900000000000001</v>
      </c>
      <c r="L63" s="53">
        <f t="shared" si="9"/>
        <v>349</v>
      </c>
      <c r="M63" s="53">
        <f>ROUNDUP($F63/C63*Bandgegevens!$X$14,3)</f>
        <v>0.25900000000000001</v>
      </c>
      <c r="N63" s="53">
        <f t="shared" si="10"/>
        <v>308</v>
      </c>
      <c r="O63" s="53">
        <f>ROUNDUP($F63/$C63*Bandgegevens!$Y$14,3)</f>
        <v>0.245</v>
      </c>
      <c r="P63" s="53">
        <f t="shared" si="11"/>
        <v>326</v>
      </c>
      <c r="Q63" s="53">
        <v>60</v>
      </c>
      <c r="R63" s="54" t="str">
        <f>IF(D63=INDEX('tech_specs TM'!T$4:T$20,$T$3),F63,"niet beschikbaar")</f>
        <v>niet beschikbaar</v>
      </c>
    </row>
    <row r="64" spans="1:18" x14ac:dyDescent="0.25">
      <c r="A64" s="48" t="s">
        <v>28</v>
      </c>
      <c r="B64" s="48" t="s">
        <v>177</v>
      </c>
      <c r="C64" s="48">
        <v>113</v>
      </c>
      <c r="D64" s="49">
        <v>80</v>
      </c>
      <c r="E64" s="49">
        <v>6</v>
      </c>
      <c r="F64" s="50">
        <v>0.25</v>
      </c>
      <c r="G64" s="51">
        <f t="shared" si="0"/>
        <v>320</v>
      </c>
      <c r="H64" s="52">
        <f t="shared" si="1"/>
        <v>18.080000000000002</v>
      </c>
      <c r="I64" s="52">
        <f t="shared" si="5"/>
        <v>42.27495631587847</v>
      </c>
      <c r="J64" s="49">
        <v>260</v>
      </c>
      <c r="K64" s="53">
        <f>ROUNDUP($F64/$C64*Bandgegevens!$W$14,3)</f>
        <v>0.28599999999999998</v>
      </c>
      <c r="L64" s="53">
        <f t="shared" si="9"/>
        <v>279</v>
      </c>
      <c r="M64" s="53">
        <f>ROUNDUP($F64/C64*Bandgegevens!$X$14,3)</f>
        <v>0.32400000000000001</v>
      </c>
      <c r="N64" s="53">
        <f t="shared" si="10"/>
        <v>246</v>
      </c>
      <c r="O64" s="53">
        <f>ROUNDUP($F64/$C64*Bandgegevens!$Y$14,3)</f>
        <v>0.30599999999999999</v>
      </c>
      <c r="P64" s="53">
        <f t="shared" si="11"/>
        <v>261</v>
      </c>
      <c r="Q64" s="53">
        <v>61</v>
      </c>
      <c r="R64" s="54" t="str">
        <f>IF(D64=INDEX('tech_specs TM'!T$4:T$20,$T$3),F64,"niet beschikbaar")</f>
        <v>niet beschikbaar</v>
      </c>
    </row>
    <row r="65" spans="1:18" x14ac:dyDescent="0.25">
      <c r="A65" s="48" t="s">
        <v>28</v>
      </c>
      <c r="B65" s="48" t="s">
        <v>177</v>
      </c>
      <c r="C65" s="48">
        <v>113</v>
      </c>
      <c r="D65" s="49">
        <v>80</v>
      </c>
      <c r="E65" s="49">
        <v>6</v>
      </c>
      <c r="F65" s="50">
        <v>0.32</v>
      </c>
      <c r="G65" s="51">
        <f t="shared" si="0"/>
        <v>250</v>
      </c>
      <c r="H65" s="52">
        <f t="shared" si="1"/>
        <v>14.120000000000001</v>
      </c>
      <c r="I65" s="52">
        <f t="shared" si="5"/>
        <v>54.111944084324442</v>
      </c>
      <c r="J65" s="49">
        <v>260</v>
      </c>
      <c r="K65" s="53">
        <f>ROUNDUP($F65/$C65*Bandgegevens!$W$14,3)</f>
        <v>0.36599999999999999</v>
      </c>
      <c r="L65" s="53">
        <f t="shared" si="9"/>
        <v>218</v>
      </c>
      <c r="M65" s="53">
        <f>ROUNDUP($F65/C65*Bandgegevens!$X$14,3)</f>
        <v>0.41399999999999998</v>
      </c>
      <c r="N65" s="53">
        <f t="shared" si="10"/>
        <v>193</v>
      </c>
      <c r="O65" s="53">
        <f>ROUNDUP($F65/$C65*Bandgegevens!$Y$14,3)</f>
        <v>0.39100000000000001</v>
      </c>
      <c r="P65" s="53">
        <f t="shared" si="11"/>
        <v>204</v>
      </c>
      <c r="Q65" s="53">
        <v>62</v>
      </c>
      <c r="R65" s="54" t="str">
        <f>IF(D65=INDEX('tech_specs TM'!T$4:T$20,$T$3),F65,"niet beschikbaar")</f>
        <v>niet beschikbaar</v>
      </c>
    </row>
    <row r="66" spans="1:18" x14ac:dyDescent="0.25">
      <c r="A66" s="48" t="s">
        <v>28</v>
      </c>
      <c r="B66" s="48" t="s">
        <v>177</v>
      </c>
      <c r="C66" s="48">
        <v>113</v>
      </c>
      <c r="D66" s="49">
        <v>80</v>
      </c>
      <c r="E66" s="49">
        <v>6</v>
      </c>
      <c r="F66" s="50">
        <v>0.4</v>
      </c>
      <c r="G66" s="51">
        <f t="shared" si="0"/>
        <v>200</v>
      </c>
      <c r="H66" s="52">
        <f t="shared" si="1"/>
        <v>11.3</v>
      </c>
      <c r="I66" s="52">
        <f t="shared" si="5"/>
        <v>67.639930105405554</v>
      </c>
      <c r="J66" s="49">
        <v>260</v>
      </c>
      <c r="K66" s="53">
        <f>ROUNDUP($F66/$C66*Bandgegevens!$W$14,3)</f>
        <v>0.45700000000000002</v>
      </c>
      <c r="L66" s="53">
        <f t="shared" si="9"/>
        <v>175</v>
      </c>
      <c r="M66" s="53">
        <f>ROUNDUP($F66/C66*Bandgegevens!$X$14,3)</f>
        <v>0.51700000000000002</v>
      </c>
      <c r="N66" s="53">
        <f t="shared" si="10"/>
        <v>154</v>
      </c>
      <c r="O66" s="53">
        <f>ROUNDUP($F66/$C66*Bandgegevens!$Y$14,3)</f>
        <v>0.48899999999999999</v>
      </c>
      <c r="P66" s="53">
        <f t="shared" si="11"/>
        <v>163</v>
      </c>
      <c r="Q66" s="53">
        <v>63</v>
      </c>
      <c r="R66" s="54" t="str">
        <f>IF(D66=INDEX('tech_specs TM'!T$4:T$20,$T$3),F66,"niet beschikbaar")</f>
        <v>niet beschikbaar</v>
      </c>
    </row>
    <row r="67" spans="1:18" x14ac:dyDescent="0.25">
      <c r="A67" s="48" t="s">
        <v>28</v>
      </c>
      <c r="B67" s="48" t="s">
        <v>177</v>
      </c>
      <c r="C67" s="48">
        <v>113</v>
      </c>
      <c r="D67" s="49">
        <v>120</v>
      </c>
      <c r="E67" s="49">
        <v>4</v>
      </c>
      <c r="F67" s="50">
        <v>0.08</v>
      </c>
      <c r="G67" s="51">
        <f t="shared" si="0"/>
        <v>1500</v>
      </c>
      <c r="H67" s="52">
        <f t="shared" si="1"/>
        <v>84.75</v>
      </c>
      <c r="I67" s="52">
        <f t="shared" si="5"/>
        <v>13.52798602108111</v>
      </c>
      <c r="J67" s="49">
        <v>260</v>
      </c>
      <c r="K67" s="53">
        <f>ROUNDUP($F67/$C67*Bandgegevens!$W$14,3)</f>
        <v>9.1999999999999998E-2</v>
      </c>
      <c r="L67" s="53">
        <f t="shared" si="9"/>
        <v>1304</v>
      </c>
      <c r="M67" s="53">
        <f>ROUNDUP($F67/C67*Bandgegevens!$X$14,3)</f>
        <v>0.104</v>
      </c>
      <c r="N67" s="53">
        <f t="shared" si="10"/>
        <v>1153</v>
      </c>
      <c r="O67" s="53">
        <f>ROUNDUP($F67/$C67*Bandgegevens!$Y$14,3)</f>
        <v>9.8000000000000004E-2</v>
      </c>
      <c r="P67" s="53">
        <f t="shared" si="11"/>
        <v>1224</v>
      </c>
      <c r="Q67" s="53">
        <v>64</v>
      </c>
      <c r="R67" s="54" t="str">
        <f>IF(D67=INDEX('tech_specs TM'!T$4:T$20,$T$3),F67,"niet beschikbaar")</f>
        <v>niet beschikbaar</v>
      </c>
    </row>
    <row r="68" spans="1:18" x14ac:dyDescent="0.25">
      <c r="A68" s="48" t="s">
        <v>28</v>
      </c>
      <c r="B68" s="48" t="s">
        <v>177</v>
      </c>
      <c r="C68" s="48">
        <v>113</v>
      </c>
      <c r="D68" s="49">
        <v>120</v>
      </c>
      <c r="E68" s="49">
        <v>4</v>
      </c>
      <c r="F68" s="50">
        <v>0.1</v>
      </c>
      <c r="G68" s="51">
        <f t="shared" si="0"/>
        <v>1200</v>
      </c>
      <c r="H68" s="52">
        <f t="shared" si="1"/>
        <v>67.8</v>
      </c>
      <c r="I68" s="52">
        <f t="shared" si="5"/>
        <v>16.909982526351389</v>
      </c>
      <c r="J68" s="49">
        <v>260</v>
      </c>
      <c r="K68" s="53">
        <f>ROUNDUP($F68/$C68*Bandgegevens!$W$14,3)</f>
        <v>0.115</v>
      </c>
      <c r="L68" s="53">
        <f t="shared" si="9"/>
        <v>1043</v>
      </c>
      <c r="M68" s="53">
        <f>ROUNDUP($F68/C68*Bandgegevens!$X$14,3)</f>
        <v>0.13</v>
      </c>
      <c r="N68" s="53">
        <f t="shared" si="10"/>
        <v>923</v>
      </c>
      <c r="O68" s="53">
        <f>ROUNDUP($F68/$C68*Bandgegevens!$Y$14,3)</f>
        <v>0.123</v>
      </c>
      <c r="P68" s="53">
        <f t="shared" si="11"/>
        <v>975</v>
      </c>
      <c r="Q68" s="53">
        <v>65</v>
      </c>
      <c r="R68" s="54" t="str">
        <f>IF(D68=INDEX('tech_specs TM'!T$4:T$20,$T$3),F68,"niet beschikbaar")</f>
        <v>niet beschikbaar</v>
      </c>
    </row>
    <row r="69" spans="1:18" x14ac:dyDescent="0.25">
      <c r="A69" s="48" t="s">
        <v>28</v>
      </c>
      <c r="B69" s="48" t="s">
        <v>177</v>
      </c>
      <c r="C69" s="48">
        <v>113</v>
      </c>
      <c r="D69" s="49">
        <v>120</v>
      </c>
      <c r="E69" s="49">
        <v>4</v>
      </c>
      <c r="F69" s="50">
        <v>0.125</v>
      </c>
      <c r="G69" s="51">
        <f t="shared" ref="G69:G132" si="12">D69/F69</f>
        <v>960</v>
      </c>
      <c r="H69" s="52">
        <f t="shared" ref="H69:H132" si="13">FLOOR((C69/2)*(G69/1000),0.01)</f>
        <v>54.24</v>
      </c>
      <c r="I69" s="52">
        <f t="shared" si="5"/>
        <v>21.137478157939235</v>
      </c>
      <c r="J69" s="49">
        <v>260</v>
      </c>
      <c r="K69" s="53">
        <f>ROUNDUP($F69/$C69*Bandgegevens!$W$14,3)</f>
        <v>0.14299999999999999</v>
      </c>
      <c r="L69" s="53">
        <f t="shared" si="9"/>
        <v>839</v>
      </c>
      <c r="M69" s="53">
        <f>ROUNDUP($F69/C69*Bandgegevens!$X$14,3)</f>
        <v>0.16200000000000001</v>
      </c>
      <c r="N69" s="53">
        <f t="shared" si="10"/>
        <v>740</v>
      </c>
      <c r="O69" s="53">
        <f>ROUNDUP($F69/$C69*Bandgegevens!$Y$14,3)</f>
        <v>0.153</v>
      </c>
      <c r="P69" s="53">
        <f t="shared" si="11"/>
        <v>784</v>
      </c>
      <c r="Q69" s="53">
        <v>66</v>
      </c>
      <c r="R69" s="54" t="str">
        <f>IF(D69=INDEX('tech_specs TM'!T$4:T$20,$T$3),F69,"niet beschikbaar")</f>
        <v>niet beschikbaar</v>
      </c>
    </row>
    <row r="70" spans="1:18" x14ac:dyDescent="0.25">
      <c r="A70" s="48" t="s">
        <v>28</v>
      </c>
      <c r="B70" s="48" t="s">
        <v>177</v>
      </c>
      <c r="C70" s="48">
        <v>113</v>
      </c>
      <c r="D70" s="49">
        <v>120</v>
      </c>
      <c r="E70" s="49">
        <v>4</v>
      </c>
      <c r="F70" s="50">
        <v>0.16</v>
      </c>
      <c r="G70" s="51">
        <f t="shared" si="12"/>
        <v>750</v>
      </c>
      <c r="H70" s="52">
        <f t="shared" si="13"/>
        <v>42.37</v>
      </c>
      <c r="I70" s="52">
        <f t="shared" si="5"/>
        <v>27.055972042162221</v>
      </c>
      <c r="J70" s="49">
        <v>260</v>
      </c>
      <c r="K70" s="53">
        <f>ROUNDUP($F70/$C70*Bandgegevens!$W$14,3)</f>
        <v>0.183</v>
      </c>
      <c r="L70" s="53">
        <f t="shared" si="9"/>
        <v>655</v>
      </c>
      <c r="M70" s="53">
        <f>ROUNDUP($F70/C70*Bandgegevens!$X$14,3)</f>
        <v>0.20699999999999999</v>
      </c>
      <c r="N70" s="53">
        <f t="shared" si="10"/>
        <v>579</v>
      </c>
      <c r="O70" s="53">
        <f>ROUNDUP($F70/$C70*Bandgegevens!$Y$14,3)</f>
        <v>0.19600000000000001</v>
      </c>
      <c r="P70" s="53">
        <f t="shared" si="11"/>
        <v>612</v>
      </c>
      <c r="Q70" s="53">
        <v>67</v>
      </c>
      <c r="R70" s="54" t="str">
        <f>IF(D70=INDEX('tech_specs TM'!T$4:T$20,$T$3),F70,"niet beschikbaar")</f>
        <v>niet beschikbaar</v>
      </c>
    </row>
    <row r="71" spans="1:18" x14ac:dyDescent="0.25">
      <c r="A71" s="48" t="s">
        <v>28</v>
      </c>
      <c r="B71" s="48" t="s">
        <v>177</v>
      </c>
      <c r="C71" s="48">
        <v>113</v>
      </c>
      <c r="D71" s="49">
        <v>120</v>
      </c>
      <c r="E71" s="49">
        <v>4</v>
      </c>
      <c r="F71" s="50">
        <v>0.2</v>
      </c>
      <c r="G71" s="51">
        <f t="shared" si="12"/>
        <v>600</v>
      </c>
      <c r="H71" s="52">
        <f t="shared" si="13"/>
        <v>33.9</v>
      </c>
      <c r="I71" s="52">
        <f t="shared" ref="I71:I134" si="14">(60*F71)/(3.14*(C71/1000))</f>
        <v>33.819965052702777</v>
      </c>
      <c r="J71" s="49">
        <v>260</v>
      </c>
      <c r="K71" s="53">
        <f>ROUNDUP($F71/$C71*Bandgegevens!$W$14,3)</f>
        <v>0.22900000000000001</v>
      </c>
      <c r="L71" s="53">
        <f t="shared" si="9"/>
        <v>524</v>
      </c>
      <c r="M71" s="53">
        <f>ROUNDUP($F71/C71*Bandgegevens!$X$14,3)</f>
        <v>0.25900000000000001</v>
      </c>
      <c r="N71" s="53">
        <f t="shared" si="10"/>
        <v>463</v>
      </c>
      <c r="O71" s="53">
        <f>ROUNDUP($F71/$C71*Bandgegevens!$Y$14,3)</f>
        <v>0.245</v>
      </c>
      <c r="P71" s="53">
        <f t="shared" si="11"/>
        <v>489</v>
      </c>
      <c r="Q71" s="53">
        <v>68</v>
      </c>
      <c r="R71" s="54" t="str">
        <f>IF(D71=INDEX('tech_specs TM'!T$4:T$20,$T$3),F71,"niet beschikbaar")</f>
        <v>niet beschikbaar</v>
      </c>
    </row>
    <row r="72" spans="1:18" x14ac:dyDescent="0.25">
      <c r="A72" s="48" t="s">
        <v>28</v>
      </c>
      <c r="B72" s="48" t="s">
        <v>177</v>
      </c>
      <c r="C72" s="48">
        <v>113</v>
      </c>
      <c r="D72" s="49">
        <v>120</v>
      </c>
      <c r="E72" s="49">
        <v>4</v>
      </c>
      <c r="F72" s="50">
        <v>0.25</v>
      </c>
      <c r="G72" s="51">
        <f t="shared" si="12"/>
        <v>480</v>
      </c>
      <c r="H72" s="52">
        <f t="shared" si="13"/>
        <v>27.12</v>
      </c>
      <c r="I72" s="52">
        <f t="shared" si="14"/>
        <v>42.27495631587847</v>
      </c>
      <c r="J72" s="49">
        <v>260</v>
      </c>
      <c r="K72" s="53">
        <f>ROUNDUP($F72/$C72*Bandgegevens!$W$14,3)</f>
        <v>0.28599999999999998</v>
      </c>
      <c r="L72" s="53">
        <f t="shared" si="9"/>
        <v>419</v>
      </c>
      <c r="M72" s="53">
        <f>ROUNDUP($F72/C72*Bandgegevens!$X$14,3)</f>
        <v>0.32400000000000001</v>
      </c>
      <c r="N72" s="53">
        <f t="shared" si="10"/>
        <v>370</v>
      </c>
      <c r="O72" s="53">
        <f>ROUNDUP($F72/$C72*Bandgegevens!$Y$14,3)</f>
        <v>0.30599999999999999</v>
      </c>
      <c r="P72" s="53">
        <f t="shared" si="11"/>
        <v>392</v>
      </c>
      <c r="Q72" s="53">
        <v>69</v>
      </c>
      <c r="R72" s="54" t="str">
        <f>IF(D72=INDEX('tech_specs TM'!T$4:T$20,$T$3),F72,"niet beschikbaar")</f>
        <v>niet beschikbaar</v>
      </c>
    </row>
    <row r="73" spans="1:18" x14ac:dyDescent="0.25">
      <c r="A73" s="48" t="s">
        <v>28</v>
      </c>
      <c r="B73" s="48" t="s">
        <v>177</v>
      </c>
      <c r="C73" s="48">
        <v>113</v>
      </c>
      <c r="D73" s="49">
        <v>120</v>
      </c>
      <c r="E73" s="49">
        <v>4</v>
      </c>
      <c r="F73" s="50">
        <v>0.32</v>
      </c>
      <c r="G73" s="51">
        <f t="shared" si="12"/>
        <v>375</v>
      </c>
      <c r="H73" s="52">
        <f t="shared" si="13"/>
        <v>21.18</v>
      </c>
      <c r="I73" s="52">
        <f t="shared" si="14"/>
        <v>54.111944084324442</v>
      </c>
      <c r="J73" s="49">
        <v>260</v>
      </c>
      <c r="K73" s="53">
        <f>ROUNDUP($F73/$C73*Bandgegevens!$W$14,3)</f>
        <v>0.36599999999999999</v>
      </c>
      <c r="L73" s="53">
        <f t="shared" si="9"/>
        <v>327</v>
      </c>
      <c r="M73" s="53">
        <f>ROUNDUP($F73/C73*Bandgegevens!$X$14,3)</f>
        <v>0.41399999999999998</v>
      </c>
      <c r="N73" s="53">
        <f t="shared" si="10"/>
        <v>289</v>
      </c>
      <c r="O73" s="53">
        <f>ROUNDUP($F73/$C73*Bandgegevens!$Y$14,3)</f>
        <v>0.39100000000000001</v>
      </c>
      <c r="P73" s="53">
        <f t="shared" si="11"/>
        <v>306</v>
      </c>
      <c r="Q73" s="53">
        <v>70</v>
      </c>
      <c r="R73" s="54" t="str">
        <f>IF(D73=INDEX('tech_specs TM'!T$4:T$20,$T$3),F73,"niet beschikbaar")</f>
        <v>niet beschikbaar</v>
      </c>
    </row>
    <row r="74" spans="1:18" x14ac:dyDescent="0.25">
      <c r="A74" s="48" t="s">
        <v>28</v>
      </c>
      <c r="B74" s="48" t="s">
        <v>177</v>
      </c>
      <c r="C74" s="48">
        <v>113</v>
      </c>
      <c r="D74" s="49">
        <v>120</v>
      </c>
      <c r="E74" s="49">
        <v>4</v>
      </c>
      <c r="F74" s="50">
        <v>0.4</v>
      </c>
      <c r="G74" s="51">
        <f t="shared" si="12"/>
        <v>300</v>
      </c>
      <c r="H74" s="52">
        <f t="shared" si="13"/>
        <v>16.95</v>
      </c>
      <c r="I74" s="52">
        <f t="shared" si="14"/>
        <v>67.639930105405554</v>
      </c>
      <c r="J74" s="49">
        <v>260</v>
      </c>
      <c r="K74" s="53">
        <f>ROUNDUP($F74/$C74*Bandgegevens!$W$14,3)</f>
        <v>0.45700000000000002</v>
      </c>
      <c r="L74" s="53">
        <f t="shared" si="9"/>
        <v>262</v>
      </c>
      <c r="M74" s="53">
        <f>ROUNDUP($F74/C74*Bandgegevens!$X$14,3)</f>
        <v>0.51700000000000002</v>
      </c>
      <c r="N74" s="53">
        <f t="shared" si="10"/>
        <v>232</v>
      </c>
      <c r="O74" s="53">
        <f>ROUNDUP($F74/$C74*Bandgegevens!$Y$14,3)</f>
        <v>0.48899999999999999</v>
      </c>
      <c r="P74" s="53">
        <f t="shared" si="11"/>
        <v>245</v>
      </c>
      <c r="Q74" s="53">
        <v>71</v>
      </c>
      <c r="R74" s="54" t="str">
        <f>IF(D74=INDEX('tech_specs TM'!T$4:T$20,$T$3),F74,"niet beschikbaar")</f>
        <v>niet beschikbaar</v>
      </c>
    </row>
    <row r="75" spans="1:18" x14ac:dyDescent="0.25">
      <c r="A75" s="48" t="s">
        <v>28</v>
      </c>
      <c r="B75" s="48" t="s">
        <v>177</v>
      </c>
      <c r="C75" s="48">
        <v>113</v>
      </c>
      <c r="D75" s="49">
        <v>120</v>
      </c>
      <c r="E75" s="49">
        <v>4</v>
      </c>
      <c r="F75" s="50">
        <v>0.5</v>
      </c>
      <c r="G75" s="51">
        <f t="shared" si="12"/>
        <v>240</v>
      </c>
      <c r="H75" s="52">
        <f t="shared" si="13"/>
        <v>13.56</v>
      </c>
      <c r="I75" s="52">
        <f t="shared" si="14"/>
        <v>84.549912631756939</v>
      </c>
      <c r="J75" s="49">
        <v>260</v>
      </c>
      <c r="K75" s="53">
        <f>ROUNDUP($F75/$C75*Bandgegevens!$W$14,3)</f>
        <v>0.57099999999999995</v>
      </c>
      <c r="L75" s="53">
        <f t="shared" si="9"/>
        <v>210</v>
      </c>
      <c r="M75" s="53">
        <f>ROUNDUP($F75/C75*Bandgegevens!$X$14,3)</f>
        <v>0.64700000000000002</v>
      </c>
      <c r="N75" s="53">
        <f t="shared" si="10"/>
        <v>185</v>
      </c>
      <c r="O75" s="53">
        <f>ROUNDUP($F75/$C75*Bandgegevens!$Y$14,3)</f>
        <v>0.61099999999999999</v>
      </c>
      <c r="P75" s="53">
        <f t="shared" si="11"/>
        <v>196</v>
      </c>
      <c r="Q75" s="53">
        <v>72</v>
      </c>
      <c r="R75" s="54" t="str">
        <f>IF(D75=INDEX('tech_specs TM'!T$4:T$20,$T$3),F75,"niet beschikbaar")</f>
        <v>niet beschikbaar</v>
      </c>
    </row>
    <row r="76" spans="1:18" x14ac:dyDescent="0.25">
      <c r="A76" s="48" t="s">
        <v>28</v>
      </c>
      <c r="B76" s="48" t="s">
        <v>177</v>
      </c>
      <c r="C76" s="48">
        <v>113</v>
      </c>
      <c r="D76" s="49">
        <v>120</v>
      </c>
      <c r="E76" s="49">
        <v>4</v>
      </c>
      <c r="F76" s="50">
        <v>0.63</v>
      </c>
      <c r="G76" s="51">
        <f t="shared" si="12"/>
        <v>190.47619047619048</v>
      </c>
      <c r="H76" s="52">
        <f t="shared" si="13"/>
        <v>10.76</v>
      </c>
      <c r="I76" s="52">
        <f t="shared" si="14"/>
        <v>106.53288991601374</v>
      </c>
      <c r="J76" s="49">
        <v>260</v>
      </c>
      <c r="K76" s="53">
        <f>ROUNDUP($F76/$C76*Bandgegevens!$W$14,3)</f>
        <v>0.72</v>
      </c>
      <c r="L76" s="53">
        <f t="shared" si="9"/>
        <v>166</v>
      </c>
      <c r="M76" s="53">
        <f>ROUNDUP($F76/C76*Bandgegevens!$X$14,3)</f>
        <v>0.81399999999999995</v>
      </c>
      <c r="N76" s="53">
        <f t="shared" si="10"/>
        <v>147</v>
      </c>
      <c r="O76" s="53">
        <f>ROUNDUP($F76/$C76*Bandgegevens!$Y$14,3)</f>
        <v>0.77</v>
      </c>
      <c r="P76" s="53">
        <f t="shared" si="11"/>
        <v>155</v>
      </c>
      <c r="Q76" s="53">
        <v>73</v>
      </c>
      <c r="R76" s="54" t="str">
        <f>IF(D76=INDEX('tech_specs TM'!T$4:T$20,$T$3),F76,"niet beschikbaar")</f>
        <v>niet beschikbaar</v>
      </c>
    </row>
    <row r="77" spans="1:18" x14ac:dyDescent="0.25">
      <c r="A77" s="48" t="s">
        <v>28</v>
      </c>
      <c r="B77" s="48" t="s">
        <v>177</v>
      </c>
      <c r="C77" s="48">
        <v>113</v>
      </c>
      <c r="D77" s="49">
        <v>180</v>
      </c>
      <c r="E77" s="49">
        <v>2</v>
      </c>
      <c r="F77" s="50">
        <v>0.16</v>
      </c>
      <c r="G77" s="51">
        <f t="shared" si="12"/>
        <v>1125</v>
      </c>
      <c r="H77" s="52">
        <f t="shared" si="13"/>
        <v>63.56</v>
      </c>
      <c r="I77" s="52">
        <f t="shared" si="14"/>
        <v>27.055972042162221</v>
      </c>
      <c r="J77" s="49">
        <v>260</v>
      </c>
      <c r="K77" s="53">
        <f>ROUNDUP($F77/$C77*Bandgegevens!$W$14,3)</f>
        <v>0.183</v>
      </c>
      <c r="L77" s="53">
        <f t="shared" si="9"/>
        <v>983</v>
      </c>
      <c r="M77" s="53">
        <f>ROUNDUP($F77/C77*Bandgegevens!$X$14,3)</f>
        <v>0.20699999999999999</v>
      </c>
      <c r="N77" s="53">
        <f t="shared" si="10"/>
        <v>869</v>
      </c>
      <c r="O77" s="53">
        <f>ROUNDUP($F77/$C77*Bandgegevens!$Y$14,3)</f>
        <v>0.19600000000000001</v>
      </c>
      <c r="P77" s="53">
        <f t="shared" si="11"/>
        <v>918</v>
      </c>
      <c r="Q77" s="53">
        <v>74</v>
      </c>
      <c r="R77" s="54" t="str">
        <f>IF(D77=INDEX('tech_specs TM'!T$4:T$20,$T$3),F77,"niet beschikbaar")</f>
        <v>niet beschikbaar</v>
      </c>
    </row>
    <row r="78" spans="1:18" x14ac:dyDescent="0.25">
      <c r="A78" s="48" t="s">
        <v>28</v>
      </c>
      <c r="B78" s="48" t="s">
        <v>177</v>
      </c>
      <c r="C78" s="48">
        <v>113</v>
      </c>
      <c r="D78" s="49">
        <v>180</v>
      </c>
      <c r="E78" s="49">
        <v>2</v>
      </c>
      <c r="F78" s="50">
        <v>0.2</v>
      </c>
      <c r="G78" s="51">
        <f t="shared" si="12"/>
        <v>900</v>
      </c>
      <c r="H78" s="52">
        <f t="shared" si="13"/>
        <v>50.85</v>
      </c>
      <c r="I78" s="52">
        <f t="shared" si="14"/>
        <v>33.819965052702777</v>
      </c>
      <c r="J78" s="49">
        <v>260</v>
      </c>
      <c r="K78" s="53">
        <f>ROUNDUP($F78/$C78*Bandgegevens!$W$14,3)</f>
        <v>0.22900000000000001</v>
      </c>
      <c r="L78" s="53">
        <f t="shared" si="9"/>
        <v>786</v>
      </c>
      <c r="M78" s="53">
        <f>ROUNDUP($F78/C78*Bandgegevens!$X$14,3)</f>
        <v>0.25900000000000001</v>
      </c>
      <c r="N78" s="53">
        <f t="shared" si="10"/>
        <v>694</v>
      </c>
      <c r="O78" s="53">
        <f>ROUNDUP($F78/$C78*Bandgegevens!$Y$14,3)</f>
        <v>0.245</v>
      </c>
      <c r="P78" s="53">
        <f t="shared" si="11"/>
        <v>734</v>
      </c>
      <c r="Q78" s="53">
        <v>75</v>
      </c>
      <c r="R78" s="54" t="str">
        <f>IF(D78=INDEX('tech_specs TM'!T$4:T$20,$T$3),F78,"niet beschikbaar")</f>
        <v>niet beschikbaar</v>
      </c>
    </row>
    <row r="79" spans="1:18" x14ac:dyDescent="0.25">
      <c r="A79" s="48" t="s">
        <v>28</v>
      </c>
      <c r="B79" s="48" t="s">
        <v>177</v>
      </c>
      <c r="C79" s="48">
        <v>113</v>
      </c>
      <c r="D79" s="49">
        <v>180</v>
      </c>
      <c r="E79" s="49">
        <v>2</v>
      </c>
      <c r="F79" s="50">
        <v>0.25</v>
      </c>
      <c r="G79" s="51">
        <f t="shared" si="12"/>
        <v>720</v>
      </c>
      <c r="H79" s="52">
        <f t="shared" si="13"/>
        <v>40.68</v>
      </c>
      <c r="I79" s="52">
        <f t="shared" si="14"/>
        <v>42.27495631587847</v>
      </c>
      <c r="J79" s="49">
        <v>260</v>
      </c>
      <c r="K79" s="53">
        <f>ROUNDUP($F79/$C79*Bandgegevens!$W$14,3)</f>
        <v>0.28599999999999998</v>
      </c>
      <c r="L79" s="53">
        <f t="shared" si="9"/>
        <v>629</v>
      </c>
      <c r="M79" s="53">
        <f>ROUNDUP($F79/C79*Bandgegevens!$X$14,3)</f>
        <v>0.32400000000000001</v>
      </c>
      <c r="N79" s="53">
        <f t="shared" si="10"/>
        <v>555</v>
      </c>
      <c r="O79" s="53">
        <f>ROUNDUP($F79/$C79*Bandgegevens!$Y$14,3)</f>
        <v>0.30599999999999999</v>
      </c>
      <c r="P79" s="53">
        <f t="shared" si="11"/>
        <v>588</v>
      </c>
      <c r="Q79" s="53">
        <v>76</v>
      </c>
      <c r="R79" s="54" t="str">
        <f>IF(D79=INDEX('tech_specs TM'!T$4:T$20,$T$3),F79,"niet beschikbaar")</f>
        <v>niet beschikbaar</v>
      </c>
    </row>
    <row r="80" spans="1:18" x14ac:dyDescent="0.25">
      <c r="A80" s="48" t="s">
        <v>28</v>
      </c>
      <c r="B80" s="48" t="s">
        <v>177</v>
      </c>
      <c r="C80" s="48">
        <v>113</v>
      </c>
      <c r="D80" s="49">
        <v>180</v>
      </c>
      <c r="E80" s="49">
        <v>2</v>
      </c>
      <c r="F80" s="50">
        <v>0.32</v>
      </c>
      <c r="G80" s="51">
        <f t="shared" si="12"/>
        <v>562.5</v>
      </c>
      <c r="H80" s="52">
        <f t="shared" si="13"/>
        <v>31.78</v>
      </c>
      <c r="I80" s="52">
        <f t="shared" si="14"/>
        <v>54.111944084324442</v>
      </c>
      <c r="J80" s="49">
        <v>260</v>
      </c>
      <c r="K80" s="53">
        <f>ROUNDUP($F80/$C80*Bandgegevens!$W$14,3)</f>
        <v>0.36599999999999999</v>
      </c>
      <c r="L80" s="53">
        <f t="shared" si="9"/>
        <v>491</v>
      </c>
      <c r="M80" s="53">
        <f>ROUNDUP($F80/C80*Bandgegevens!$X$14,3)</f>
        <v>0.41399999999999998</v>
      </c>
      <c r="N80" s="53">
        <f t="shared" si="10"/>
        <v>434</v>
      </c>
      <c r="O80" s="53">
        <f>ROUNDUP($F80/$C80*Bandgegevens!$Y$14,3)</f>
        <v>0.39100000000000001</v>
      </c>
      <c r="P80" s="53">
        <f t="shared" si="11"/>
        <v>460</v>
      </c>
      <c r="Q80" s="53">
        <v>77</v>
      </c>
      <c r="R80" s="54" t="str">
        <f>IF(D80=INDEX('tech_specs TM'!T$4:T$20,$T$3),F80,"niet beschikbaar")</f>
        <v>niet beschikbaar</v>
      </c>
    </row>
    <row r="81" spans="1:18" x14ac:dyDescent="0.25">
      <c r="A81" s="48" t="s">
        <v>28</v>
      </c>
      <c r="B81" s="48" t="s">
        <v>177</v>
      </c>
      <c r="C81" s="48">
        <v>113</v>
      </c>
      <c r="D81" s="49">
        <v>180</v>
      </c>
      <c r="E81" s="49">
        <v>2</v>
      </c>
      <c r="F81" s="50">
        <v>0.4</v>
      </c>
      <c r="G81" s="51">
        <f t="shared" si="12"/>
        <v>450</v>
      </c>
      <c r="H81" s="52">
        <f t="shared" si="13"/>
        <v>25.42</v>
      </c>
      <c r="I81" s="52">
        <f t="shared" si="14"/>
        <v>67.639930105405554</v>
      </c>
      <c r="J81" s="49">
        <v>260</v>
      </c>
      <c r="K81" s="53">
        <f>ROUNDUP($F81/$C81*Bandgegevens!$W$14,3)</f>
        <v>0.45700000000000002</v>
      </c>
      <c r="L81" s="53">
        <f t="shared" si="9"/>
        <v>393</v>
      </c>
      <c r="M81" s="53">
        <f>ROUNDUP($F81/C81*Bandgegevens!$X$14,3)</f>
        <v>0.51700000000000002</v>
      </c>
      <c r="N81" s="53">
        <f t="shared" si="10"/>
        <v>348</v>
      </c>
      <c r="O81" s="53">
        <f>ROUNDUP($F81/$C81*Bandgegevens!$Y$14,3)</f>
        <v>0.48899999999999999</v>
      </c>
      <c r="P81" s="53">
        <f t="shared" si="11"/>
        <v>368</v>
      </c>
      <c r="Q81" s="53">
        <v>78</v>
      </c>
      <c r="R81" s="54" t="str">
        <f>IF(D81=INDEX('tech_specs TM'!T$4:T$20,$T$3),F81,"niet beschikbaar")</f>
        <v>niet beschikbaar</v>
      </c>
    </row>
    <row r="82" spans="1:18" x14ac:dyDescent="0.25">
      <c r="A82" s="48" t="s">
        <v>28</v>
      </c>
      <c r="B82" s="48" t="s">
        <v>177</v>
      </c>
      <c r="C82" s="48">
        <v>113</v>
      </c>
      <c r="D82" s="49">
        <v>180</v>
      </c>
      <c r="E82" s="49">
        <v>2</v>
      </c>
      <c r="F82" s="50">
        <v>0.5</v>
      </c>
      <c r="G82" s="51">
        <f t="shared" si="12"/>
        <v>360</v>
      </c>
      <c r="H82" s="52">
        <f t="shared" si="13"/>
        <v>20.34</v>
      </c>
      <c r="I82" s="52">
        <f t="shared" si="14"/>
        <v>84.549912631756939</v>
      </c>
      <c r="J82" s="49">
        <v>260</v>
      </c>
      <c r="K82" s="53">
        <f>ROUNDUP($F82/$C82*Bandgegevens!$W$14,3)</f>
        <v>0.57099999999999995</v>
      </c>
      <c r="L82" s="53">
        <f t="shared" si="9"/>
        <v>315</v>
      </c>
      <c r="M82" s="53">
        <f>ROUNDUP($F82/C82*Bandgegevens!$X$14,3)</f>
        <v>0.64700000000000002</v>
      </c>
      <c r="N82" s="53">
        <f t="shared" si="10"/>
        <v>278</v>
      </c>
      <c r="O82" s="53">
        <f>ROUNDUP($F82/$C82*Bandgegevens!$Y$14,3)</f>
        <v>0.61099999999999999</v>
      </c>
      <c r="P82" s="53">
        <f t="shared" si="11"/>
        <v>294</v>
      </c>
      <c r="Q82" s="53">
        <v>79</v>
      </c>
      <c r="R82" s="54" t="str">
        <f>IF(D82=INDEX('tech_specs TM'!T$4:T$20,$T$3),F82,"niet beschikbaar")</f>
        <v>niet beschikbaar</v>
      </c>
    </row>
    <row r="83" spans="1:18" x14ac:dyDescent="0.25">
      <c r="A83" s="48" t="s">
        <v>28</v>
      </c>
      <c r="B83" s="48" t="s">
        <v>177</v>
      </c>
      <c r="C83" s="48">
        <v>113</v>
      </c>
      <c r="D83" s="49">
        <v>180</v>
      </c>
      <c r="E83" s="49">
        <v>2</v>
      </c>
      <c r="F83" s="50">
        <v>0.63</v>
      </c>
      <c r="G83" s="51">
        <f t="shared" si="12"/>
        <v>285.71428571428572</v>
      </c>
      <c r="H83" s="52">
        <f t="shared" si="13"/>
        <v>16.14</v>
      </c>
      <c r="I83" s="52">
        <f t="shared" si="14"/>
        <v>106.53288991601374</v>
      </c>
      <c r="J83" s="49">
        <v>260</v>
      </c>
      <c r="K83" s="53">
        <f>ROUNDUP($F83/$C83*Bandgegevens!$W$14,3)</f>
        <v>0.72</v>
      </c>
      <c r="L83" s="53">
        <f t="shared" si="9"/>
        <v>250</v>
      </c>
      <c r="M83" s="53">
        <f>ROUNDUP($F83/C83*Bandgegevens!$X$14,3)</f>
        <v>0.81399999999999995</v>
      </c>
      <c r="N83" s="53">
        <f t="shared" si="10"/>
        <v>221</v>
      </c>
      <c r="O83" s="53">
        <f>ROUNDUP($F83/$C83*Bandgegevens!$Y$14,3)</f>
        <v>0.77</v>
      </c>
      <c r="P83" s="53">
        <f t="shared" si="11"/>
        <v>233</v>
      </c>
      <c r="Q83" s="53">
        <v>80</v>
      </c>
      <c r="R83" s="54" t="str">
        <f>IF(D83=INDEX('tech_specs TM'!T$4:T$20,$T$3),F83,"niet beschikbaar")</f>
        <v>niet beschikbaar</v>
      </c>
    </row>
    <row r="84" spans="1:18" x14ac:dyDescent="0.25">
      <c r="A84" s="48" t="s">
        <v>28</v>
      </c>
      <c r="B84" s="48" t="s">
        <v>177</v>
      </c>
      <c r="C84" s="48">
        <v>113</v>
      </c>
      <c r="D84" s="49">
        <v>180</v>
      </c>
      <c r="E84" s="49">
        <v>2</v>
      </c>
      <c r="F84" s="50">
        <v>0.8</v>
      </c>
      <c r="G84" s="51">
        <f t="shared" si="12"/>
        <v>225</v>
      </c>
      <c r="H84" s="52">
        <f t="shared" si="13"/>
        <v>12.71</v>
      </c>
      <c r="I84" s="52">
        <f t="shared" si="14"/>
        <v>135.27986021081111</v>
      </c>
      <c r="J84" s="49">
        <v>260</v>
      </c>
      <c r="K84" s="53">
        <f>ROUNDUP($F84/$C84*Bandgegevens!$W$14,3)</f>
        <v>0.91400000000000003</v>
      </c>
      <c r="L84" s="53">
        <f t="shared" si="9"/>
        <v>196</v>
      </c>
      <c r="M84" s="53">
        <f>ROUNDUP($F84/C84*Bandgegevens!$X$14,3)</f>
        <v>1.0339999999999998</v>
      </c>
      <c r="N84" s="53">
        <f t="shared" si="10"/>
        <v>174</v>
      </c>
      <c r="O84" s="53">
        <f>ROUNDUP($F84/$C84*Bandgegevens!$Y$14,3)</f>
        <v>0.97699999999999998</v>
      </c>
      <c r="P84" s="53">
        <f t="shared" si="11"/>
        <v>184</v>
      </c>
      <c r="Q84" s="53">
        <v>81</v>
      </c>
      <c r="R84" s="54" t="str">
        <f>IF(D84=INDEX('tech_specs TM'!T$4:T$20,$T$3),F84,"niet beschikbaar")</f>
        <v>niet beschikbaar</v>
      </c>
    </row>
    <row r="85" spans="1:18" x14ac:dyDescent="0.25">
      <c r="A85" s="48" t="s">
        <v>28</v>
      </c>
      <c r="B85" s="48" t="s">
        <v>177</v>
      </c>
      <c r="C85" s="48">
        <v>113</v>
      </c>
      <c r="D85" s="49">
        <v>180</v>
      </c>
      <c r="E85" s="49">
        <v>2</v>
      </c>
      <c r="F85" s="50">
        <v>1</v>
      </c>
      <c r="G85" s="51">
        <f t="shared" si="12"/>
        <v>180</v>
      </c>
      <c r="H85" s="52">
        <f t="shared" si="13"/>
        <v>10.17</v>
      </c>
      <c r="I85" s="52">
        <f t="shared" si="14"/>
        <v>169.09982526351388</v>
      </c>
      <c r="J85" s="49">
        <v>260</v>
      </c>
      <c r="K85" s="53">
        <f>ROUNDUP($F85/$C85*Bandgegevens!$W$14,3)</f>
        <v>1.1419999999999999</v>
      </c>
      <c r="L85" s="53">
        <f t="shared" si="9"/>
        <v>157</v>
      </c>
      <c r="M85" s="53">
        <f>ROUNDUP($F85/C85*Bandgegevens!$X$14,3)</f>
        <v>1.2929999999999999</v>
      </c>
      <c r="N85" s="53">
        <f t="shared" si="10"/>
        <v>139</v>
      </c>
      <c r="O85" s="53">
        <f>ROUNDUP($F85/$C85*Bandgegevens!$Y$14,3)</f>
        <v>1.222</v>
      </c>
      <c r="P85" s="53">
        <f t="shared" si="11"/>
        <v>147</v>
      </c>
      <c r="Q85" s="53">
        <v>82</v>
      </c>
      <c r="R85" s="54" t="str">
        <f>IF(D85=INDEX('tech_specs TM'!T$4:T$20,$T$3),F85,"niet beschikbaar")</f>
        <v>niet beschikbaar</v>
      </c>
    </row>
    <row r="86" spans="1:18" x14ac:dyDescent="0.25">
      <c r="A86" s="58" t="s">
        <v>28</v>
      </c>
      <c r="B86" s="58" t="s">
        <v>177</v>
      </c>
      <c r="C86" s="58">
        <v>113</v>
      </c>
      <c r="D86" s="59">
        <v>180</v>
      </c>
      <c r="E86" s="59">
        <v>2</v>
      </c>
      <c r="F86" s="60">
        <v>1.25</v>
      </c>
      <c r="G86" s="51">
        <f t="shared" si="12"/>
        <v>144</v>
      </c>
      <c r="H86" s="52">
        <f t="shared" si="13"/>
        <v>8.1300000000000008</v>
      </c>
      <c r="I86" s="52">
        <f t="shared" si="14"/>
        <v>211.37478157939236</v>
      </c>
      <c r="J86" s="59">
        <v>260</v>
      </c>
      <c r="K86" s="53">
        <f>ROUNDUP($F86/$C86*Bandgegevens!$W$14,3)</f>
        <v>1.4269999999999998</v>
      </c>
      <c r="L86" s="53">
        <f t="shared" si="9"/>
        <v>126</v>
      </c>
      <c r="M86" s="53">
        <f>ROUNDUP($F86/C86*Bandgegevens!$X$14,3)</f>
        <v>1.6159999999999999</v>
      </c>
      <c r="N86" s="53">
        <f t="shared" si="10"/>
        <v>111</v>
      </c>
      <c r="O86" s="53">
        <f>ROUNDUP($F86/$C86*Bandgegevens!$Y$14,3)</f>
        <v>1.5269999999999999</v>
      </c>
      <c r="P86" s="53">
        <f t="shared" si="11"/>
        <v>117</v>
      </c>
      <c r="Q86" s="53">
        <v>83</v>
      </c>
      <c r="R86" s="54" t="str">
        <f>IF(D86=INDEX('tech_specs TM'!T$4:T$20,$T$3),F86,"niet beschikbaar")</f>
        <v>niet beschikbaar</v>
      </c>
    </row>
    <row r="87" spans="1:18" x14ac:dyDescent="0.25">
      <c r="A87" s="53" t="s">
        <v>106</v>
      </c>
      <c r="B87" s="53" t="s">
        <v>177</v>
      </c>
      <c r="C87" s="53">
        <v>113</v>
      </c>
      <c r="D87" s="55">
        <v>110</v>
      </c>
      <c r="E87" s="55">
        <v>6</v>
      </c>
      <c r="F87" s="56">
        <v>6.7000000000000004E-2</v>
      </c>
      <c r="G87" s="51">
        <f t="shared" si="12"/>
        <v>1641.7910447761194</v>
      </c>
      <c r="H87" s="52">
        <f t="shared" si="13"/>
        <v>92.76</v>
      </c>
      <c r="I87" s="52">
        <f t="shared" si="14"/>
        <v>11.329688292655431</v>
      </c>
      <c r="J87" s="55">
        <v>310</v>
      </c>
      <c r="K87" s="53">
        <f>ROUNDUP($F87/$C87*Bandgegevens!$W$14,3)</f>
        <v>7.6999999999999999E-2</v>
      </c>
      <c r="L87" s="53">
        <f t="shared" si="9"/>
        <v>1428</v>
      </c>
      <c r="M87" s="53">
        <f>ROUNDUP($F87/C87*Bandgegevens!$X$14,3)</f>
        <v>8.6999999999999994E-2</v>
      </c>
      <c r="N87" s="53">
        <f t="shared" si="10"/>
        <v>1264</v>
      </c>
      <c r="O87" s="53">
        <f>ROUNDUP($F87/$C87*Bandgegevens!$Y$14,3)</f>
        <v>8.2000000000000003E-2</v>
      </c>
      <c r="P87" s="53">
        <f t="shared" si="11"/>
        <v>1341</v>
      </c>
      <c r="Q87" s="53">
        <v>84</v>
      </c>
      <c r="R87" s="54" t="str">
        <f>IF(D87=INDEX('tech_specs TM'!T$4:T$20,$T$3),F87,"niet beschikbaar")</f>
        <v>niet beschikbaar</v>
      </c>
    </row>
    <row r="88" spans="1:18" x14ac:dyDescent="0.25">
      <c r="A88" s="53" t="s">
        <v>106</v>
      </c>
      <c r="B88" s="53" t="s">
        <v>177</v>
      </c>
      <c r="C88" s="53">
        <v>113</v>
      </c>
      <c r="D88" s="55">
        <v>140</v>
      </c>
      <c r="E88" s="55">
        <v>6</v>
      </c>
      <c r="F88" s="56">
        <v>8.5000000000000006E-2</v>
      </c>
      <c r="G88" s="51">
        <f t="shared" si="12"/>
        <v>1647.0588235294117</v>
      </c>
      <c r="H88" s="52">
        <f t="shared" si="13"/>
        <v>93.05</v>
      </c>
      <c r="I88" s="52">
        <f t="shared" si="14"/>
        <v>14.373485147398682</v>
      </c>
      <c r="J88" s="55">
        <v>310</v>
      </c>
      <c r="K88" s="53">
        <f>ROUNDUP($F88/$C88*Bandgegevens!$W$14,3)</f>
        <v>9.8000000000000004E-2</v>
      </c>
      <c r="L88" s="53">
        <f t="shared" si="9"/>
        <v>1428</v>
      </c>
      <c r="M88" s="53">
        <f>ROUNDUP($F88/C88*Bandgegevens!$X$14,3)</f>
        <v>0.11</v>
      </c>
      <c r="N88" s="53">
        <f t="shared" si="10"/>
        <v>1272</v>
      </c>
      <c r="O88" s="53">
        <f>ROUNDUP($F88/$C88*Bandgegevens!$Y$14,3)</f>
        <v>0.104</v>
      </c>
      <c r="P88" s="53">
        <f t="shared" si="11"/>
        <v>1346</v>
      </c>
      <c r="Q88" s="53">
        <v>85</v>
      </c>
      <c r="R88" s="54" t="str">
        <f>IF(D88=INDEX('tech_specs TM'!T$4:T$20,$T$3),F88,"niet beschikbaar")</f>
        <v>niet beschikbaar</v>
      </c>
    </row>
    <row r="89" spans="1:18" x14ac:dyDescent="0.25">
      <c r="A89" s="53" t="s">
        <v>106</v>
      </c>
      <c r="B89" s="53" t="s">
        <v>177</v>
      </c>
      <c r="C89" s="53">
        <v>113</v>
      </c>
      <c r="D89" s="55">
        <v>140</v>
      </c>
      <c r="E89" s="55">
        <v>6</v>
      </c>
      <c r="F89" s="56">
        <v>0.1</v>
      </c>
      <c r="G89" s="51">
        <f t="shared" si="12"/>
        <v>1400</v>
      </c>
      <c r="H89" s="52">
        <f t="shared" si="13"/>
        <v>79.100000000000009</v>
      </c>
      <c r="I89" s="52">
        <f t="shared" si="14"/>
        <v>16.909982526351389</v>
      </c>
      <c r="J89" s="55">
        <v>310</v>
      </c>
      <c r="K89" s="53">
        <f>ROUNDUP($F89/$C89*Bandgegevens!$W$14,3)</f>
        <v>0.115</v>
      </c>
      <c r="L89" s="53">
        <f t="shared" si="9"/>
        <v>1217</v>
      </c>
      <c r="M89" s="53">
        <f>ROUNDUP($F89/C89*Bandgegevens!$X$14,3)</f>
        <v>0.13</v>
      </c>
      <c r="N89" s="53">
        <f t="shared" si="10"/>
        <v>1076</v>
      </c>
      <c r="O89" s="53">
        <f>ROUNDUP($F89/$C89*Bandgegevens!$Y$14,3)</f>
        <v>0.123</v>
      </c>
      <c r="P89" s="53">
        <f t="shared" si="11"/>
        <v>1138</v>
      </c>
      <c r="Q89" s="53">
        <v>86</v>
      </c>
      <c r="R89" s="54" t="str">
        <f>IF(D89=INDEX('tech_specs TM'!T$4:T$20,$T$3),F89,"niet beschikbaar")</f>
        <v>niet beschikbaar</v>
      </c>
    </row>
    <row r="90" spans="1:18" x14ac:dyDescent="0.25">
      <c r="A90" s="53" t="s">
        <v>106</v>
      </c>
      <c r="B90" s="53" t="s">
        <v>177</v>
      </c>
      <c r="C90" s="53">
        <v>113</v>
      </c>
      <c r="D90" s="55">
        <v>140</v>
      </c>
      <c r="E90" s="55">
        <v>6</v>
      </c>
      <c r="F90" s="56">
        <v>0.13</v>
      </c>
      <c r="G90" s="51">
        <f t="shared" si="12"/>
        <v>1076.9230769230769</v>
      </c>
      <c r="H90" s="52">
        <f t="shared" si="13"/>
        <v>60.84</v>
      </c>
      <c r="I90" s="52">
        <f t="shared" si="14"/>
        <v>21.982977284256808</v>
      </c>
      <c r="J90" s="55">
        <v>310</v>
      </c>
      <c r="K90" s="53">
        <f>ROUNDUP($F90/$C90*Bandgegevens!$W$14,3)</f>
        <v>0.14899999999999999</v>
      </c>
      <c r="L90" s="53">
        <f t="shared" si="9"/>
        <v>939</v>
      </c>
      <c r="M90" s="53">
        <f>ROUNDUP($F90/C90*Bandgegevens!$X$14,3)</f>
        <v>0.16800000000000001</v>
      </c>
      <c r="N90" s="53">
        <f t="shared" si="10"/>
        <v>833</v>
      </c>
      <c r="O90" s="53">
        <f>ROUNDUP($F90/$C90*Bandgegevens!$Y$14,3)</f>
        <v>0.159</v>
      </c>
      <c r="P90" s="53">
        <f t="shared" si="11"/>
        <v>880</v>
      </c>
      <c r="Q90" s="53">
        <v>87</v>
      </c>
      <c r="R90" s="54" t="str">
        <f>IF(D90=INDEX('tech_specs TM'!T$4:T$20,$T$3),F90,"niet beschikbaar")</f>
        <v>niet beschikbaar</v>
      </c>
    </row>
    <row r="91" spans="1:18" x14ac:dyDescent="0.25">
      <c r="A91" s="53" t="s">
        <v>106</v>
      </c>
      <c r="B91" s="53" t="s">
        <v>177</v>
      </c>
      <c r="C91" s="53">
        <v>113</v>
      </c>
      <c r="D91" s="55">
        <v>140</v>
      </c>
      <c r="E91" s="55">
        <v>6</v>
      </c>
      <c r="F91" s="56">
        <v>0.16</v>
      </c>
      <c r="G91" s="51">
        <f t="shared" si="12"/>
        <v>875</v>
      </c>
      <c r="H91" s="52">
        <f t="shared" si="13"/>
        <v>49.43</v>
      </c>
      <c r="I91" s="52">
        <f t="shared" si="14"/>
        <v>27.055972042162221</v>
      </c>
      <c r="J91" s="55">
        <v>310</v>
      </c>
      <c r="K91" s="53">
        <f>ROUNDUP($F91/$C91*Bandgegevens!$W$14,3)</f>
        <v>0.183</v>
      </c>
      <c r="L91" s="53">
        <f t="shared" si="9"/>
        <v>765</v>
      </c>
      <c r="M91" s="53">
        <f>ROUNDUP($F91/C91*Bandgegevens!$X$14,3)</f>
        <v>0.20699999999999999</v>
      </c>
      <c r="N91" s="53">
        <f t="shared" si="10"/>
        <v>676</v>
      </c>
      <c r="O91" s="53">
        <f>ROUNDUP($F91/$C91*Bandgegevens!$Y$14,3)</f>
        <v>0.19600000000000001</v>
      </c>
      <c r="P91" s="53">
        <f t="shared" si="11"/>
        <v>714</v>
      </c>
      <c r="Q91" s="53">
        <v>88</v>
      </c>
      <c r="R91" s="54" t="str">
        <f>IF(D91=INDEX('tech_specs TM'!T$4:T$20,$T$3),F91,"niet beschikbaar")</f>
        <v>niet beschikbaar</v>
      </c>
    </row>
    <row r="92" spans="1:18" x14ac:dyDescent="0.25">
      <c r="A92" s="53" t="s">
        <v>106</v>
      </c>
      <c r="B92" s="53" t="s">
        <v>177</v>
      </c>
      <c r="C92" s="53">
        <v>113</v>
      </c>
      <c r="D92" s="55">
        <v>140</v>
      </c>
      <c r="E92" s="55">
        <v>6</v>
      </c>
      <c r="F92" s="56">
        <v>0.2</v>
      </c>
      <c r="G92" s="51">
        <f t="shared" si="12"/>
        <v>700</v>
      </c>
      <c r="H92" s="52">
        <f t="shared" si="13"/>
        <v>39.550000000000004</v>
      </c>
      <c r="I92" s="52">
        <f t="shared" si="14"/>
        <v>33.819965052702777</v>
      </c>
      <c r="J92" s="55">
        <v>310</v>
      </c>
      <c r="K92" s="53">
        <f>ROUNDUP($F92/$C92*Bandgegevens!$W$14,3)</f>
        <v>0.22900000000000001</v>
      </c>
      <c r="L92" s="53">
        <f t="shared" si="9"/>
        <v>611</v>
      </c>
      <c r="M92" s="53">
        <f>ROUNDUP($F92/C92*Bandgegevens!$X$14,3)</f>
        <v>0.25900000000000001</v>
      </c>
      <c r="N92" s="53">
        <f t="shared" si="10"/>
        <v>540</v>
      </c>
      <c r="O92" s="53">
        <f>ROUNDUP($F92/$C92*Bandgegevens!$Y$14,3)</f>
        <v>0.245</v>
      </c>
      <c r="P92" s="53">
        <f t="shared" si="11"/>
        <v>571</v>
      </c>
      <c r="Q92" s="53">
        <v>89</v>
      </c>
      <c r="R92" s="54" t="str">
        <f>IF(D92=INDEX('tech_specs TM'!T$4:T$20,$T$3),F92,"niet beschikbaar")</f>
        <v>niet beschikbaar</v>
      </c>
    </row>
    <row r="93" spans="1:18" x14ac:dyDescent="0.25">
      <c r="A93" s="53" t="s">
        <v>106</v>
      </c>
      <c r="B93" s="53" t="s">
        <v>177</v>
      </c>
      <c r="C93" s="53">
        <v>113</v>
      </c>
      <c r="D93" s="55">
        <v>140</v>
      </c>
      <c r="E93" s="55">
        <v>6</v>
      </c>
      <c r="F93" s="56">
        <v>0.25</v>
      </c>
      <c r="G93" s="51">
        <f t="shared" si="12"/>
        <v>560</v>
      </c>
      <c r="H93" s="52">
        <f t="shared" si="13"/>
        <v>31.64</v>
      </c>
      <c r="I93" s="52">
        <f t="shared" si="14"/>
        <v>42.27495631587847</v>
      </c>
      <c r="J93" s="55">
        <v>310</v>
      </c>
      <c r="K93" s="53">
        <f>ROUNDUP($F93/$C93*Bandgegevens!$W$14,3)</f>
        <v>0.28599999999999998</v>
      </c>
      <c r="L93" s="53">
        <f t="shared" si="9"/>
        <v>489</v>
      </c>
      <c r="M93" s="53">
        <f>ROUNDUP($F93/C93*Bandgegevens!$X$14,3)</f>
        <v>0.32400000000000001</v>
      </c>
      <c r="N93" s="53">
        <f t="shared" si="10"/>
        <v>432</v>
      </c>
      <c r="O93" s="53">
        <f>ROUNDUP($F93/$C93*Bandgegevens!$Y$14,3)</f>
        <v>0.30599999999999999</v>
      </c>
      <c r="P93" s="53">
        <f t="shared" si="11"/>
        <v>457</v>
      </c>
      <c r="Q93" s="53">
        <v>90</v>
      </c>
      <c r="R93" s="54" t="str">
        <f>IF(D93=INDEX('tech_specs TM'!T$4:T$20,$T$3),F93,"niet beschikbaar")</f>
        <v>niet beschikbaar</v>
      </c>
    </row>
    <row r="94" spans="1:18" x14ac:dyDescent="0.25">
      <c r="A94" s="53" t="s">
        <v>106</v>
      </c>
      <c r="B94" s="53" t="s">
        <v>177</v>
      </c>
      <c r="C94" s="53">
        <v>113</v>
      </c>
      <c r="D94" s="55">
        <v>140</v>
      </c>
      <c r="E94" s="55">
        <v>6</v>
      </c>
      <c r="F94" s="56">
        <v>0.33</v>
      </c>
      <c r="G94" s="51">
        <f t="shared" si="12"/>
        <v>424.24242424242425</v>
      </c>
      <c r="H94" s="52">
        <f t="shared" si="13"/>
        <v>23.96</v>
      </c>
      <c r="I94" s="52">
        <f t="shared" si="14"/>
        <v>55.802942336959582</v>
      </c>
      <c r="J94" s="55">
        <v>310</v>
      </c>
      <c r="K94" s="53">
        <f>ROUNDUP($F94/$C94*Bandgegevens!$W$14,3)</f>
        <v>0.377</v>
      </c>
      <c r="L94" s="53">
        <f t="shared" si="9"/>
        <v>371</v>
      </c>
      <c r="M94" s="53">
        <f>ROUNDUP($F94/C94*Bandgegevens!$X$14,3)</f>
        <v>0.42699999999999999</v>
      </c>
      <c r="N94" s="53">
        <f t="shared" si="10"/>
        <v>327</v>
      </c>
      <c r="O94" s="53">
        <f>ROUNDUP($F94/$C94*Bandgegevens!$Y$14,3)</f>
        <v>0.40400000000000003</v>
      </c>
      <c r="P94" s="53">
        <f t="shared" si="11"/>
        <v>346</v>
      </c>
      <c r="Q94" s="53">
        <v>91</v>
      </c>
      <c r="R94" s="54" t="str">
        <f>IF(D94=INDEX('tech_specs TM'!T$4:T$20,$T$3),F94,"niet beschikbaar")</f>
        <v>niet beschikbaar</v>
      </c>
    </row>
    <row r="95" spans="1:18" x14ac:dyDescent="0.25">
      <c r="A95" s="53" t="s">
        <v>106</v>
      </c>
      <c r="B95" s="53" t="s">
        <v>177</v>
      </c>
      <c r="C95" s="53">
        <v>113</v>
      </c>
      <c r="D95" s="55">
        <v>140</v>
      </c>
      <c r="E95" s="55">
        <v>6</v>
      </c>
      <c r="F95" s="56">
        <v>0.4</v>
      </c>
      <c r="G95" s="51">
        <f t="shared" si="12"/>
        <v>350</v>
      </c>
      <c r="H95" s="52">
        <f t="shared" si="13"/>
        <v>19.77</v>
      </c>
      <c r="I95" s="52">
        <f t="shared" si="14"/>
        <v>67.639930105405554</v>
      </c>
      <c r="J95" s="55">
        <v>310</v>
      </c>
      <c r="K95" s="53">
        <f>ROUNDUP($F95/$C95*Bandgegevens!$W$14,3)</f>
        <v>0.45700000000000002</v>
      </c>
      <c r="L95" s="53">
        <f t="shared" si="9"/>
        <v>306</v>
      </c>
      <c r="M95" s="53">
        <f>ROUNDUP($F95/C95*Bandgegevens!$X$14,3)</f>
        <v>0.51700000000000002</v>
      </c>
      <c r="N95" s="53">
        <f t="shared" si="10"/>
        <v>270</v>
      </c>
      <c r="O95" s="53">
        <f>ROUNDUP($F95/$C95*Bandgegevens!$Y$14,3)</f>
        <v>0.48899999999999999</v>
      </c>
      <c r="P95" s="53">
        <f t="shared" si="11"/>
        <v>286</v>
      </c>
      <c r="Q95" s="53">
        <v>92</v>
      </c>
      <c r="R95" s="54" t="str">
        <f>IF(D95=INDEX('tech_specs TM'!T$4:T$20,$T$3),F95,"niet beschikbaar")</f>
        <v>niet beschikbaar</v>
      </c>
    </row>
    <row r="96" spans="1:18" x14ac:dyDescent="0.25">
      <c r="A96" s="53" t="s">
        <v>106</v>
      </c>
      <c r="B96" s="53" t="s">
        <v>177</v>
      </c>
      <c r="C96" s="53">
        <v>113</v>
      </c>
      <c r="D96" s="55">
        <v>140</v>
      </c>
      <c r="E96" s="55">
        <v>6</v>
      </c>
      <c r="F96" s="56">
        <v>0.5</v>
      </c>
      <c r="G96" s="51">
        <f t="shared" si="12"/>
        <v>280</v>
      </c>
      <c r="H96" s="52">
        <f t="shared" si="13"/>
        <v>15.82</v>
      </c>
      <c r="I96" s="52">
        <f t="shared" si="14"/>
        <v>84.549912631756939</v>
      </c>
      <c r="J96" s="55">
        <v>310</v>
      </c>
      <c r="K96" s="53">
        <f>ROUNDUP($F96/$C96*Bandgegevens!$W$14,3)</f>
        <v>0.57099999999999995</v>
      </c>
      <c r="L96" s="53">
        <f t="shared" si="9"/>
        <v>245</v>
      </c>
      <c r="M96" s="53">
        <f>ROUNDUP($F96/C96*Bandgegevens!$X$14,3)</f>
        <v>0.64700000000000002</v>
      </c>
      <c r="N96" s="53">
        <f t="shared" si="10"/>
        <v>216</v>
      </c>
      <c r="O96" s="53">
        <f>ROUNDUP($F96/$C96*Bandgegevens!$Y$14,3)</f>
        <v>0.61099999999999999</v>
      </c>
      <c r="P96" s="53">
        <f t="shared" si="11"/>
        <v>229</v>
      </c>
      <c r="Q96" s="53">
        <v>93</v>
      </c>
      <c r="R96" s="54" t="str">
        <f>IF(D96=INDEX('tech_specs TM'!T$4:T$20,$T$3),F96,"niet beschikbaar")</f>
        <v>niet beschikbaar</v>
      </c>
    </row>
    <row r="97" spans="1:18" x14ac:dyDescent="0.25">
      <c r="A97" s="53" t="s">
        <v>106</v>
      </c>
      <c r="B97" s="53" t="s">
        <v>177</v>
      </c>
      <c r="C97" s="53">
        <v>113</v>
      </c>
      <c r="D97" s="55">
        <v>200</v>
      </c>
      <c r="E97" s="55">
        <v>6</v>
      </c>
      <c r="F97" s="56">
        <v>0.1</v>
      </c>
      <c r="G97" s="51">
        <f t="shared" si="12"/>
        <v>2000</v>
      </c>
      <c r="H97" s="52">
        <f t="shared" si="13"/>
        <v>113</v>
      </c>
      <c r="I97" s="52">
        <f t="shared" si="14"/>
        <v>16.909982526351389</v>
      </c>
      <c r="J97" s="55">
        <v>310</v>
      </c>
      <c r="K97" s="53">
        <f>ROUNDUP($F97/$C97*Bandgegevens!$W$14,3)</f>
        <v>0.115</v>
      </c>
      <c r="L97" s="53">
        <f t="shared" si="9"/>
        <v>1739</v>
      </c>
      <c r="M97" s="53">
        <f>ROUNDUP($F97/C97*Bandgegevens!$X$14,3)</f>
        <v>0.13</v>
      </c>
      <c r="N97" s="53">
        <f t="shared" si="10"/>
        <v>1538</v>
      </c>
      <c r="O97" s="53">
        <f>ROUNDUP($F97/$C97*Bandgegevens!$Y$14,3)</f>
        <v>0.123</v>
      </c>
      <c r="P97" s="53">
        <f t="shared" si="11"/>
        <v>1626</v>
      </c>
      <c r="Q97" s="53">
        <v>94</v>
      </c>
      <c r="R97" s="54" t="str">
        <f>IF(D97=INDEX('tech_specs TM'!T$4:T$20,$T$3),F97,"niet beschikbaar")</f>
        <v>niet beschikbaar</v>
      </c>
    </row>
    <row r="98" spans="1:18" x14ac:dyDescent="0.25">
      <c r="A98" s="53" t="s">
        <v>106</v>
      </c>
      <c r="B98" s="53" t="s">
        <v>177</v>
      </c>
      <c r="C98" s="53">
        <v>113</v>
      </c>
      <c r="D98" s="55">
        <v>250</v>
      </c>
      <c r="E98" s="55">
        <v>6</v>
      </c>
      <c r="F98" s="56">
        <v>0.125</v>
      </c>
      <c r="G98" s="51">
        <f t="shared" si="12"/>
        <v>2000</v>
      </c>
      <c r="H98" s="52">
        <f t="shared" si="13"/>
        <v>113</v>
      </c>
      <c r="I98" s="52">
        <f t="shared" si="14"/>
        <v>21.137478157939235</v>
      </c>
      <c r="J98" s="55">
        <v>310</v>
      </c>
      <c r="K98" s="53">
        <f>ROUNDUP($F98/$C98*Bandgegevens!$W$14,3)</f>
        <v>0.14299999999999999</v>
      </c>
      <c r="L98" s="53">
        <f t="shared" si="9"/>
        <v>1748</v>
      </c>
      <c r="M98" s="53">
        <f>ROUNDUP($F98/C98*Bandgegevens!$X$14,3)</f>
        <v>0.16200000000000001</v>
      </c>
      <c r="N98" s="53">
        <f t="shared" si="10"/>
        <v>1543</v>
      </c>
      <c r="O98" s="53">
        <f>ROUNDUP($F98/$C98*Bandgegevens!$Y$14,3)</f>
        <v>0.153</v>
      </c>
      <c r="P98" s="53">
        <f t="shared" si="11"/>
        <v>1633</v>
      </c>
      <c r="Q98" s="53">
        <v>95</v>
      </c>
      <c r="R98" s="54" t="str">
        <f>IF(D98=INDEX('tech_specs TM'!T$4:T$20,$T$3),F98,"niet beschikbaar")</f>
        <v>niet beschikbaar</v>
      </c>
    </row>
    <row r="99" spans="1:18" x14ac:dyDescent="0.25">
      <c r="A99" s="53" t="s">
        <v>106</v>
      </c>
      <c r="B99" s="53" t="s">
        <v>177</v>
      </c>
      <c r="C99" s="53">
        <v>113</v>
      </c>
      <c r="D99" s="55">
        <v>250</v>
      </c>
      <c r="E99" s="55">
        <v>4</v>
      </c>
      <c r="F99" s="56">
        <v>0.16</v>
      </c>
      <c r="G99" s="51">
        <f t="shared" si="12"/>
        <v>1562.5</v>
      </c>
      <c r="H99" s="52">
        <f t="shared" si="13"/>
        <v>88.28</v>
      </c>
      <c r="I99" s="52">
        <f t="shared" si="14"/>
        <v>27.055972042162221</v>
      </c>
      <c r="J99" s="55">
        <v>310</v>
      </c>
      <c r="K99" s="53">
        <f>ROUNDUP($F99/$C99*Bandgegevens!$W$14,3)</f>
        <v>0.183</v>
      </c>
      <c r="L99" s="53">
        <f t="shared" si="9"/>
        <v>1366</v>
      </c>
      <c r="M99" s="53">
        <f>ROUNDUP($F99/C99*Bandgegevens!$X$14,3)</f>
        <v>0.20699999999999999</v>
      </c>
      <c r="N99" s="53">
        <f t="shared" si="10"/>
        <v>1207</v>
      </c>
      <c r="O99" s="53">
        <f>ROUNDUP($F99/$C99*Bandgegevens!$Y$14,3)</f>
        <v>0.19600000000000001</v>
      </c>
      <c r="P99" s="53">
        <f t="shared" si="11"/>
        <v>1275</v>
      </c>
      <c r="Q99" s="53">
        <v>96</v>
      </c>
      <c r="R99" s="54" t="str">
        <f>IF(D99=INDEX('tech_specs TM'!T$4:T$20,$T$3),F99,"niet beschikbaar")</f>
        <v>niet beschikbaar</v>
      </c>
    </row>
    <row r="100" spans="1:18" x14ac:dyDescent="0.25">
      <c r="A100" s="53" t="s">
        <v>106</v>
      </c>
      <c r="B100" s="53" t="s">
        <v>177</v>
      </c>
      <c r="C100" s="53">
        <v>113</v>
      </c>
      <c r="D100" s="55">
        <v>250</v>
      </c>
      <c r="E100" s="55">
        <v>4</v>
      </c>
      <c r="F100" s="56">
        <v>0.2</v>
      </c>
      <c r="G100" s="51">
        <f t="shared" si="12"/>
        <v>1250</v>
      </c>
      <c r="H100" s="52">
        <f t="shared" si="13"/>
        <v>70.62</v>
      </c>
      <c r="I100" s="52">
        <f t="shared" si="14"/>
        <v>33.819965052702777</v>
      </c>
      <c r="J100" s="55">
        <v>310</v>
      </c>
      <c r="K100" s="53">
        <f>ROUNDUP($F100/$C100*Bandgegevens!$W$14,3)</f>
        <v>0.22900000000000001</v>
      </c>
      <c r="L100" s="53">
        <f t="shared" si="9"/>
        <v>1091</v>
      </c>
      <c r="M100" s="53">
        <f>ROUNDUP($F100/C100*Bandgegevens!$X$14,3)</f>
        <v>0.25900000000000001</v>
      </c>
      <c r="N100" s="53">
        <f t="shared" si="10"/>
        <v>965</v>
      </c>
      <c r="O100" s="53">
        <f>ROUNDUP($F100/$C100*Bandgegevens!$Y$14,3)</f>
        <v>0.245</v>
      </c>
      <c r="P100" s="53">
        <f t="shared" si="11"/>
        <v>1020</v>
      </c>
      <c r="Q100" s="53">
        <v>97</v>
      </c>
      <c r="R100" s="54" t="str">
        <f>IF(D100=INDEX('tech_specs TM'!T$4:T$20,$T$3),F100,"niet beschikbaar")</f>
        <v>niet beschikbaar</v>
      </c>
    </row>
    <row r="101" spans="1:18" x14ac:dyDescent="0.25">
      <c r="A101" s="53" t="s">
        <v>106</v>
      </c>
      <c r="B101" s="53" t="s">
        <v>177</v>
      </c>
      <c r="C101" s="53">
        <v>113</v>
      </c>
      <c r="D101" s="55">
        <v>250</v>
      </c>
      <c r="E101" s="55">
        <v>4</v>
      </c>
      <c r="F101" s="56">
        <v>0.25</v>
      </c>
      <c r="G101" s="51">
        <f t="shared" si="12"/>
        <v>1000</v>
      </c>
      <c r="H101" s="52">
        <f t="shared" si="13"/>
        <v>56.5</v>
      </c>
      <c r="I101" s="52">
        <f t="shared" si="14"/>
        <v>42.27495631587847</v>
      </c>
      <c r="J101" s="55">
        <v>310</v>
      </c>
      <c r="K101" s="53">
        <f>ROUNDUP($F101/$C101*Bandgegevens!$W$14,3)</f>
        <v>0.28599999999999998</v>
      </c>
      <c r="L101" s="53">
        <f t="shared" si="9"/>
        <v>874</v>
      </c>
      <c r="M101" s="53">
        <f>ROUNDUP($F101/C101*Bandgegevens!$X$14,3)</f>
        <v>0.32400000000000001</v>
      </c>
      <c r="N101" s="53">
        <f t="shared" si="10"/>
        <v>771</v>
      </c>
      <c r="O101" s="53">
        <f>ROUNDUP($F101/$C101*Bandgegevens!$Y$14,3)</f>
        <v>0.30599999999999999</v>
      </c>
      <c r="P101" s="53">
        <f t="shared" si="11"/>
        <v>816</v>
      </c>
      <c r="Q101" s="53">
        <v>98</v>
      </c>
      <c r="R101" s="54" t="str">
        <f>IF(D101=INDEX('tech_specs TM'!T$4:T$20,$T$3),F101,"niet beschikbaar")</f>
        <v>niet beschikbaar</v>
      </c>
    </row>
    <row r="102" spans="1:18" x14ac:dyDescent="0.25">
      <c r="A102" s="53" t="s">
        <v>106</v>
      </c>
      <c r="B102" s="53" t="s">
        <v>177</v>
      </c>
      <c r="C102" s="53">
        <v>113</v>
      </c>
      <c r="D102" s="55">
        <v>250</v>
      </c>
      <c r="E102" s="55">
        <v>4</v>
      </c>
      <c r="F102" s="56">
        <v>0.32</v>
      </c>
      <c r="G102" s="51">
        <f t="shared" si="12"/>
        <v>781.25</v>
      </c>
      <c r="H102" s="52">
        <f t="shared" si="13"/>
        <v>44.14</v>
      </c>
      <c r="I102" s="52">
        <f t="shared" si="14"/>
        <v>54.111944084324442</v>
      </c>
      <c r="J102" s="55">
        <v>310</v>
      </c>
      <c r="K102" s="53">
        <f>ROUNDUP($F102/$C102*Bandgegevens!$W$14,3)</f>
        <v>0.36599999999999999</v>
      </c>
      <c r="L102" s="53">
        <f t="shared" si="9"/>
        <v>683</v>
      </c>
      <c r="M102" s="53">
        <f>ROUNDUP($F102/C102*Bandgegevens!$X$14,3)</f>
        <v>0.41399999999999998</v>
      </c>
      <c r="N102" s="53">
        <f t="shared" si="10"/>
        <v>603</v>
      </c>
      <c r="O102" s="53">
        <f>ROUNDUP($F102/$C102*Bandgegevens!$Y$14,3)</f>
        <v>0.39100000000000001</v>
      </c>
      <c r="P102" s="53">
        <f t="shared" si="11"/>
        <v>639</v>
      </c>
      <c r="Q102" s="53">
        <v>99</v>
      </c>
      <c r="R102" s="54" t="str">
        <f>IF(D102=INDEX('tech_specs TM'!T$4:T$20,$T$3),F102,"niet beschikbaar")</f>
        <v>niet beschikbaar</v>
      </c>
    </row>
    <row r="103" spans="1:18" x14ac:dyDescent="0.25">
      <c r="A103" s="53" t="s">
        <v>106</v>
      </c>
      <c r="B103" s="53" t="s">
        <v>177</v>
      </c>
      <c r="C103" s="53">
        <v>113</v>
      </c>
      <c r="D103" s="55">
        <v>250</v>
      </c>
      <c r="E103" s="55">
        <v>4</v>
      </c>
      <c r="F103" s="56">
        <v>0.4</v>
      </c>
      <c r="G103" s="51">
        <f t="shared" si="12"/>
        <v>625</v>
      </c>
      <c r="H103" s="52">
        <f t="shared" si="13"/>
        <v>35.31</v>
      </c>
      <c r="I103" s="52">
        <f t="shared" si="14"/>
        <v>67.639930105405554</v>
      </c>
      <c r="J103" s="55">
        <v>310</v>
      </c>
      <c r="K103" s="53">
        <f>ROUNDUP($F103/$C103*Bandgegevens!$W$14,3)</f>
        <v>0.45700000000000002</v>
      </c>
      <c r="L103" s="53">
        <f t="shared" si="9"/>
        <v>547</v>
      </c>
      <c r="M103" s="53">
        <f>ROUNDUP($F103/C103*Bandgegevens!$X$14,3)</f>
        <v>0.51700000000000002</v>
      </c>
      <c r="N103" s="53">
        <f t="shared" si="10"/>
        <v>483</v>
      </c>
      <c r="O103" s="53">
        <f>ROUNDUP($F103/$C103*Bandgegevens!$Y$14,3)</f>
        <v>0.48899999999999999</v>
      </c>
      <c r="P103" s="53">
        <f t="shared" si="11"/>
        <v>511</v>
      </c>
      <c r="Q103" s="53">
        <v>100</v>
      </c>
      <c r="R103" s="54" t="str">
        <f>IF(D103=INDEX('tech_specs TM'!T$4:T$20,$T$3),F103,"niet beschikbaar")</f>
        <v>niet beschikbaar</v>
      </c>
    </row>
    <row r="104" spans="1:18" x14ac:dyDescent="0.25">
      <c r="A104" s="53" t="s">
        <v>106</v>
      </c>
      <c r="B104" s="53" t="s">
        <v>177</v>
      </c>
      <c r="C104" s="53">
        <v>113</v>
      </c>
      <c r="D104" s="55">
        <v>250</v>
      </c>
      <c r="E104" s="55">
        <v>4</v>
      </c>
      <c r="F104" s="56">
        <v>0.5</v>
      </c>
      <c r="G104" s="51">
        <f t="shared" si="12"/>
        <v>500</v>
      </c>
      <c r="H104" s="52">
        <f t="shared" si="13"/>
        <v>28.25</v>
      </c>
      <c r="I104" s="52">
        <f t="shared" si="14"/>
        <v>84.549912631756939</v>
      </c>
      <c r="J104" s="55">
        <v>310</v>
      </c>
      <c r="K104" s="53">
        <f>ROUNDUP($F104/$C104*Bandgegevens!$W$14,3)</f>
        <v>0.57099999999999995</v>
      </c>
      <c r="L104" s="53">
        <f t="shared" si="9"/>
        <v>437</v>
      </c>
      <c r="M104" s="53">
        <f>ROUNDUP($F104/C104*Bandgegevens!$X$14,3)</f>
        <v>0.64700000000000002</v>
      </c>
      <c r="N104" s="53">
        <f t="shared" si="10"/>
        <v>386</v>
      </c>
      <c r="O104" s="53">
        <f>ROUNDUP($F104/$C104*Bandgegevens!$Y$14,3)</f>
        <v>0.61099999999999999</v>
      </c>
      <c r="P104" s="53">
        <f t="shared" si="11"/>
        <v>409</v>
      </c>
      <c r="Q104" s="53">
        <v>101</v>
      </c>
      <c r="R104" s="54" t="str">
        <f>IF(D104=INDEX('tech_specs TM'!T$4:T$20,$T$3),F104,"niet beschikbaar")</f>
        <v>niet beschikbaar</v>
      </c>
    </row>
    <row r="105" spans="1:18" x14ac:dyDescent="0.25">
      <c r="A105" s="53" t="s">
        <v>106</v>
      </c>
      <c r="B105" s="53" t="s">
        <v>177</v>
      </c>
      <c r="C105" s="53">
        <v>113</v>
      </c>
      <c r="D105" s="55">
        <v>250</v>
      </c>
      <c r="E105" s="55">
        <v>4</v>
      </c>
      <c r="F105" s="56">
        <v>0.63</v>
      </c>
      <c r="G105" s="51">
        <f t="shared" si="12"/>
        <v>396.82539682539681</v>
      </c>
      <c r="H105" s="52">
        <f t="shared" si="13"/>
        <v>22.42</v>
      </c>
      <c r="I105" s="52">
        <f t="shared" si="14"/>
        <v>106.53288991601374</v>
      </c>
      <c r="J105" s="55">
        <v>310</v>
      </c>
      <c r="K105" s="53">
        <f>ROUNDUP($F105/$C105*Bandgegevens!$W$14,3)</f>
        <v>0.72</v>
      </c>
      <c r="L105" s="53">
        <f t="shared" si="9"/>
        <v>347</v>
      </c>
      <c r="M105" s="53">
        <f>ROUNDUP($F105/C105*Bandgegevens!$X$14,3)</f>
        <v>0.81399999999999995</v>
      </c>
      <c r="N105" s="53">
        <f t="shared" si="10"/>
        <v>307</v>
      </c>
      <c r="O105" s="53">
        <f>ROUNDUP($F105/$C105*Bandgegevens!$Y$14,3)</f>
        <v>0.77</v>
      </c>
      <c r="P105" s="53">
        <f t="shared" si="11"/>
        <v>324</v>
      </c>
      <c r="Q105" s="53">
        <v>102</v>
      </c>
      <c r="R105" s="54" t="str">
        <f>IF(D105=INDEX('tech_specs TM'!T$4:T$20,$T$3),F105,"niet beschikbaar")</f>
        <v>niet beschikbaar</v>
      </c>
    </row>
    <row r="106" spans="1:18" x14ac:dyDescent="0.25">
      <c r="A106" s="53" t="s">
        <v>106</v>
      </c>
      <c r="B106" s="53" t="s">
        <v>177</v>
      </c>
      <c r="C106" s="53">
        <v>113</v>
      </c>
      <c r="D106" s="55">
        <v>250</v>
      </c>
      <c r="E106" s="55">
        <v>4</v>
      </c>
      <c r="F106" s="56">
        <v>0.8</v>
      </c>
      <c r="G106" s="51">
        <f t="shared" si="12"/>
        <v>312.5</v>
      </c>
      <c r="H106" s="52">
        <f t="shared" si="13"/>
        <v>17.650000000000002</v>
      </c>
      <c r="I106" s="52">
        <f t="shared" si="14"/>
        <v>135.27986021081111</v>
      </c>
      <c r="J106" s="55">
        <v>310</v>
      </c>
      <c r="K106" s="53">
        <f>ROUNDUP($F106/$C106*Bandgegevens!$W$14,3)</f>
        <v>0.91400000000000003</v>
      </c>
      <c r="L106" s="53">
        <f t="shared" si="9"/>
        <v>273</v>
      </c>
      <c r="M106" s="53">
        <f>ROUNDUP($F106/C106*Bandgegevens!$X$14,3)</f>
        <v>1.0339999999999998</v>
      </c>
      <c r="N106" s="53">
        <f t="shared" si="10"/>
        <v>241</v>
      </c>
      <c r="O106" s="53">
        <f>ROUNDUP($F106/$C106*Bandgegevens!$Y$14,3)</f>
        <v>0.97699999999999998</v>
      </c>
      <c r="P106" s="53">
        <f t="shared" si="11"/>
        <v>255</v>
      </c>
      <c r="Q106" s="53">
        <v>103</v>
      </c>
      <c r="R106" s="54" t="str">
        <f>IF(D106=INDEX('tech_specs TM'!T$4:T$20,$T$3),F106,"niet beschikbaar")</f>
        <v>niet beschikbaar</v>
      </c>
    </row>
    <row r="107" spans="1:18" x14ac:dyDescent="0.25">
      <c r="A107" s="53" t="s">
        <v>106</v>
      </c>
      <c r="B107" s="53" t="s">
        <v>177</v>
      </c>
      <c r="C107" s="53">
        <v>113</v>
      </c>
      <c r="D107" s="55">
        <v>300</v>
      </c>
      <c r="E107" s="55">
        <v>2</v>
      </c>
      <c r="F107" s="56">
        <v>0.2</v>
      </c>
      <c r="G107" s="51">
        <f t="shared" si="12"/>
        <v>1500</v>
      </c>
      <c r="H107" s="52">
        <f t="shared" si="13"/>
        <v>84.75</v>
      </c>
      <c r="I107" s="52">
        <f t="shared" si="14"/>
        <v>33.819965052702777</v>
      </c>
      <c r="J107" s="55">
        <v>310</v>
      </c>
      <c r="K107" s="53">
        <f>ROUNDUP($F107/$C107*Bandgegevens!$W$14,3)</f>
        <v>0.22900000000000001</v>
      </c>
      <c r="L107" s="53">
        <f t="shared" si="9"/>
        <v>1310</v>
      </c>
      <c r="M107" s="53">
        <f>ROUNDUP($F107/C107*Bandgegevens!$X$14,3)</f>
        <v>0.25900000000000001</v>
      </c>
      <c r="N107" s="53">
        <f t="shared" si="10"/>
        <v>1158</v>
      </c>
      <c r="O107" s="53">
        <f>ROUNDUP($F107/$C107*Bandgegevens!$Y$14,3)</f>
        <v>0.245</v>
      </c>
      <c r="P107" s="53">
        <f t="shared" si="11"/>
        <v>1224</v>
      </c>
      <c r="Q107" s="53">
        <v>104</v>
      </c>
      <c r="R107" s="54" t="str">
        <f>IF(D107=INDEX('tech_specs TM'!T$4:T$20,$T$3),F107,"niet beschikbaar")</f>
        <v>niet beschikbaar</v>
      </c>
    </row>
    <row r="108" spans="1:18" x14ac:dyDescent="0.25">
      <c r="A108" s="53" t="s">
        <v>106</v>
      </c>
      <c r="B108" s="53" t="s">
        <v>177</v>
      </c>
      <c r="C108" s="53">
        <v>113</v>
      </c>
      <c r="D108" s="55">
        <v>300</v>
      </c>
      <c r="E108" s="55">
        <v>2</v>
      </c>
      <c r="F108" s="56">
        <v>0.25</v>
      </c>
      <c r="G108" s="51">
        <f t="shared" si="12"/>
        <v>1200</v>
      </c>
      <c r="H108" s="52">
        <f t="shared" si="13"/>
        <v>67.8</v>
      </c>
      <c r="I108" s="52">
        <f t="shared" si="14"/>
        <v>42.27495631587847</v>
      </c>
      <c r="J108" s="55">
        <v>310</v>
      </c>
      <c r="K108" s="53">
        <f>ROUNDUP($F108/$C108*Bandgegevens!$W$14,3)</f>
        <v>0.28599999999999998</v>
      </c>
      <c r="L108" s="53">
        <f t="shared" si="9"/>
        <v>1048</v>
      </c>
      <c r="M108" s="53">
        <f>ROUNDUP($F108/C108*Bandgegevens!$X$14,3)</f>
        <v>0.32400000000000001</v>
      </c>
      <c r="N108" s="53">
        <f t="shared" si="10"/>
        <v>925</v>
      </c>
      <c r="O108" s="53">
        <f>ROUNDUP($F108/$C108*Bandgegevens!$Y$14,3)</f>
        <v>0.30599999999999999</v>
      </c>
      <c r="P108" s="53">
        <f t="shared" si="11"/>
        <v>980</v>
      </c>
      <c r="Q108" s="53">
        <v>105</v>
      </c>
      <c r="R108" s="54" t="str">
        <f>IF(D108=INDEX('tech_specs TM'!T$4:T$20,$T$3),F108,"niet beschikbaar")</f>
        <v>niet beschikbaar</v>
      </c>
    </row>
    <row r="109" spans="1:18" x14ac:dyDescent="0.25">
      <c r="A109" s="53" t="s">
        <v>106</v>
      </c>
      <c r="B109" s="53" t="s">
        <v>177</v>
      </c>
      <c r="C109" s="53">
        <v>113</v>
      </c>
      <c r="D109" s="55">
        <v>300</v>
      </c>
      <c r="E109" s="55">
        <v>2</v>
      </c>
      <c r="F109" s="56">
        <v>0.32</v>
      </c>
      <c r="G109" s="51">
        <f t="shared" si="12"/>
        <v>937.5</v>
      </c>
      <c r="H109" s="52">
        <f t="shared" si="13"/>
        <v>52.96</v>
      </c>
      <c r="I109" s="52">
        <f t="shared" si="14"/>
        <v>54.111944084324442</v>
      </c>
      <c r="J109" s="55">
        <v>310</v>
      </c>
      <c r="K109" s="53">
        <f>ROUNDUP($F109/$C109*Bandgegevens!$W$14,3)</f>
        <v>0.36599999999999999</v>
      </c>
      <c r="L109" s="53">
        <f t="shared" si="9"/>
        <v>819</v>
      </c>
      <c r="M109" s="53">
        <f>ROUNDUP($F109/C109*Bandgegevens!$X$14,3)</f>
        <v>0.41399999999999998</v>
      </c>
      <c r="N109" s="53">
        <f t="shared" si="10"/>
        <v>724</v>
      </c>
      <c r="O109" s="53">
        <f>ROUNDUP($F109/$C109*Bandgegevens!$Y$14,3)</f>
        <v>0.39100000000000001</v>
      </c>
      <c r="P109" s="53">
        <f t="shared" si="11"/>
        <v>767</v>
      </c>
      <c r="Q109" s="53">
        <v>106</v>
      </c>
      <c r="R109" s="54" t="str">
        <f>IF(D109=INDEX('tech_specs TM'!T$4:T$20,$T$3),F109,"niet beschikbaar")</f>
        <v>niet beschikbaar</v>
      </c>
    </row>
    <row r="110" spans="1:18" x14ac:dyDescent="0.25">
      <c r="A110" s="53" t="s">
        <v>106</v>
      </c>
      <c r="B110" s="53" t="s">
        <v>177</v>
      </c>
      <c r="C110" s="53">
        <v>113</v>
      </c>
      <c r="D110" s="55">
        <v>300</v>
      </c>
      <c r="E110" s="55">
        <v>2</v>
      </c>
      <c r="F110" s="56">
        <v>0.4</v>
      </c>
      <c r="G110" s="51">
        <f t="shared" si="12"/>
        <v>750</v>
      </c>
      <c r="H110" s="52">
        <f t="shared" si="13"/>
        <v>42.37</v>
      </c>
      <c r="I110" s="52">
        <f t="shared" si="14"/>
        <v>67.639930105405554</v>
      </c>
      <c r="J110" s="55">
        <v>310</v>
      </c>
      <c r="K110" s="53">
        <f>ROUNDUP($F110/$C110*Bandgegevens!$W$14,3)</f>
        <v>0.45700000000000002</v>
      </c>
      <c r="L110" s="53">
        <f t="shared" si="9"/>
        <v>656</v>
      </c>
      <c r="M110" s="53">
        <f>ROUNDUP($F110/C110*Bandgegevens!$X$14,3)</f>
        <v>0.51700000000000002</v>
      </c>
      <c r="N110" s="53">
        <f t="shared" si="10"/>
        <v>580</v>
      </c>
      <c r="O110" s="53">
        <f>ROUNDUP($F110/$C110*Bandgegevens!$Y$14,3)</f>
        <v>0.48899999999999999</v>
      </c>
      <c r="P110" s="53">
        <f t="shared" si="11"/>
        <v>613</v>
      </c>
      <c r="Q110" s="53">
        <v>107</v>
      </c>
      <c r="R110" s="54" t="str">
        <f>IF(D110=INDEX('tech_specs TM'!T$4:T$20,$T$3),F110,"niet beschikbaar")</f>
        <v>niet beschikbaar</v>
      </c>
    </row>
    <row r="111" spans="1:18" x14ac:dyDescent="0.25">
      <c r="A111" s="53" t="s">
        <v>106</v>
      </c>
      <c r="B111" s="53" t="s">
        <v>177</v>
      </c>
      <c r="C111" s="53">
        <v>113</v>
      </c>
      <c r="D111" s="55">
        <v>300</v>
      </c>
      <c r="E111" s="55">
        <v>2</v>
      </c>
      <c r="F111" s="56">
        <v>0.5</v>
      </c>
      <c r="G111" s="51">
        <f t="shared" si="12"/>
        <v>600</v>
      </c>
      <c r="H111" s="52">
        <f t="shared" si="13"/>
        <v>33.9</v>
      </c>
      <c r="I111" s="52">
        <f t="shared" si="14"/>
        <v>84.549912631756939</v>
      </c>
      <c r="J111" s="55">
        <v>310</v>
      </c>
      <c r="K111" s="53">
        <f>ROUNDUP($F111/$C111*Bandgegevens!$W$14,3)</f>
        <v>0.57099999999999995</v>
      </c>
      <c r="L111" s="53">
        <f t="shared" si="9"/>
        <v>525</v>
      </c>
      <c r="M111" s="53">
        <f>ROUNDUP($F111/C111*Bandgegevens!$X$14,3)</f>
        <v>0.64700000000000002</v>
      </c>
      <c r="N111" s="53">
        <f t="shared" si="10"/>
        <v>463</v>
      </c>
      <c r="O111" s="53">
        <f>ROUNDUP($F111/$C111*Bandgegevens!$Y$14,3)</f>
        <v>0.61099999999999999</v>
      </c>
      <c r="P111" s="53">
        <f t="shared" si="11"/>
        <v>490</v>
      </c>
      <c r="Q111" s="53">
        <v>108</v>
      </c>
      <c r="R111" s="54" t="str">
        <f>IF(D111=INDEX('tech_specs TM'!T$4:T$20,$T$3),F111,"niet beschikbaar")</f>
        <v>niet beschikbaar</v>
      </c>
    </row>
    <row r="112" spans="1:18" x14ac:dyDescent="0.25">
      <c r="A112" s="53" t="s">
        <v>106</v>
      </c>
      <c r="B112" s="53" t="s">
        <v>177</v>
      </c>
      <c r="C112" s="53">
        <v>113</v>
      </c>
      <c r="D112" s="55">
        <v>300</v>
      </c>
      <c r="E112" s="55">
        <v>2</v>
      </c>
      <c r="F112" s="56">
        <v>0.63</v>
      </c>
      <c r="G112" s="51">
        <f t="shared" si="12"/>
        <v>476.1904761904762</v>
      </c>
      <c r="H112" s="52">
        <f t="shared" si="13"/>
        <v>26.900000000000002</v>
      </c>
      <c r="I112" s="52">
        <f t="shared" si="14"/>
        <v>106.53288991601374</v>
      </c>
      <c r="J112" s="55">
        <v>310</v>
      </c>
      <c r="K112" s="53">
        <f>ROUNDUP($F112/$C112*Bandgegevens!$W$14,3)</f>
        <v>0.72</v>
      </c>
      <c r="L112" s="53">
        <f t="shared" ref="L112:L116" si="15">ROUNDDOWN(D112/K112,0)</f>
        <v>416</v>
      </c>
      <c r="M112" s="53">
        <f>ROUNDUP($F112/C112*Bandgegevens!$X$14,3)</f>
        <v>0.81399999999999995</v>
      </c>
      <c r="N112" s="53">
        <f t="shared" ref="N112:N116" si="16">ROUNDDOWN(D112/M112,0)</f>
        <v>368</v>
      </c>
      <c r="O112" s="53">
        <f>ROUNDUP($F112/$C112*Bandgegevens!$Y$14,3)</f>
        <v>0.77</v>
      </c>
      <c r="P112" s="53">
        <f t="shared" ref="P112:P116" si="17">ROUNDDOWN(D112/O112,0)</f>
        <v>389</v>
      </c>
      <c r="Q112" s="53">
        <v>109</v>
      </c>
      <c r="R112" s="54" t="str">
        <f>IF(D112=INDEX('tech_specs TM'!T$4:T$20,$T$3),F112,"niet beschikbaar")</f>
        <v>niet beschikbaar</v>
      </c>
    </row>
    <row r="113" spans="1:18" x14ac:dyDescent="0.25">
      <c r="A113" s="53" t="s">
        <v>106</v>
      </c>
      <c r="B113" s="53" t="s">
        <v>177</v>
      </c>
      <c r="C113" s="53">
        <v>113</v>
      </c>
      <c r="D113" s="55">
        <v>300</v>
      </c>
      <c r="E113" s="55">
        <v>2</v>
      </c>
      <c r="F113" s="56">
        <v>0.8</v>
      </c>
      <c r="G113" s="51">
        <f t="shared" si="12"/>
        <v>375</v>
      </c>
      <c r="H113" s="52">
        <f t="shared" si="13"/>
        <v>21.18</v>
      </c>
      <c r="I113" s="52">
        <f t="shared" si="14"/>
        <v>135.27986021081111</v>
      </c>
      <c r="J113" s="55">
        <v>310</v>
      </c>
      <c r="K113" s="53">
        <f>ROUNDUP($F113/$C113*Bandgegevens!$W$14,3)</f>
        <v>0.91400000000000003</v>
      </c>
      <c r="L113" s="53">
        <f t="shared" si="15"/>
        <v>328</v>
      </c>
      <c r="M113" s="53">
        <f>ROUNDUP($F113/C113*Bandgegevens!$X$14,3)</f>
        <v>1.0339999999999998</v>
      </c>
      <c r="N113" s="53">
        <f t="shared" si="16"/>
        <v>290</v>
      </c>
      <c r="O113" s="53">
        <f>ROUNDUP($F113/$C113*Bandgegevens!$Y$14,3)</f>
        <v>0.97699999999999998</v>
      </c>
      <c r="P113" s="53">
        <f t="shared" si="17"/>
        <v>307</v>
      </c>
      <c r="Q113" s="53">
        <v>110</v>
      </c>
      <c r="R113" s="54" t="str">
        <f>IF(D113=INDEX('tech_specs TM'!T$4:T$20,$T$3),F113,"niet beschikbaar")</f>
        <v>niet beschikbaar</v>
      </c>
    </row>
    <row r="114" spans="1:18" x14ac:dyDescent="0.25">
      <c r="A114" s="53" t="s">
        <v>106</v>
      </c>
      <c r="B114" s="53" t="s">
        <v>177</v>
      </c>
      <c r="C114" s="53">
        <v>113</v>
      </c>
      <c r="D114" s="55">
        <v>300</v>
      </c>
      <c r="E114" s="55">
        <v>2</v>
      </c>
      <c r="F114" s="56">
        <v>1</v>
      </c>
      <c r="G114" s="51">
        <f t="shared" si="12"/>
        <v>300</v>
      </c>
      <c r="H114" s="52">
        <f t="shared" si="13"/>
        <v>16.95</v>
      </c>
      <c r="I114" s="52">
        <f t="shared" si="14"/>
        <v>169.09982526351388</v>
      </c>
      <c r="J114" s="55">
        <v>310</v>
      </c>
      <c r="K114" s="53">
        <f>ROUNDUP($F114/$C114*Bandgegevens!$W$14,3)</f>
        <v>1.1419999999999999</v>
      </c>
      <c r="L114" s="53">
        <f t="shared" si="15"/>
        <v>262</v>
      </c>
      <c r="M114" s="53">
        <f>ROUNDUP($F114/C114*Bandgegevens!$X$14,3)</f>
        <v>1.2929999999999999</v>
      </c>
      <c r="N114" s="53">
        <f t="shared" si="16"/>
        <v>232</v>
      </c>
      <c r="O114" s="53">
        <f>ROUNDUP($F114/$C114*Bandgegevens!$Y$14,3)</f>
        <v>1.222</v>
      </c>
      <c r="P114" s="53">
        <f t="shared" si="17"/>
        <v>245</v>
      </c>
      <c r="Q114" s="53">
        <v>111</v>
      </c>
      <c r="R114" s="54" t="str">
        <f>IF(D114=INDEX('tech_specs TM'!T$4:T$20,$T$3),F114,"niet beschikbaar")</f>
        <v>niet beschikbaar</v>
      </c>
    </row>
    <row r="115" spans="1:18" x14ac:dyDescent="0.25">
      <c r="A115" s="53" t="s">
        <v>106</v>
      </c>
      <c r="B115" s="53" t="s">
        <v>177</v>
      </c>
      <c r="C115" s="53">
        <v>113</v>
      </c>
      <c r="D115" s="55">
        <v>300</v>
      </c>
      <c r="E115" s="55">
        <v>2</v>
      </c>
      <c r="F115" s="56">
        <v>1.25</v>
      </c>
      <c r="G115" s="51">
        <f t="shared" si="12"/>
        <v>240</v>
      </c>
      <c r="H115" s="52">
        <f t="shared" si="13"/>
        <v>13.56</v>
      </c>
      <c r="I115" s="52">
        <f t="shared" si="14"/>
        <v>211.37478157939236</v>
      </c>
      <c r="J115" s="55">
        <v>310</v>
      </c>
      <c r="K115" s="53">
        <f>ROUNDUP($F115/$C115*Bandgegevens!$W$14,3)</f>
        <v>1.4269999999999998</v>
      </c>
      <c r="L115" s="53">
        <f t="shared" si="15"/>
        <v>210</v>
      </c>
      <c r="M115" s="53">
        <f>ROUNDUP($F115/C115*Bandgegevens!$X$14,3)</f>
        <v>1.6159999999999999</v>
      </c>
      <c r="N115" s="53">
        <f t="shared" si="16"/>
        <v>185</v>
      </c>
      <c r="O115" s="53">
        <f>ROUNDUP($F115/$C115*Bandgegevens!$Y$14,3)</f>
        <v>1.5269999999999999</v>
      </c>
      <c r="P115" s="53">
        <f t="shared" si="17"/>
        <v>196</v>
      </c>
      <c r="Q115" s="53">
        <v>112</v>
      </c>
      <c r="R115" s="54" t="str">
        <f>IF(D115=INDEX('tech_specs TM'!T$4:T$20,$T$3),F115,"niet beschikbaar")</f>
        <v>niet beschikbaar</v>
      </c>
    </row>
    <row r="116" spans="1:18" x14ac:dyDescent="0.25">
      <c r="A116" s="53" t="s">
        <v>106</v>
      </c>
      <c r="B116" s="53" t="s">
        <v>177</v>
      </c>
      <c r="C116" s="53">
        <v>113</v>
      </c>
      <c r="D116" s="55">
        <v>300</v>
      </c>
      <c r="E116" s="55">
        <v>2</v>
      </c>
      <c r="F116" s="56">
        <v>1.6</v>
      </c>
      <c r="G116" s="51">
        <f t="shared" si="12"/>
        <v>187.5</v>
      </c>
      <c r="H116" s="52">
        <f t="shared" si="13"/>
        <v>10.59</v>
      </c>
      <c r="I116" s="52">
        <f t="shared" si="14"/>
        <v>270.55972042162222</v>
      </c>
      <c r="J116" s="55">
        <v>310</v>
      </c>
      <c r="K116" s="53">
        <f>ROUNDUP($F116/$C116*Bandgegevens!$W$14,3)</f>
        <v>1.827</v>
      </c>
      <c r="L116" s="53">
        <f t="shared" si="15"/>
        <v>164</v>
      </c>
      <c r="M116" s="53">
        <f>ROUNDUP($F116/C116*Bandgegevens!$X$14,3)</f>
        <v>2.0680000000000001</v>
      </c>
      <c r="N116" s="53">
        <f t="shared" si="16"/>
        <v>145</v>
      </c>
      <c r="O116" s="53">
        <f>ROUNDUP($F116/$C116*Bandgegevens!$Y$14,3)</f>
        <v>1.954</v>
      </c>
      <c r="P116" s="53">
        <f t="shared" si="17"/>
        <v>153</v>
      </c>
      <c r="Q116" s="53">
        <v>113</v>
      </c>
      <c r="R116" s="54" t="str">
        <f>IF(D116=INDEX('tech_specs TM'!T$4:T$20,$T$3),F116,"niet beschikbaar")</f>
        <v>niet beschikbaar</v>
      </c>
    </row>
    <row r="117" spans="1:18" x14ac:dyDescent="0.25">
      <c r="A117" s="48" t="s">
        <v>31</v>
      </c>
      <c r="B117" s="48" t="s">
        <v>177</v>
      </c>
      <c r="C117" s="48">
        <v>138</v>
      </c>
      <c r="D117" s="49">
        <v>100</v>
      </c>
      <c r="E117" s="49">
        <v>12</v>
      </c>
      <c r="F117" s="50">
        <v>3.3000000000000002E-2</v>
      </c>
      <c r="G117" s="51">
        <f t="shared" si="12"/>
        <v>3030.30303030303</v>
      </c>
      <c r="H117" s="52">
        <f t="shared" si="13"/>
        <v>209.09</v>
      </c>
      <c r="I117" s="52">
        <f t="shared" si="14"/>
        <v>4.5693713652727768</v>
      </c>
      <c r="J117" s="49">
        <v>320</v>
      </c>
      <c r="K117" s="53">
        <f>ROUNDUP($F117/$C117*Bandgegevens!$AD$14,3)</f>
        <v>3.5000000000000003E-2</v>
      </c>
      <c r="L117" s="53">
        <f t="shared" ref="L117" si="18">ROUNDDOWN(D117/K117,0)</f>
        <v>2857</v>
      </c>
      <c r="M117" s="53">
        <f>ROUNDUP($F117/$C117*Bandgegevens!$AE$14,3)</f>
        <v>3.9E-2</v>
      </c>
      <c r="N117" s="53">
        <f>ROUNDDOWN(D117/M117,0)</f>
        <v>2564</v>
      </c>
      <c r="O117" s="53">
        <f>ROUNDUP($F117/$C117*Bandgegevens!$AF$14,3)</f>
        <v>3.6999999999999998E-2</v>
      </c>
      <c r="P117" s="53">
        <f>ROUNDDOWN(D117/O117,0)</f>
        <v>2702</v>
      </c>
      <c r="Q117" s="53">
        <v>114</v>
      </c>
      <c r="R117" s="54" t="str">
        <f>IF(D117=INDEX('tech_specs TM'!T$4:T$20,$T$3),F117,"niet beschikbaar")</f>
        <v>niet beschikbaar</v>
      </c>
    </row>
    <row r="118" spans="1:18" x14ac:dyDescent="0.25">
      <c r="A118" s="48" t="s">
        <v>31</v>
      </c>
      <c r="B118" s="48" t="s">
        <v>177</v>
      </c>
      <c r="C118" s="48">
        <v>138</v>
      </c>
      <c r="D118" s="49">
        <v>100</v>
      </c>
      <c r="E118" s="49">
        <v>12</v>
      </c>
      <c r="F118" s="50">
        <v>4.2000000000000003E-2</v>
      </c>
      <c r="G118" s="51">
        <f t="shared" si="12"/>
        <v>2380.9523809523807</v>
      </c>
      <c r="H118" s="52">
        <f t="shared" si="13"/>
        <v>164.28</v>
      </c>
      <c r="I118" s="52">
        <f t="shared" si="14"/>
        <v>5.8155635558017167</v>
      </c>
      <c r="J118" s="49">
        <v>320</v>
      </c>
      <c r="K118" s="53">
        <f>ROUNDUP($F118/$C118*Bandgegevens!$AD$14,3)</f>
        <v>4.4999999999999998E-2</v>
      </c>
      <c r="L118" s="53">
        <f t="shared" ref="L118:L166" si="19">ROUNDDOWN(D118/K118,0)</f>
        <v>2222</v>
      </c>
      <c r="M118" s="53">
        <f>ROUNDUP($F118/$C118*Bandgegevens!$AE$14,3)</f>
        <v>0.05</v>
      </c>
      <c r="N118" s="53">
        <f t="shared" ref="N118:N166" si="20">ROUNDDOWN(D118/M118,0)</f>
        <v>2000</v>
      </c>
      <c r="O118" s="53">
        <f>ROUNDUP($F118/$C118*Bandgegevens!$AF$14,3)</f>
        <v>4.7E-2</v>
      </c>
      <c r="P118" s="53">
        <f t="shared" ref="P118:P166" si="21">ROUNDDOWN(D118/O118,0)</f>
        <v>2127</v>
      </c>
      <c r="Q118" s="53">
        <v>115</v>
      </c>
      <c r="R118" s="54" t="str">
        <f>IF(D118=INDEX('tech_specs TM'!T$4:T$20,$T$3),F118,"niet beschikbaar")</f>
        <v>niet beschikbaar</v>
      </c>
    </row>
    <row r="119" spans="1:18" x14ac:dyDescent="0.25">
      <c r="A119" s="48" t="s">
        <v>31</v>
      </c>
      <c r="B119" s="48" t="s">
        <v>177</v>
      </c>
      <c r="C119" s="48">
        <v>138</v>
      </c>
      <c r="D119" s="49">
        <v>140</v>
      </c>
      <c r="E119" s="49">
        <v>8</v>
      </c>
      <c r="F119" s="50">
        <v>0.05</v>
      </c>
      <c r="G119" s="51">
        <f t="shared" si="12"/>
        <v>2800</v>
      </c>
      <c r="H119" s="52">
        <f t="shared" si="13"/>
        <v>193.20000000000002</v>
      </c>
      <c r="I119" s="52">
        <f t="shared" si="14"/>
        <v>6.9232899473829956</v>
      </c>
      <c r="J119" s="49">
        <v>320</v>
      </c>
      <c r="K119" s="53">
        <f>ROUNDUP($F119/$C119*Bandgegevens!$AD$14,3)</f>
        <v>5.2999999999999999E-2</v>
      </c>
      <c r="L119" s="53">
        <f t="shared" si="19"/>
        <v>2641</v>
      </c>
      <c r="M119" s="53">
        <f>ROUNDUP($F119/$C119*Bandgegevens!$AE$14,3)</f>
        <v>5.9000000000000004E-2</v>
      </c>
      <c r="N119" s="53">
        <f t="shared" si="20"/>
        <v>2372</v>
      </c>
      <c r="O119" s="53">
        <f>ROUNDUP($F119/$C119*Bandgegevens!$AF$14,3)</f>
        <v>5.6000000000000001E-2</v>
      </c>
      <c r="P119" s="53">
        <f t="shared" si="21"/>
        <v>2500</v>
      </c>
      <c r="Q119" s="53">
        <v>116</v>
      </c>
      <c r="R119" s="54" t="str">
        <f>IF(D119=INDEX('tech_specs TM'!T$4:T$20,$T$3),F119,"niet beschikbaar")</f>
        <v>niet beschikbaar</v>
      </c>
    </row>
    <row r="120" spans="1:18" x14ac:dyDescent="0.25">
      <c r="A120" s="48" t="s">
        <v>31</v>
      </c>
      <c r="B120" s="48" t="s">
        <v>177</v>
      </c>
      <c r="C120" s="48">
        <v>138</v>
      </c>
      <c r="D120" s="49">
        <v>140</v>
      </c>
      <c r="E120" s="49">
        <v>8</v>
      </c>
      <c r="F120" s="50">
        <v>6.3E-2</v>
      </c>
      <c r="G120" s="51">
        <f t="shared" si="12"/>
        <v>2222.2222222222222</v>
      </c>
      <c r="H120" s="52">
        <f t="shared" si="13"/>
        <v>153.33000000000001</v>
      </c>
      <c r="I120" s="52">
        <f t="shared" si="14"/>
        <v>8.723345333702575</v>
      </c>
      <c r="J120" s="49">
        <v>320</v>
      </c>
      <c r="K120" s="53">
        <f>ROUNDUP($F120/$C120*Bandgegevens!$AD$14,3)</f>
        <v>6.7000000000000004E-2</v>
      </c>
      <c r="L120" s="53">
        <f t="shared" si="19"/>
        <v>2089</v>
      </c>
      <c r="M120" s="53">
        <f>ROUNDUP($F120/$C120*Bandgegevens!$AE$14,3)</f>
        <v>7.3999999999999996E-2</v>
      </c>
      <c r="N120" s="53">
        <f t="shared" si="20"/>
        <v>1891</v>
      </c>
      <c r="O120" s="53">
        <f>ROUNDUP($F120/$C120*Bandgegevens!$AF$14,3)</f>
        <v>7.1000000000000008E-2</v>
      </c>
      <c r="P120" s="53">
        <f t="shared" si="21"/>
        <v>1971</v>
      </c>
      <c r="Q120" s="53">
        <v>117</v>
      </c>
      <c r="R120" s="54" t="str">
        <f>IF(D120=INDEX('tech_specs TM'!T$4:T$20,$T$3),F120,"niet beschikbaar")</f>
        <v>niet beschikbaar</v>
      </c>
    </row>
    <row r="121" spans="1:18" x14ac:dyDescent="0.25">
      <c r="A121" s="48" t="s">
        <v>31</v>
      </c>
      <c r="B121" s="48" t="s">
        <v>177</v>
      </c>
      <c r="C121" s="48">
        <v>138</v>
      </c>
      <c r="D121" s="49">
        <v>140</v>
      </c>
      <c r="E121" s="49">
        <v>8</v>
      </c>
      <c r="F121" s="50">
        <v>0.08</v>
      </c>
      <c r="G121" s="51">
        <f t="shared" si="12"/>
        <v>1750</v>
      </c>
      <c r="H121" s="52">
        <f t="shared" si="13"/>
        <v>120.75</v>
      </c>
      <c r="I121" s="52">
        <f t="shared" si="14"/>
        <v>11.077263915812793</v>
      </c>
      <c r="J121" s="49">
        <v>320</v>
      </c>
      <c r="K121" s="53">
        <f>ROUNDUP($F121/$C121*Bandgegevens!$AD$14,3)</f>
        <v>8.5000000000000006E-2</v>
      </c>
      <c r="L121" s="53">
        <f t="shared" si="19"/>
        <v>1647</v>
      </c>
      <c r="M121" s="53">
        <f>ROUNDUP($F121/$C121*Bandgegevens!$AE$14,3)</f>
        <v>9.4E-2</v>
      </c>
      <c r="N121" s="53">
        <f t="shared" si="20"/>
        <v>1489</v>
      </c>
      <c r="O121" s="53">
        <f>ROUNDUP($F121/$C121*Bandgegevens!$AF$14,3)</f>
        <v>0.09</v>
      </c>
      <c r="P121" s="53">
        <f t="shared" si="21"/>
        <v>1555</v>
      </c>
      <c r="Q121" s="53">
        <v>118</v>
      </c>
      <c r="R121" s="54" t="str">
        <f>IF(D121=INDEX('tech_specs TM'!T$4:T$20,$T$3),F121,"niet beschikbaar")</f>
        <v>niet beschikbaar</v>
      </c>
    </row>
    <row r="122" spans="1:18" x14ac:dyDescent="0.25">
      <c r="A122" s="48" t="s">
        <v>31</v>
      </c>
      <c r="B122" s="48" t="s">
        <v>177</v>
      </c>
      <c r="C122" s="48">
        <v>138</v>
      </c>
      <c r="D122" s="49">
        <v>140</v>
      </c>
      <c r="E122" s="49">
        <v>8</v>
      </c>
      <c r="F122" s="50">
        <v>0.1</v>
      </c>
      <c r="G122" s="51">
        <f t="shared" si="12"/>
        <v>1400</v>
      </c>
      <c r="H122" s="52">
        <f t="shared" si="13"/>
        <v>96.600000000000009</v>
      </c>
      <c r="I122" s="52">
        <f t="shared" si="14"/>
        <v>13.846579894765991</v>
      </c>
      <c r="J122" s="49">
        <v>320</v>
      </c>
      <c r="K122" s="53">
        <f>ROUNDUP($F122/$C122*Bandgegevens!$AD$14,3)</f>
        <v>0.106</v>
      </c>
      <c r="L122" s="53">
        <f t="shared" si="19"/>
        <v>1320</v>
      </c>
      <c r="M122" s="53">
        <f>ROUNDUP($F122/$C122*Bandgegevens!$AE$14,3)</f>
        <v>0.11800000000000001</v>
      </c>
      <c r="N122" s="53">
        <f t="shared" si="20"/>
        <v>1186</v>
      </c>
      <c r="O122" s="53">
        <f>ROUNDUP($F122/$C122*Bandgegevens!$AF$14,3)</f>
        <v>0.112</v>
      </c>
      <c r="P122" s="53">
        <f t="shared" si="21"/>
        <v>1250</v>
      </c>
      <c r="Q122" s="53">
        <v>119</v>
      </c>
      <c r="R122" s="54" t="str">
        <f>IF(D122=INDEX('tech_specs TM'!T$4:T$20,$T$3),F122,"niet beschikbaar")</f>
        <v>niet beschikbaar</v>
      </c>
    </row>
    <row r="123" spans="1:18" x14ac:dyDescent="0.25">
      <c r="A123" s="48" t="s">
        <v>31</v>
      </c>
      <c r="B123" s="48" t="s">
        <v>177</v>
      </c>
      <c r="C123" s="48">
        <v>138</v>
      </c>
      <c r="D123" s="49">
        <v>180</v>
      </c>
      <c r="E123" s="49">
        <v>6</v>
      </c>
      <c r="F123" s="50">
        <v>6.7000000000000004E-2</v>
      </c>
      <c r="G123" s="51">
        <f t="shared" si="12"/>
        <v>2686.5671641791041</v>
      </c>
      <c r="H123" s="52">
        <f t="shared" si="13"/>
        <v>185.37</v>
      </c>
      <c r="I123" s="52">
        <f t="shared" si="14"/>
        <v>9.2772085294932154</v>
      </c>
      <c r="J123" s="49">
        <v>320</v>
      </c>
      <c r="K123" s="53">
        <f>ROUNDUP($F123/$C123*Bandgegevens!$AD$14,3)</f>
        <v>7.1000000000000008E-2</v>
      </c>
      <c r="L123" s="53">
        <f t="shared" si="19"/>
        <v>2535</v>
      </c>
      <c r="M123" s="53">
        <f>ROUNDUP($F123/$C123*Bandgegevens!$AE$14,3)</f>
        <v>7.9000000000000001E-2</v>
      </c>
      <c r="N123" s="53">
        <f t="shared" si="20"/>
        <v>2278</v>
      </c>
      <c r="O123" s="53">
        <f>ROUNDUP($F123/$C123*Bandgegevens!$AF$14,3)</f>
        <v>7.4999999999999997E-2</v>
      </c>
      <c r="P123" s="53">
        <f t="shared" si="21"/>
        <v>2400</v>
      </c>
      <c r="Q123" s="53">
        <v>120</v>
      </c>
      <c r="R123" s="54" t="str">
        <f>IF(D123=INDEX('tech_specs TM'!T$4:T$20,$T$3),F123,"niet beschikbaar")</f>
        <v>niet beschikbaar</v>
      </c>
    </row>
    <row r="124" spans="1:18" x14ac:dyDescent="0.25">
      <c r="A124" s="48" t="s">
        <v>31</v>
      </c>
      <c r="B124" s="48" t="s">
        <v>177</v>
      </c>
      <c r="C124" s="48">
        <v>138</v>
      </c>
      <c r="D124" s="49">
        <v>180</v>
      </c>
      <c r="E124" s="49">
        <v>6</v>
      </c>
      <c r="F124" s="50">
        <v>0.08</v>
      </c>
      <c r="G124" s="51">
        <f t="shared" si="12"/>
        <v>2250</v>
      </c>
      <c r="H124" s="52">
        <f t="shared" si="13"/>
        <v>155.25</v>
      </c>
      <c r="I124" s="52">
        <f t="shared" si="14"/>
        <v>11.077263915812793</v>
      </c>
      <c r="J124" s="49">
        <v>320</v>
      </c>
      <c r="K124" s="53">
        <f>ROUNDUP($F124/$C124*Bandgegevens!$AD$14,3)</f>
        <v>8.5000000000000006E-2</v>
      </c>
      <c r="L124" s="53">
        <f t="shared" si="19"/>
        <v>2117</v>
      </c>
      <c r="M124" s="53">
        <f>ROUNDUP($F124/$C124*Bandgegevens!$AE$14,3)</f>
        <v>9.4E-2</v>
      </c>
      <c r="N124" s="53">
        <f t="shared" si="20"/>
        <v>1914</v>
      </c>
      <c r="O124" s="53">
        <f>ROUNDUP($F124/$C124*Bandgegevens!$AF$14,3)</f>
        <v>0.09</v>
      </c>
      <c r="P124" s="53">
        <f t="shared" si="21"/>
        <v>2000</v>
      </c>
      <c r="Q124" s="53">
        <v>121</v>
      </c>
      <c r="R124" s="54" t="str">
        <f>IF(D124=INDEX('tech_specs TM'!T$4:T$20,$T$3),F124,"niet beschikbaar")</f>
        <v>niet beschikbaar</v>
      </c>
    </row>
    <row r="125" spans="1:18" x14ac:dyDescent="0.25">
      <c r="A125" s="48" t="s">
        <v>31</v>
      </c>
      <c r="B125" s="48" t="s">
        <v>177</v>
      </c>
      <c r="C125" s="48">
        <v>138</v>
      </c>
      <c r="D125" s="49">
        <v>180</v>
      </c>
      <c r="E125" s="49">
        <v>6</v>
      </c>
      <c r="F125" s="50">
        <v>0.11</v>
      </c>
      <c r="G125" s="51">
        <f t="shared" si="12"/>
        <v>1636.3636363636363</v>
      </c>
      <c r="H125" s="52">
        <f t="shared" si="13"/>
        <v>112.9</v>
      </c>
      <c r="I125" s="52">
        <f t="shared" si="14"/>
        <v>15.23123788424259</v>
      </c>
      <c r="J125" s="49">
        <v>320</v>
      </c>
      <c r="K125" s="53">
        <f>ROUNDUP($F125/$C125*Bandgegevens!$AD$14,3)</f>
        <v>0.11600000000000001</v>
      </c>
      <c r="L125" s="53">
        <f t="shared" si="19"/>
        <v>1551</v>
      </c>
      <c r="M125" s="53">
        <f>ROUNDUP($F125/$C125*Bandgegevens!$AE$14,3)</f>
        <v>0.13</v>
      </c>
      <c r="N125" s="53">
        <f t="shared" si="20"/>
        <v>1384</v>
      </c>
      <c r="O125" s="53">
        <f>ROUNDUP($F125/$C125*Bandgegevens!$AF$14,3)</f>
        <v>0.123</v>
      </c>
      <c r="P125" s="53">
        <f t="shared" si="21"/>
        <v>1463</v>
      </c>
      <c r="Q125" s="53">
        <v>122</v>
      </c>
      <c r="R125" s="54" t="str">
        <f>IF(D125=INDEX('tech_specs TM'!T$4:T$20,$T$3),F125,"niet beschikbaar")</f>
        <v>niet beschikbaar</v>
      </c>
    </row>
    <row r="126" spans="1:18" x14ac:dyDescent="0.25">
      <c r="A126" s="48" t="s">
        <v>31</v>
      </c>
      <c r="B126" s="48" t="s">
        <v>177</v>
      </c>
      <c r="C126" s="48">
        <v>138</v>
      </c>
      <c r="D126" s="49">
        <v>180</v>
      </c>
      <c r="E126" s="49">
        <v>6</v>
      </c>
      <c r="F126" s="50">
        <v>0.13</v>
      </c>
      <c r="G126" s="51">
        <f t="shared" si="12"/>
        <v>1384.6153846153845</v>
      </c>
      <c r="H126" s="52">
        <f t="shared" si="13"/>
        <v>95.53</v>
      </c>
      <c r="I126" s="52">
        <f t="shared" si="14"/>
        <v>18.00055386319579</v>
      </c>
      <c r="J126" s="49">
        <v>320</v>
      </c>
      <c r="K126" s="53">
        <f>ROUNDUP($F126/$C126*Bandgegevens!$AD$14,3)</f>
        <v>0.13700000000000001</v>
      </c>
      <c r="L126" s="53">
        <f t="shared" si="19"/>
        <v>1313</v>
      </c>
      <c r="M126" s="53">
        <f>ROUNDUP($F126/$C126*Bandgegevens!$AE$14,3)</f>
        <v>0.153</v>
      </c>
      <c r="N126" s="53">
        <f t="shared" si="20"/>
        <v>1176</v>
      </c>
      <c r="O126" s="53">
        <f>ROUNDUP($F126/$C126*Bandgegevens!$AF$14,3)</f>
        <v>0.14599999999999999</v>
      </c>
      <c r="P126" s="53">
        <f t="shared" si="21"/>
        <v>1232</v>
      </c>
      <c r="Q126" s="53">
        <v>123</v>
      </c>
      <c r="R126" s="54" t="str">
        <f>IF(D126=INDEX('tech_specs TM'!T$4:T$20,$T$3),F126,"niet beschikbaar")</f>
        <v>niet beschikbaar</v>
      </c>
    </row>
    <row r="127" spans="1:18" x14ac:dyDescent="0.25">
      <c r="A127" s="48" t="s">
        <v>31</v>
      </c>
      <c r="B127" s="48" t="s">
        <v>177</v>
      </c>
      <c r="C127" s="48">
        <v>138</v>
      </c>
      <c r="D127" s="49">
        <v>300</v>
      </c>
      <c r="E127" s="49">
        <v>4</v>
      </c>
      <c r="F127" s="50">
        <v>0.1</v>
      </c>
      <c r="G127" s="51">
        <f t="shared" si="12"/>
        <v>3000</v>
      </c>
      <c r="H127" s="52">
        <f t="shared" si="13"/>
        <v>207</v>
      </c>
      <c r="I127" s="52">
        <f t="shared" si="14"/>
        <v>13.846579894765991</v>
      </c>
      <c r="J127" s="49">
        <v>320</v>
      </c>
      <c r="K127" s="53">
        <f>ROUNDUP($F127/$C127*Bandgegevens!$AD$14,3)</f>
        <v>0.106</v>
      </c>
      <c r="L127" s="53">
        <f t="shared" si="19"/>
        <v>2830</v>
      </c>
      <c r="M127" s="53">
        <f>ROUNDUP($F127/$C127*Bandgegevens!$AE$14,3)</f>
        <v>0.11800000000000001</v>
      </c>
      <c r="N127" s="53">
        <f t="shared" si="20"/>
        <v>2542</v>
      </c>
      <c r="O127" s="53">
        <f>ROUNDUP($F127/$C127*Bandgegevens!$AF$14,3)</f>
        <v>0.112</v>
      </c>
      <c r="P127" s="53">
        <f t="shared" si="21"/>
        <v>2678</v>
      </c>
      <c r="Q127" s="53">
        <v>124</v>
      </c>
      <c r="R127" s="54" t="str">
        <f>IF(D127=INDEX('tech_specs TM'!T$4:T$20,$T$3),F127,"niet beschikbaar")</f>
        <v>niet beschikbaar</v>
      </c>
    </row>
    <row r="128" spans="1:18" x14ac:dyDescent="0.25">
      <c r="A128" s="48" t="s">
        <v>31</v>
      </c>
      <c r="B128" s="48" t="s">
        <v>177</v>
      </c>
      <c r="C128" s="48">
        <v>138</v>
      </c>
      <c r="D128" s="49">
        <v>300</v>
      </c>
      <c r="E128" s="49">
        <v>4</v>
      </c>
      <c r="F128" s="50">
        <v>0.125</v>
      </c>
      <c r="G128" s="51">
        <f t="shared" si="12"/>
        <v>2400</v>
      </c>
      <c r="H128" s="52">
        <f t="shared" si="13"/>
        <v>165.6</v>
      </c>
      <c r="I128" s="52">
        <f t="shared" si="14"/>
        <v>17.30822486845749</v>
      </c>
      <c r="J128" s="49">
        <v>320</v>
      </c>
      <c r="K128" s="53">
        <f>ROUNDUP($F128/$C128*Bandgegevens!$AD$14,3)</f>
        <v>0.13200000000000001</v>
      </c>
      <c r="L128" s="53">
        <f t="shared" si="19"/>
        <v>2272</v>
      </c>
      <c r="M128" s="53">
        <f>ROUNDUP($F128/$C128*Bandgegevens!$AE$14,3)</f>
        <v>0.14699999999999999</v>
      </c>
      <c r="N128" s="53">
        <f t="shared" si="20"/>
        <v>2040</v>
      </c>
      <c r="O128" s="53">
        <f>ROUNDUP($F128/$C128*Bandgegevens!$AF$14,3)</f>
        <v>0.14000000000000001</v>
      </c>
      <c r="P128" s="53">
        <f t="shared" si="21"/>
        <v>2142</v>
      </c>
      <c r="Q128" s="53">
        <v>125</v>
      </c>
      <c r="R128" s="54" t="str">
        <f>IF(D128=INDEX('tech_specs TM'!T$4:T$20,$T$3),F128,"niet beschikbaar")</f>
        <v>niet beschikbaar</v>
      </c>
    </row>
    <row r="129" spans="1:18" x14ac:dyDescent="0.25">
      <c r="A129" s="48" t="s">
        <v>31</v>
      </c>
      <c r="B129" s="48" t="s">
        <v>177</v>
      </c>
      <c r="C129" s="48">
        <v>138</v>
      </c>
      <c r="D129" s="49">
        <v>300</v>
      </c>
      <c r="E129" s="49">
        <v>4</v>
      </c>
      <c r="F129" s="50">
        <v>0.16</v>
      </c>
      <c r="G129" s="51">
        <f t="shared" si="12"/>
        <v>1875</v>
      </c>
      <c r="H129" s="52">
        <f t="shared" si="13"/>
        <v>129.37</v>
      </c>
      <c r="I129" s="52">
        <f t="shared" si="14"/>
        <v>22.154527831625586</v>
      </c>
      <c r="J129" s="49">
        <v>320</v>
      </c>
      <c r="K129" s="53">
        <f>ROUNDUP($F129/$C129*Bandgegevens!$AD$14,3)</f>
        <v>0.16900000000000001</v>
      </c>
      <c r="L129" s="53">
        <f t="shared" si="19"/>
        <v>1775</v>
      </c>
      <c r="M129" s="53">
        <f>ROUNDUP($F129/$C129*Bandgegevens!$AE$14,3)</f>
        <v>0.188</v>
      </c>
      <c r="N129" s="53">
        <f t="shared" si="20"/>
        <v>1595</v>
      </c>
      <c r="O129" s="53">
        <f>ROUNDUP($F129/$C129*Bandgegevens!$AF$14,3)</f>
        <v>0.17899999999999999</v>
      </c>
      <c r="P129" s="53">
        <f t="shared" si="21"/>
        <v>1675</v>
      </c>
      <c r="Q129" s="53">
        <v>126</v>
      </c>
      <c r="R129" s="54" t="str">
        <f>IF(D129=INDEX('tech_specs TM'!T$4:T$20,$T$3),F129,"niet beschikbaar")</f>
        <v>niet beschikbaar</v>
      </c>
    </row>
    <row r="130" spans="1:18" x14ac:dyDescent="0.25">
      <c r="A130" s="48" t="s">
        <v>31</v>
      </c>
      <c r="B130" s="48" t="s">
        <v>177</v>
      </c>
      <c r="C130" s="48">
        <v>138</v>
      </c>
      <c r="D130" s="49">
        <v>300</v>
      </c>
      <c r="E130" s="49">
        <v>4</v>
      </c>
      <c r="F130" s="50">
        <v>0.2</v>
      </c>
      <c r="G130" s="51">
        <f t="shared" si="12"/>
        <v>1500</v>
      </c>
      <c r="H130" s="52">
        <f t="shared" si="13"/>
        <v>103.5</v>
      </c>
      <c r="I130" s="52">
        <f t="shared" si="14"/>
        <v>27.693159789531983</v>
      </c>
      <c r="J130" s="49">
        <v>320</v>
      </c>
      <c r="K130" s="53">
        <f>ROUNDUP($F130/$C130*Bandgegevens!$AD$14,3)</f>
        <v>0.21099999999999999</v>
      </c>
      <c r="L130" s="53">
        <f t="shared" si="19"/>
        <v>1421</v>
      </c>
      <c r="M130" s="53">
        <f>ROUNDUP($F130/$C130*Bandgegevens!$AE$14,3)</f>
        <v>0.23500000000000001</v>
      </c>
      <c r="N130" s="53">
        <f t="shared" si="20"/>
        <v>1276</v>
      </c>
      <c r="O130" s="53">
        <f>ROUNDUP($F130/$C130*Bandgegevens!$AF$14,3)</f>
        <v>0.224</v>
      </c>
      <c r="P130" s="53">
        <f t="shared" si="21"/>
        <v>1339</v>
      </c>
      <c r="Q130" s="53">
        <v>127</v>
      </c>
      <c r="R130" s="54" t="str">
        <f>IF(D130=INDEX('tech_specs TM'!T$4:T$20,$T$3),F130,"niet beschikbaar")</f>
        <v>niet beschikbaar</v>
      </c>
    </row>
    <row r="131" spans="1:18" x14ac:dyDescent="0.25">
      <c r="A131" s="48" t="s">
        <v>31</v>
      </c>
      <c r="B131" s="48" t="s">
        <v>177</v>
      </c>
      <c r="C131" s="48">
        <v>138</v>
      </c>
      <c r="D131" s="49">
        <v>300</v>
      </c>
      <c r="E131" s="49">
        <v>4</v>
      </c>
      <c r="F131" s="50">
        <v>0.25</v>
      </c>
      <c r="G131" s="51">
        <f t="shared" si="12"/>
        <v>1200</v>
      </c>
      <c r="H131" s="52">
        <f t="shared" si="13"/>
        <v>82.8</v>
      </c>
      <c r="I131" s="52">
        <f t="shared" si="14"/>
        <v>34.61644973691498</v>
      </c>
      <c r="J131" s="49">
        <v>320</v>
      </c>
      <c r="K131" s="53">
        <f>ROUNDUP($F131/$C131*Bandgegevens!$AD$14,3)</f>
        <v>0.26300000000000001</v>
      </c>
      <c r="L131" s="53">
        <f t="shared" si="19"/>
        <v>1140</v>
      </c>
      <c r="M131" s="53">
        <f>ROUNDUP($F131/$C131*Bandgegevens!$AE$14,3)</f>
        <v>0.29399999999999998</v>
      </c>
      <c r="N131" s="53">
        <f t="shared" si="20"/>
        <v>1020</v>
      </c>
      <c r="O131" s="53">
        <f>ROUNDUP($F131/$C131*Bandgegevens!$AF$14,3)</f>
        <v>0.27900000000000003</v>
      </c>
      <c r="P131" s="53">
        <f t="shared" si="21"/>
        <v>1075</v>
      </c>
      <c r="Q131" s="53">
        <v>128</v>
      </c>
      <c r="R131" s="54" t="str">
        <f>IF(D131=INDEX('tech_specs TM'!T$4:T$20,$T$3),F131,"niet beschikbaar")</f>
        <v>niet beschikbaar</v>
      </c>
    </row>
    <row r="132" spans="1:18" x14ac:dyDescent="0.25">
      <c r="A132" s="48" t="s">
        <v>31</v>
      </c>
      <c r="B132" s="48" t="s">
        <v>177</v>
      </c>
      <c r="C132" s="48">
        <v>138</v>
      </c>
      <c r="D132" s="49">
        <v>300</v>
      </c>
      <c r="E132" s="49">
        <v>4</v>
      </c>
      <c r="F132" s="50">
        <v>0.32</v>
      </c>
      <c r="G132" s="51">
        <f t="shared" si="12"/>
        <v>937.5</v>
      </c>
      <c r="H132" s="52">
        <f t="shared" si="13"/>
        <v>64.680000000000007</v>
      </c>
      <c r="I132" s="52">
        <f t="shared" si="14"/>
        <v>44.309055663251172</v>
      </c>
      <c r="J132" s="49">
        <v>320</v>
      </c>
      <c r="K132" s="53">
        <f>ROUNDUP($F132/$C132*Bandgegevens!$AD$14,3)</f>
        <v>0.33700000000000002</v>
      </c>
      <c r="L132" s="53">
        <f t="shared" si="19"/>
        <v>890</v>
      </c>
      <c r="M132" s="53">
        <f>ROUNDUP($F132/$C132*Bandgegevens!$AE$14,3)</f>
        <v>0.376</v>
      </c>
      <c r="N132" s="53">
        <f t="shared" si="20"/>
        <v>797</v>
      </c>
      <c r="O132" s="53">
        <f>ROUNDUP($F132/$C132*Bandgegevens!$AF$14,3)</f>
        <v>0.35799999999999998</v>
      </c>
      <c r="P132" s="53">
        <f t="shared" si="21"/>
        <v>837</v>
      </c>
      <c r="Q132" s="53">
        <v>129</v>
      </c>
      <c r="R132" s="54" t="str">
        <f>IF(D132=INDEX('tech_specs TM'!T$4:T$20,$T$3),F132,"niet beschikbaar")</f>
        <v>niet beschikbaar</v>
      </c>
    </row>
    <row r="133" spans="1:18" x14ac:dyDescent="0.25">
      <c r="A133" s="48" t="s">
        <v>31</v>
      </c>
      <c r="B133" s="48" t="s">
        <v>177</v>
      </c>
      <c r="C133" s="48">
        <v>138</v>
      </c>
      <c r="D133" s="49">
        <v>300</v>
      </c>
      <c r="E133" s="49">
        <v>4</v>
      </c>
      <c r="F133" s="50">
        <v>0.4</v>
      </c>
      <c r="G133" s="51">
        <f t="shared" ref="G133:G196" si="22">D133/F133</f>
        <v>750</v>
      </c>
      <c r="H133" s="52">
        <f t="shared" ref="H133:H196" si="23">FLOOR((C133/2)*(G133/1000),0.01)</f>
        <v>51.75</v>
      </c>
      <c r="I133" s="52">
        <f t="shared" si="14"/>
        <v>55.386319579063965</v>
      </c>
      <c r="J133" s="49">
        <v>320</v>
      </c>
      <c r="K133" s="53">
        <f>ROUNDUP($F133/$C133*Bandgegevens!$AD$14,3)</f>
        <v>0.42099999999999999</v>
      </c>
      <c r="L133" s="53">
        <f t="shared" si="19"/>
        <v>712</v>
      </c>
      <c r="M133" s="53">
        <f>ROUNDUP($F133/$C133*Bandgegevens!$AE$14,3)</f>
        <v>0.47</v>
      </c>
      <c r="N133" s="53">
        <f t="shared" si="20"/>
        <v>638</v>
      </c>
      <c r="O133" s="53">
        <f>ROUNDUP($F133/$C133*Bandgegevens!$AF$14,3)</f>
        <v>0.44700000000000001</v>
      </c>
      <c r="P133" s="53">
        <f t="shared" si="21"/>
        <v>671</v>
      </c>
      <c r="Q133" s="53">
        <v>130</v>
      </c>
      <c r="R133" s="54" t="str">
        <f>IF(D133=INDEX('tech_specs TM'!T$4:T$20,$T$3),F133,"niet beschikbaar")</f>
        <v>niet beschikbaar</v>
      </c>
    </row>
    <row r="134" spans="1:18" x14ac:dyDescent="0.25">
      <c r="A134" s="48" t="s">
        <v>31</v>
      </c>
      <c r="B134" s="48" t="s">
        <v>177</v>
      </c>
      <c r="C134" s="48">
        <v>138</v>
      </c>
      <c r="D134" s="49">
        <v>300</v>
      </c>
      <c r="E134" s="49">
        <v>4</v>
      </c>
      <c r="F134" s="50">
        <v>0.5</v>
      </c>
      <c r="G134" s="51">
        <f t="shared" si="22"/>
        <v>600</v>
      </c>
      <c r="H134" s="52">
        <f t="shared" si="23"/>
        <v>41.4</v>
      </c>
      <c r="I134" s="52">
        <f t="shared" si="14"/>
        <v>69.23289947382996</v>
      </c>
      <c r="J134" s="49">
        <v>320</v>
      </c>
      <c r="K134" s="53">
        <f>ROUNDUP($F134/$C134*Bandgegevens!$AD$14,3)</f>
        <v>0.52600000000000002</v>
      </c>
      <c r="L134" s="53">
        <f t="shared" si="19"/>
        <v>570</v>
      </c>
      <c r="M134" s="53">
        <f>ROUNDUP($F134/$C134*Bandgegevens!$AE$14,3)</f>
        <v>0.58699999999999997</v>
      </c>
      <c r="N134" s="53">
        <f t="shared" si="20"/>
        <v>511</v>
      </c>
      <c r="O134" s="53">
        <f>ROUNDUP($F134/$C134*Bandgegevens!$AF$14,3)</f>
        <v>0.55800000000000005</v>
      </c>
      <c r="P134" s="53">
        <f t="shared" si="21"/>
        <v>537</v>
      </c>
      <c r="Q134" s="53">
        <v>131</v>
      </c>
      <c r="R134" s="54" t="str">
        <f>IF(D134=INDEX('tech_specs TM'!T$4:T$20,$T$3),F134,"niet beschikbaar")</f>
        <v>niet beschikbaar</v>
      </c>
    </row>
    <row r="135" spans="1:18" x14ac:dyDescent="0.25">
      <c r="A135" s="48" t="s">
        <v>31</v>
      </c>
      <c r="B135" s="48" t="s">
        <v>177</v>
      </c>
      <c r="C135" s="48">
        <v>138</v>
      </c>
      <c r="D135" s="49">
        <v>300</v>
      </c>
      <c r="E135" s="49">
        <v>4</v>
      </c>
      <c r="F135" s="50">
        <v>0.63</v>
      </c>
      <c r="G135" s="51">
        <f t="shared" si="22"/>
        <v>476.1904761904762</v>
      </c>
      <c r="H135" s="52">
        <f t="shared" si="23"/>
        <v>32.85</v>
      </c>
      <c r="I135" s="52">
        <f t="shared" ref="I135:I198" si="24">(60*F135)/(3.14*(C135/1000))</f>
        <v>87.233453337025736</v>
      </c>
      <c r="J135" s="49">
        <v>320</v>
      </c>
      <c r="K135" s="53">
        <f>ROUNDUP($F135/$C135*Bandgegevens!$AD$14,3)</f>
        <v>0.66200000000000003</v>
      </c>
      <c r="L135" s="53">
        <f t="shared" si="19"/>
        <v>453</v>
      </c>
      <c r="M135" s="53">
        <f>ROUNDUP($F135/$C135*Bandgegevens!$AE$14,3)</f>
        <v>0.74</v>
      </c>
      <c r="N135" s="53">
        <f t="shared" si="20"/>
        <v>405</v>
      </c>
      <c r="O135" s="53">
        <f>ROUNDUP($F135/$C135*Bandgegevens!$AF$14,3)</f>
        <v>0.70399999999999996</v>
      </c>
      <c r="P135" s="53">
        <f t="shared" si="21"/>
        <v>426</v>
      </c>
      <c r="Q135" s="53">
        <v>132</v>
      </c>
      <c r="R135" s="54" t="str">
        <f>IF(D135=INDEX('tech_specs TM'!T$4:T$20,$T$3),F135,"niet beschikbaar")</f>
        <v>niet beschikbaar</v>
      </c>
    </row>
    <row r="136" spans="1:18" x14ac:dyDescent="0.25">
      <c r="A136" s="48" t="s">
        <v>31</v>
      </c>
      <c r="B136" s="48" t="s">
        <v>177</v>
      </c>
      <c r="C136" s="48">
        <v>138</v>
      </c>
      <c r="D136" s="49">
        <v>300</v>
      </c>
      <c r="E136" s="49">
        <v>4</v>
      </c>
      <c r="F136" s="50">
        <v>0.8</v>
      </c>
      <c r="G136" s="51">
        <f t="shared" si="22"/>
        <v>375</v>
      </c>
      <c r="H136" s="52">
        <f t="shared" si="23"/>
        <v>25.87</v>
      </c>
      <c r="I136" s="52">
        <f t="shared" si="24"/>
        <v>110.77263915812793</v>
      </c>
      <c r="J136" s="49">
        <v>320</v>
      </c>
      <c r="K136" s="53">
        <f>ROUNDUP($F136/$C136*Bandgegevens!$AD$14,3)</f>
        <v>0.84099999999999997</v>
      </c>
      <c r="L136" s="53">
        <f t="shared" si="19"/>
        <v>356</v>
      </c>
      <c r="M136" s="53">
        <f>ROUNDUP($F136/$C136*Bandgegevens!$AE$14,3)</f>
        <v>0.94</v>
      </c>
      <c r="N136" s="53">
        <f t="shared" si="20"/>
        <v>319</v>
      </c>
      <c r="O136" s="53">
        <f>ROUNDUP($F136/$C136*Bandgegevens!$AF$14,3)</f>
        <v>0.89300000000000002</v>
      </c>
      <c r="P136" s="53">
        <f t="shared" si="21"/>
        <v>335</v>
      </c>
      <c r="Q136" s="53">
        <v>133</v>
      </c>
      <c r="R136" s="54" t="str">
        <f>IF(D136=INDEX('tech_specs TM'!T$4:T$20,$T$3),F136,"niet beschikbaar")</f>
        <v>niet beschikbaar</v>
      </c>
    </row>
    <row r="137" spans="1:18" x14ac:dyDescent="0.25">
      <c r="A137" s="48" t="s">
        <v>31</v>
      </c>
      <c r="B137" s="48" t="s">
        <v>177</v>
      </c>
      <c r="C137" s="48">
        <v>138</v>
      </c>
      <c r="D137" s="49">
        <v>440</v>
      </c>
      <c r="E137" s="49">
        <v>2</v>
      </c>
      <c r="F137" s="50">
        <v>0.2</v>
      </c>
      <c r="G137" s="51">
        <f t="shared" si="22"/>
        <v>2200</v>
      </c>
      <c r="H137" s="52">
        <f t="shared" si="23"/>
        <v>151.80000000000001</v>
      </c>
      <c r="I137" s="52">
        <f t="shared" si="24"/>
        <v>27.693159789531983</v>
      </c>
      <c r="J137" s="49">
        <v>320</v>
      </c>
      <c r="K137" s="53">
        <f>ROUNDUP($F137/$C137*Bandgegevens!$AD$14,3)</f>
        <v>0.21099999999999999</v>
      </c>
      <c r="L137" s="53">
        <f t="shared" si="19"/>
        <v>2085</v>
      </c>
      <c r="M137" s="53">
        <f>ROUNDUP($F137/$C137*Bandgegevens!$AE$14,3)</f>
        <v>0.23500000000000001</v>
      </c>
      <c r="N137" s="53">
        <f t="shared" si="20"/>
        <v>1872</v>
      </c>
      <c r="O137" s="53">
        <f>ROUNDUP($F137/$C137*Bandgegevens!$AF$14,3)</f>
        <v>0.224</v>
      </c>
      <c r="P137" s="53">
        <f t="shared" si="21"/>
        <v>1964</v>
      </c>
      <c r="Q137" s="53">
        <v>134</v>
      </c>
      <c r="R137" s="54" t="str">
        <f>IF(D137=INDEX('tech_specs TM'!T$4:T$20,$T$3),F137,"niet beschikbaar")</f>
        <v>niet beschikbaar</v>
      </c>
    </row>
    <row r="138" spans="1:18" x14ac:dyDescent="0.25">
      <c r="A138" s="48" t="s">
        <v>31</v>
      </c>
      <c r="B138" s="48" t="s">
        <v>177</v>
      </c>
      <c r="C138" s="48">
        <v>138</v>
      </c>
      <c r="D138" s="49">
        <v>440</v>
      </c>
      <c r="E138" s="49">
        <v>2</v>
      </c>
      <c r="F138" s="50">
        <v>0.25</v>
      </c>
      <c r="G138" s="51">
        <f t="shared" si="22"/>
        <v>1760</v>
      </c>
      <c r="H138" s="52">
        <f t="shared" si="23"/>
        <v>121.44</v>
      </c>
      <c r="I138" s="52">
        <f t="shared" si="24"/>
        <v>34.61644973691498</v>
      </c>
      <c r="J138" s="49">
        <v>320</v>
      </c>
      <c r="K138" s="53">
        <f>ROUNDUP($F138/$C138*Bandgegevens!$AD$14,3)</f>
        <v>0.26300000000000001</v>
      </c>
      <c r="L138" s="53">
        <f t="shared" si="19"/>
        <v>1673</v>
      </c>
      <c r="M138" s="53">
        <f>ROUNDUP($F138/$C138*Bandgegevens!$AE$14,3)</f>
        <v>0.29399999999999998</v>
      </c>
      <c r="N138" s="53">
        <f t="shared" si="20"/>
        <v>1496</v>
      </c>
      <c r="O138" s="53">
        <f>ROUNDUP($F138/$C138*Bandgegevens!$AF$14,3)</f>
        <v>0.27900000000000003</v>
      </c>
      <c r="P138" s="53">
        <f t="shared" si="21"/>
        <v>1577</v>
      </c>
      <c r="Q138" s="53">
        <v>135</v>
      </c>
      <c r="R138" s="54" t="str">
        <f>IF(D138=INDEX('tech_specs TM'!T$4:T$20,$T$3),F138,"niet beschikbaar")</f>
        <v>niet beschikbaar</v>
      </c>
    </row>
    <row r="139" spans="1:18" x14ac:dyDescent="0.25">
      <c r="A139" s="48" t="s">
        <v>31</v>
      </c>
      <c r="B139" s="48" t="s">
        <v>177</v>
      </c>
      <c r="C139" s="48">
        <v>138</v>
      </c>
      <c r="D139" s="49">
        <v>440</v>
      </c>
      <c r="E139" s="49">
        <v>2</v>
      </c>
      <c r="F139" s="50">
        <v>0.32</v>
      </c>
      <c r="G139" s="51">
        <f t="shared" si="22"/>
        <v>1375</v>
      </c>
      <c r="H139" s="52">
        <f t="shared" si="23"/>
        <v>94.87</v>
      </c>
      <c r="I139" s="52">
        <f t="shared" si="24"/>
        <v>44.309055663251172</v>
      </c>
      <c r="J139" s="49">
        <v>320</v>
      </c>
      <c r="K139" s="53">
        <f>ROUNDUP($F139/$C139*Bandgegevens!$AD$14,3)</f>
        <v>0.33700000000000002</v>
      </c>
      <c r="L139" s="53">
        <f t="shared" si="19"/>
        <v>1305</v>
      </c>
      <c r="M139" s="53">
        <f>ROUNDUP($F139/$C139*Bandgegevens!$AE$14,3)</f>
        <v>0.376</v>
      </c>
      <c r="N139" s="53">
        <f t="shared" si="20"/>
        <v>1170</v>
      </c>
      <c r="O139" s="53">
        <f>ROUNDUP($F139/$C139*Bandgegevens!$AF$14,3)</f>
        <v>0.35799999999999998</v>
      </c>
      <c r="P139" s="53">
        <f t="shared" si="21"/>
        <v>1229</v>
      </c>
      <c r="Q139" s="53">
        <v>136</v>
      </c>
      <c r="R139" s="54" t="str">
        <f>IF(D139=INDEX('tech_specs TM'!T$4:T$20,$T$3),F139,"niet beschikbaar")</f>
        <v>niet beschikbaar</v>
      </c>
    </row>
    <row r="140" spans="1:18" x14ac:dyDescent="0.25">
      <c r="A140" s="48" t="s">
        <v>31</v>
      </c>
      <c r="B140" s="48" t="s">
        <v>177</v>
      </c>
      <c r="C140" s="48">
        <v>138</v>
      </c>
      <c r="D140" s="49">
        <v>440</v>
      </c>
      <c r="E140" s="49">
        <v>2</v>
      </c>
      <c r="F140" s="50">
        <v>0.4</v>
      </c>
      <c r="G140" s="51">
        <f t="shared" si="22"/>
        <v>1100</v>
      </c>
      <c r="H140" s="52">
        <f t="shared" si="23"/>
        <v>75.900000000000006</v>
      </c>
      <c r="I140" s="52">
        <f t="shared" si="24"/>
        <v>55.386319579063965</v>
      </c>
      <c r="J140" s="49">
        <v>320</v>
      </c>
      <c r="K140" s="53">
        <f>ROUNDUP($F140/$C140*Bandgegevens!$AD$14,3)</f>
        <v>0.42099999999999999</v>
      </c>
      <c r="L140" s="53">
        <f t="shared" si="19"/>
        <v>1045</v>
      </c>
      <c r="M140" s="53">
        <f>ROUNDUP($F140/$C140*Bandgegevens!$AE$14,3)</f>
        <v>0.47</v>
      </c>
      <c r="N140" s="53">
        <f t="shared" si="20"/>
        <v>936</v>
      </c>
      <c r="O140" s="53">
        <f>ROUNDUP($F140/$C140*Bandgegevens!$AF$14,3)</f>
        <v>0.44700000000000001</v>
      </c>
      <c r="P140" s="53">
        <f t="shared" si="21"/>
        <v>984</v>
      </c>
      <c r="Q140" s="53">
        <v>137</v>
      </c>
      <c r="R140" s="54" t="str">
        <f>IF(D140=INDEX('tech_specs TM'!T$4:T$20,$T$3),F140,"niet beschikbaar")</f>
        <v>niet beschikbaar</v>
      </c>
    </row>
    <row r="141" spans="1:18" x14ac:dyDescent="0.25">
      <c r="A141" s="48" t="s">
        <v>31</v>
      </c>
      <c r="B141" s="48" t="s">
        <v>177</v>
      </c>
      <c r="C141" s="48">
        <v>138</v>
      </c>
      <c r="D141" s="49">
        <v>440</v>
      </c>
      <c r="E141" s="49">
        <v>2</v>
      </c>
      <c r="F141" s="50">
        <v>0.5</v>
      </c>
      <c r="G141" s="51">
        <f t="shared" si="22"/>
        <v>880</v>
      </c>
      <c r="H141" s="52">
        <f t="shared" si="23"/>
        <v>60.72</v>
      </c>
      <c r="I141" s="52">
        <f t="shared" si="24"/>
        <v>69.23289947382996</v>
      </c>
      <c r="J141" s="49">
        <v>320</v>
      </c>
      <c r="K141" s="53">
        <f>ROUNDUP($F141/$C141*Bandgegevens!$AD$14,3)</f>
        <v>0.52600000000000002</v>
      </c>
      <c r="L141" s="53">
        <f t="shared" si="19"/>
        <v>836</v>
      </c>
      <c r="M141" s="53">
        <f>ROUNDUP($F141/$C141*Bandgegevens!$AE$14,3)</f>
        <v>0.58699999999999997</v>
      </c>
      <c r="N141" s="53">
        <f t="shared" si="20"/>
        <v>749</v>
      </c>
      <c r="O141" s="53">
        <f>ROUNDUP($F141/$C141*Bandgegevens!$AF$14,3)</f>
        <v>0.55800000000000005</v>
      </c>
      <c r="P141" s="53">
        <f t="shared" si="21"/>
        <v>788</v>
      </c>
      <c r="Q141" s="53">
        <v>138</v>
      </c>
      <c r="R141" s="54" t="str">
        <f>IF(D141=INDEX('tech_specs TM'!T$4:T$20,$T$3),F141,"niet beschikbaar")</f>
        <v>niet beschikbaar</v>
      </c>
    </row>
    <row r="142" spans="1:18" x14ac:dyDescent="0.25">
      <c r="A142" s="48" t="s">
        <v>31</v>
      </c>
      <c r="B142" s="48" t="s">
        <v>177</v>
      </c>
      <c r="C142" s="48">
        <v>138</v>
      </c>
      <c r="D142" s="49">
        <v>440</v>
      </c>
      <c r="E142" s="49">
        <v>2</v>
      </c>
      <c r="F142" s="50">
        <v>0.63</v>
      </c>
      <c r="G142" s="51">
        <f t="shared" si="22"/>
        <v>698.41269841269843</v>
      </c>
      <c r="H142" s="52">
        <f t="shared" si="23"/>
        <v>48.19</v>
      </c>
      <c r="I142" s="52">
        <f t="shared" si="24"/>
        <v>87.233453337025736</v>
      </c>
      <c r="J142" s="49">
        <v>320</v>
      </c>
      <c r="K142" s="53">
        <f>ROUNDUP($F142/$C142*Bandgegevens!$AD$14,3)</f>
        <v>0.66200000000000003</v>
      </c>
      <c r="L142" s="53">
        <f t="shared" si="19"/>
        <v>664</v>
      </c>
      <c r="M142" s="53">
        <f>ROUNDUP($F142/$C142*Bandgegevens!$AE$14,3)</f>
        <v>0.74</v>
      </c>
      <c r="N142" s="53">
        <f t="shared" si="20"/>
        <v>594</v>
      </c>
      <c r="O142" s="53">
        <f>ROUNDUP($F142/$C142*Bandgegevens!$AF$14,3)</f>
        <v>0.70399999999999996</v>
      </c>
      <c r="P142" s="53">
        <f t="shared" si="21"/>
        <v>625</v>
      </c>
      <c r="Q142" s="53">
        <v>139</v>
      </c>
      <c r="R142" s="54" t="str">
        <f>IF(D142=INDEX('tech_specs TM'!T$4:T$20,$T$3),F142,"niet beschikbaar")</f>
        <v>niet beschikbaar</v>
      </c>
    </row>
    <row r="143" spans="1:18" x14ac:dyDescent="0.25">
      <c r="A143" s="48" t="s">
        <v>31</v>
      </c>
      <c r="B143" s="48" t="s">
        <v>177</v>
      </c>
      <c r="C143" s="48">
        <v>138</v>
      </c>
      <c r="D143" s="49">
        <v>440</v>
      </c>
      <c r="E143" s="49">
        <v>2</v>
      </c>
      <c r="F143" s="50">
        <v>0.8</v>
      </c>
      <c r="G143" s="51">
        <f t="shared" si="22"/>
        <v>550</v>
      </c>
      <c r="H143" s="52">
        <f t="shared" si="23"/>
        <v>37.950000000000003</v>
      </c>
      <c r="I143" s="52">
        <f t="shared" si="24"/>
        <v>110.77263915812793</v>
      </c>
      <c r="J143" s="49">
        <v>320</v>
      </c>
      <c r="K143" s="53">
        <f>ROUNDUP($F143/$C143*Bandgegevens!$AD$14,3)</f>
        <v>0.84099999999999997</v>
      </c>
      <c r="L143" s="53">
        <f t="shared" si="19"/>
        <v>523</v>
      </c>
      <c r="M143" s="53">
        <f>ROUNDUP($F143/$C143*Bandgegevens!$AE$14,3)</f>
        <v>0.94</v>
      </c>
      <c r="N143" s="53">
        <f t="shared" si="20"/>
        <v>468</v>
      </c>
      <c r="O143" s="53">
        <f>ROUNDUP($F143/$C143*Bandgegevens!$AF$14,3)</f>
        <v>0.89300000000000002</v>
      </c>
      <c r="P143" s="53">
        <f t="shared" si="21"/>
        <v>492</v>
      </c>
      <c r="Q143" s="53">
        <v>140</v>
      </c>
      <c r="R143" s="54" t="str">
        <f>IF(D143=INDEX('tech_specs TM'!T$4:T$20,$T$3),F143,"niet beschikbaar")</f>
        <v>niet beschikbaar</v>
      </c>
    </row>
    <row r="144" spans="1:18" x14ac:dyDescent="0.25">
      <c r="A144" s="48" t="s">
        <v>31</v>
      </c>
      <c r="B144" s="48" t="s">
        <v>177</v>
      </c>
      <c r="C144" s="48">
        <v>138</v>
      </c>
      <c r="D144" s="49">
        <v>440</v>
      </c>
      <c r="E144" s="49">
        <v>2</v>
      </c>
      <c r="F144" s="50">
        <v>1</v>
      </c>
      <c r="G144" s="51">
        <f t="shared" si="22"/>
        <v>440</v>
      </c>
      <c r="H144" s="52">
        <f t="shared" si="23"/>
        <v>30.36</v>
      </c>
      <c r="I144" s="52">
        <f t="shared" si="24"/>
        <v>138.46579894765992</v>
      </c>
      <c r="J144" s="49">
        <v>320</v>
      </c>
      <c r="K144" s="53">
        <f>ROUNDUP($F144/$C144*Bandgegevens!$AD$14,3)</f>
        <v>1.0509999999999999</v>
      </c>
      <c r="L144" s="53">
        <f t="shared" si="19"/>
        <v>418</v>
      </c>
      <c r="M144" s="53">
        <f>ROUNDUP($F144/$C144*Bandgegevens!$AE$14,3)</f>
        <v>1.1739999999999999</v>
      </c>
      <c r="N144" s="53">
        <f t="shared" si="20"/>
        <v>374</v>
      </c>
      <c r="O144" s="53">
        <f>ROUNDUP($F144/$C144*Bandgegevens!$AF$14,3)</f>
        <v>1.1159999999999999</v>
      </c>
      <c r="P144" s="53">
        <f t="shared" si="21"/>
        <v>394</v>
      </c>
      <c r="Q144" s="53">
        <v>141</v>
      </c>
      <c r="R144" s="54" t="str">
        <f>IF(D144=INDEX('tech_specs TM'!T$4:T$20,$T$3),F144,"niet beschikbaar")</f>
        <v>niet beschikbaar</v>
      </c>
    </row>
    <row r="145" spans="1:18" x14ac:dyDescent="0.25">
      <c r="A145" s="48" t="s">
        <v>31</v>
      </c>
      <c r="B145" s="48" t="s">
        <v>177</v>
      </c>
      <c r="C145" s="48">
        <v>138</v>
      </c>
      <c r="D145" s="49">
        <v>440</v>
      </c>
      <c r="E145" s="49">
        <v>2</v>
      </c>
      <c r="F145" s="50">
        <v>1.25</v>
      </c>
      <c r="G145" s="51">
        <f t="shared" si="22"/>
        <v>352</v>
      </c>
      <c r="H145" s="52">
        <f t="shared" si="23"/>
        <v>24.28</v>
      </c>
      <c r="I145" s="52">
        <f t="shared" si="24"/>
        <v>173.08224868457489</v>
      </c>
      <c r="J145" s="49">
        <v>320</v>
      </c>
      <c r="K145" s="53">
        <f>ROUNDUP($F145/$C145*Bandgegevens!$AD$14,3)</f>
        <v>1.3139999999999998</v>
      </c>
      <c r="L145" s="53">
        <f t="shared" si="19"/>
        <v>334</v>
      </c>
      <c r="M145" s="53">
        <f>ROUNDUP($F145/$C145*Bandgegevens!$AE$14,3)</f>
        <v>1.468</v>
      </c>
      <c r="N145" s="53">
        <f t="shared" si="20"/>
        <v>299</v>
      </c>
      <c r="O145" s="53">
        <f>ROUNDUP($F145/$C145*Bandgegevens!$AF$14,3)</f>
        <v>1.3949999999999998</v>
      </c>
      <c r="P145" s="53">
        <f t="shared" si="21"/>
        <v>315</v>
      </c>
      <c r="Q145" s="53">
        <v>142</v>
      </c>
      <c r="R145" s="54" t="str">
        <f>IF(D145=INDEX('tech_specs TM'!T$4:T$20,$T$3),F145,"niet beschikbaar")</f>
        <v>niet beschikbaar</v>
      </c>
    </row>
    <row r="146" spans="1:18" x14ac:dyDescent="0.25">
      <c r="A146" s="48" t="s">
        <v>31</v>
      </c>
      <c r="B146" s="48" t="s">
        <v>177</v>
      </c>
      <c r="C146" s="48">
        <v>138</v>
      </c>
      <c r="D146" s="49">
        <v>440</v>
      </c>
      <c r="E146" s="49">
        <v>2</v>
      </c>
      <c r="F146" s="50">
        <v>1.6</v>
      </c>
      <c r="G146" s="51">
        <f t="shared" si="22"/>
        <v>275</v>
      </c>
      <c r="H146" s="52">
        <f t="shared" si="23"/>
        <v>18.97</v>
      </c>
      <c r="I146" s="52">
        <f t="shared" si="24"/>
        <v>221.54527831625586</v>
      </c>
      <c r="J146" s="49">
        <v>320</v>
      </c>
      <c r="K146" s="53">
        <f>ROUNDUP($F146/$C146*Bandgegevens!$AD$14,3)</f>
        <v>1.6819999999999999</v>
      </c>
      <c r="L146" s="53">
        <f t="shared" si="19"/>
        <v>261</v>
      </c>
      <c r="M146" s="53">
        <f>ROUNDUP($F146/$C146*Bandgegevens!$AE$14,3)</f>
        <v>1.8789999999999998</v>
      </c>
      <c r="N146" s="53">
        <f t="shared" si="20"/>
        <v>234</v>
      </c>
      <c r="O146" s="53">
        <f>ROUNDUP($F146/$C146*Bandgegevens!$AF$14,3)</f>
        <v>1.7859999999999998</v>
      </c>
      <c r="P146" s="53">
        <f t="shared" si="21"/>
        <v>246</v>
      </c>
      <c r="Q146" s="53">
        <v>143</v>
      </c>
      <c r="R146" s="54" t="str">
        <f>IF(D146=INDEX('tech_specs TM'!T$4:T$20,$T$3),F146,"niet beschikbaar")</f>
        <v>niet beschikbaar</v>
      </c>
    </row>
    <row r="147" spans="1:18" x14ac:dyDescent="0.25">
      <c r="A147" s="53" t="s">
        <v>107</v>
      </c>
      <c r="B147" s="53" t="s">
        <v>177</v>
      </c>
      <c r="C147" s="53">
        <v>138</v>
      </c>
      <c r="D147" s="55">
        <v>370</v>
      </c>
      <c r="E147" s="55">
        <v>4</v>
      </c>
      <c r="F147" s="56">
        <v>0.125</v>
      </c>
      <c r="G147" s="51">
        <f t="shared" si="22"/>
        <v>2960</v>
      </c>
      <c r="H147" s="52">
        <f t="shared" si="23"/>
        <v>204.24</v>
      </c>
      <c r="I147" s="52">
        <f t="shared" si="24"/>
        <v>17.30822486845749</v>
      </c>
      <c r="J147" s="55">
        <v>370</v>
      </c>
      <c r="K147" s="53">
        <f>ROUNDUP($F147/$C147*Bandgegevens!$AD$14,3)</f>
        <v>0.13200000000000001</v>
      </c>
      <c r="L147" s="53">
        <f t="shared" si="19"/>
        <v>2803</v>
      </c>
      <c r="M147" s="53">
        <f>ROUNDUP($F147/$C147*Bandgegevens!$AE$14,3)</f>
        <v>0.14699999999999999</v>
      </c>
      <c r="N147" s="53">
        <f t="shared" si="20"/>
        <v>2517</v>
      </c>
      <c r="O147" s="53">
        <f>ROUNDUP($F147/$C147*Bandgegevens!$AF$14,3)</f>
        <v>0.14000000000000001</v>
      </c>
      <c r="P147" s="53">
        <f t="shared" si="21"/>
        <v>2642</v>
      </c>
      <c r="Q147" s="53">
        <v>144</v>
      </c>
      <c r="R147" s="54" t="str">
        <f>IF(D147=INDEX('tech_specs TM'!T$4:T$20,$T$3),F147,"niet beschikbaar")</f>
        <v>niet beschikbaar</v>
      </c>
    </row>
    <row r="148" spans="1:18" x14ac:dyDescent="0.25">
      <c r="A148" s="53" t="s">
        <v>107</v>
      </c>
      <c r="B148" s="53" t="s">
        <v>177</v>
      </c>
      <c r="C148" s="53">
        <v>138</v>
      </c>
      <c r="D148" s="55">
        <v>440</v>
      </c>
      <c r="E148" s="55">
        <v>4</v>
      </c>
      <c r="F148" s="56">
        <v>0.16</v>
      </c>
      <c r="G148" s="51">
        <f t="shared" si="22"/>
        <v>2750</v>
      </c>
      <c r="H148" s="52">
        <f t="shared" si="23"/>
        <v>189.75</v>
      </c>
      <c r="I148" s="52">
        <f t="shared" si="24"/>
        <v>22.154527831625586</v>
      </c>
      <c r="J148" s="55">
        <v>370</v>
      </c>
      <c r="K148" s="53">
        <f>ROUNDUP($F148/$C148*Bandgegevens!$AD$14,3)</f>
        <v>0.16900000000000001</v>
      </c>
      <c r="L148" s="53">
        <f t="shared" si="19"/>
        <v>2603</v>
      </c>
      <c r="M148" s="53">
        <f>ROUNDUP($F148/$C148*Bandgegevens!$AE$14,3)</f>
        <v>0.188</v>
      </c>
      <c r="N148" s="53">
        <f t="shared" si="20"/>
        <v>2340</v>
      </c>
      <c r="O148" s="53">
        <f>ROUNDUP($F148/$C148*Bandgegevens!$AF$14,3)</f>
        <v>0.17899999999999999</v>
      </c>
      <c r="P148" s="53">
        <f t="shared" si="21"/>
        <v>2458</v>
      </c>
      <c r="Q148" s="53">
        <v>145</v>
      </c>
      <c r="R148" s="54" t="str">
        <f>IF(D148=INDEX('tech_specs TM'!T$4:T$20,$T$3),F148,"niet beschikbaar")</f>
        <v>niet beschikbaar</v>
      </c>
    </row>
    <row r="149" spans="1:18" x14ac:dyDescent="0.25">
      <c r="A149" s="53" t="s">
        <v>107</v>
      </c>
      <c r="B149" s="53" t="s">
        <v>177</v>
      </c>
      <c r="C149" s="53">
        <v>138</v>
      </c>
      <c r="D149" s="55">
        <v>440</v>
      </c>
      <c r="E149" s="55">
        <v>4</v>
      </c>
      <c r="F149" s="56">
        <v>0.2</v>
      </c>
      <c r="G149" s="51">
        <f t="shared" si="22"/>
        <v>2200</v>
      </c>
      <c r="H149" s="52">
        <f t="shared" si="23"/>
        <v>151.80000000000001</v>
      </c>
      <c r="I149" s="52">
        <f t="shared" si="24"/>
        <v>27.693159789531983</v>
      </c>
      <c r="J149" s="55">
        <v>370</v>
      </c>
      <c r="K149" s="53">
        <f>ROUNDUP($F149/$C149*Bandgegevens!$AD$14,3)</f>
        <v>0.21099999999999999</v>
      </c>
      <c r="L149" s="53">
        <f t="shared" si="19"/>
        <v>2085</v>
      </c>
      <c r="M149" s="53">
        <f>ROUNDUP($F149/$C149*Bandgegevens!$AE$14,3)</f>
        <v>0.23500000000000001</v>
      </c>
      <c r="N149" s="53">
        <f t="shared" si="20"/>
        <v>1872</v>
      </c>
      <c r="O149" s="53">
        <f>ROUNDUP($F149/$C149*Bandgegevens!$AF$14,3)</f>
        <v>0.224</v>
      </c>
      <c r="P149" s="53">
        <f t="shared" si="21"/>
        <v>1964</v>
      </c>
      <c r="Q149" s="53">
        <v>146</v>
      </c>
      <c r="R149" s="54" t="str">
        <f>IF(D149=INDEX('tech_specs TM'!T$4:T$20,$T$3),F149,"niet beschikbaar")</f>
        <v>niet beschikbaar</v>
      </c>
    </row>
    <row r="150" spans="1:18" x14ac:dyDescent="0.25">
      <c r="A150" s="53" t="s">
        <v>107</v>
      </c>
      <c r="B150" s="53" t="s">
        <v>177</v>
      </c>
      <c r="C150" s="53">
        <v>138</v>
      </c>
      <c r="D150" s="55">
        <v>440</v>
      </c>
      <c r="E150" s="55">
        <v>4</v>
      </c>
      <c r="F150" s="56">
        <v>0.25</v>
      </c>
      <c r="G150" s="51">
        <f t="shared" si="22"/>
        <v>1760</v>
      </c>
      <c r="H150" s="52">
        <f t="shared" si="23"/>
        <v>121.44</v>
      </c>
      <c r="I150" s="52">
        <f t="shared" si="24"/>
        <v>34.61644973691498</v>
      </c>
      <c r="J150" s="55">
        <v>370</v>
      </c>
      <c r="K150" s="53">
        <f>ROUNDUP($F150/$C150*Bandgegevens!$AD$14,3)</f>
        <v>0.26300000000000001</v>
      </c>
      <c r="L150" s="53">
        <f t="shared" si="19"/>
        <v>1673</v>
      </c>
      <c r="M150" s="53">
        <f>ROUNDUP($F150/$C150*Bandgegevens!$AE$14,3)</f>
        <v>0.29399999999999998</v>
      </c>
      <c r="N150" s="53">
        <f t="shared" si="20"/>
        <v>1496</v>
      </c>
      <c r="O150" s="53">
        <f>ROUNDUP($F150/$C150*Bandgegevens!$AF$14,3)</f>
        <v>0.27900000000000003</v>
      </c>
      <c r="P150" s="53">
        <f t="shared" si="21"/>
        <v>1577</v>
      </c>
      <c r="Q150" s="53">
        <v>147</v>
      </c>
      <c r="R150" s="54" t="str">
        <f>IF(D150=INDEX('tech_specs TM'!T$4:T$20,$T$3),F150,"niet beschikbaar")</f>
        <v>niet beschikbaar</v>
      </c>
    </row>
    <row r="151" spans="1:18" x14ac:dyDescent="0.25">
      <c r="A151" s="53" t="s">
        <v>107</v>
      </c>
      <c r="B151" s="53" t="s">
        <v>177</v>
      </c>
      <c r="C151" s="53">
        <v>138</v>
      </c>
      <c r="D151" s="55">
        <v>440</v>
      </c>
      <c r="E151" s="55">
        <v>4</v>
      </c>
      <c r="F151" s="56">
        <v>0.32</v>
      </c>
      <c r="G151" s="51">
        <f t="shared" si="22"/>
        <v>1375</v>
      </c>
      <c r="H151" s="52">
        <f t="shared" si="23"/>
        <v>94.87</v>
      </c>
      <c r="I151" s="52">
        <f t="shared" si="24"/>
        <v>44.309055663251172</v>
      </c>
      <c r="J151" s="55">
        <v>370</v>
      </c>
      <c r="K151" s="53">
        <f>ROUNDUP($F151/$C151*Bandgegevens!$AD$14,3)</f>
        <v>0.33700000000000002</v>
      </c>
      <c r="L151" s="53">
        <f t="shared" si="19"/>
        <v>1305</v>
      </c>
      <c r="M151" s="53">
        <f>ROUNDUP($F151/$C151*Bandgegevens!$AE$14,3)</f>
        <v>0.376</v>
      </c>
      <c r="N151" s="53">
        <f t="shared" si="20"/>
        <v>1170</v>
      </c>
      <c r="O151" s="53">
        <f>ROUNDUP($F151/$C151*Bandgegevens!$AF$14,3)</f>
        <v>0.35799999999999998</v>
      </c>
      <c r="P151" s="53">
        <f t="shared" si="21"/>
        <v>1229</v>
      </c>
      <c r="Q151" s="53">
        <v>148</v>
      </c>
      <c r="R151" s="54" t="str">
        <f>IF(D151=INDEX('tech_specs TM'!T$4:T$20,$T$3),F151,"niet beschikbaar")</f>
        <v>niet beschikbaar</v>
      </c>
    </row>
    <row r="152" spans="1:18" x14ac:dyDescent="0.25">
      <c r="A152" s="53" t="s">
        <v>107</v>
      </c>
      <c r="B152" s="53" t="s">
        <v>177</v>
      </c>
      <c r="C152" s="53">
        <v>138</v>
      </c>
      <c r="D152" s="55">
        <v>440</v>
      </c>
      <c r="E152" s="55">
        <v>4</v>
      </c>
      <c r="F152" s="56">
        <v>0.4</v>
      </c>
      <c r="G152" s="51">
        <f t="shared" si="22"/>
        <v>1100</v>
      </c>
      <c r="H152" s="52">
        <f t="shared" si="23"/>
        <v>75.900000000000006</v>
      </c>
      <c r="I152" s="52">
        <f t="shared" si="24"/>
        <v>55.386319579063965</v>
      </c>
      <c r="J152" s="55">
        <v>370</v>
      </c>
      <c r="K152" s="53">
        <f>ROUNDUP($F152/$C152*Bandgegevens!$AD$14,3)</f>
        <v>0.42099999999999999</v>
      </c>
      <c r="L152" s="53">
        <f t="shared" si="19"/>
        <v>1045</v>
      </c>
      <c r="M152" s="53">
        <f>ROUNDUP($F152/$C152*Bandgegevens!$AE$14,3)</f>
        <v>0.47</v>
      </c>
      <c r="N152" s="53">
        <f t="shared" si="20"/>
        <v>936</v>
      </c>
      <c r="O152" s="53">
        <f>ROUNDUP($F152/$C152*Bandgegevens!$AF$14,3)</f>
        <v>0.44700000000000001</v>
      </c>
      <c r="P152" s="53">
        <f t="shared" si="21"/>
        <v>984</v>
      </c>
      <c r="Q152" s="53">
        <v>149</v>
      </c>
      <c r="R152" s="54" t="str">
        <f>IF(D152=INDEX('tech_specs TM'!T$4:T$20,$T$3),F152,"niet beschikbaar")</f>
        <v>niet beschikbaar</v>
      </c>
    </row>
    <row r="153" spans="1:18" x14ac:dyDescent="0.25">
      <c r="A153" s="53" t="s">
        <v>107</v>
      </c>
      <c r="B153" s="53" t="s">
        <v>177</v>
      </c>
      <c r="C153" s="53">
        <v>138</v>
      </c>
      <c r="D153" s="55">
        <v>440</v>
      </c>
      <c r="E153" s="55">
        <v>4</v>
      </c>
      <c r="F153" s="56">
        <v>0.5</v>
      </c>
      <c r="G153" s="51">
        <f t="shared" si="22"/>
        <v>880</v>
      </c>
      <c r="H153" s="52">
        <f t="shared" si="23"/>
        <v>60.72</v>
      </c>
      <c r="I153" s="52">
        <f t="shared" si="24"/>
        <v>69.23289947382996</v>
      </c>
      <c r="J153" s="55">
        <v>370</v>
      </c>
      <c r="K153" s="53">
        <f>ROUNDUP($F153/$C153*Bandgegevens!$AD$14,3)</f>
        <v>0.52600000000000002</v>
      </c>
      <c r="L153" s="53">
        <f t="shared" si="19"/>
        <v>836</v>
      </c>
      <c r="M153" s="53">
        <f>ROUNDUP($F153/$C153*Bandgegevens!$AE$14,3)</f>
        <v>0.58699999999999997</v>
      </c>
      <c r="N153" s="53">
        <f t="shared" si="20"/>
        <v>749</v>
      </c>
      <c r="O153" s="53">
        <f>ROUNDUP($F153/$C153*Bandgegevens!$AF$14,3)</f>
        <v>0.55800000000000005</v>
      </c>
      <c r="P153" s="53">
        <f t="shared" si="21"/>
        <v>788</v>
      </c>
      <c r="Q153" s="53">
        <v>150</v>
      </c>
      <c r="R153" s="54" t="str">
        <f>IF(D153=INDEX('tech_specs TM'!T$4:T$20,$T$3),F153,"niet beschikbaar")</f>
        <v>niet beschikbaar</v>
      </c>
    </row>
    <row r="154" spans="1:18" x14ac:dyDescent="0.25">
      <c r="A154" s="53" t="s">
        <v>107</v>
      </c>
      <c r="B154" s="53" t="s">
        <v>177</v>
      </c>
      <c r="C154" s="53">
        <v>138</v>
      </c>
      <c r="D154" s="55">
        <v>440</v>
      </c>
      <c r="E154" s="55">
        <v>4</v>
      </c>
      <c r="F154" s="56">
        <v>0.63</v>
      </c>
      <c r="G154" s="51">
        <f t="shared" si="22"/>
        <v>698.41269841269843</v>
      </c>
      <c r="H154" s="52">
        <f t="shared" si="23"/>
        <v>48.19</v>
      </c>
      <c r="I154" s="52">
        <f t="shared" si="24"/>
        <v>87.233453337025736</v>
      </c>
      <c r="J154" s="55">
        <v>370</v>
      </c>
      <c r="K154" s="53">
        <f>ROUNDUP($F154/$C154*Bandgegevens!$AD$14,3)</f>
        <v>0.66200000000000003</v>
      </c>
      <c r="L154" s="53">
        <f t="shared" si="19"/>
        <v>664</v>
      </c>
      <c r="M154" s="53">
        <f>ROUNDUP($F154/$C154*Bandgegevens!$AE$14,3)</f>
        <v>0.74</v>
      </c>
      <c r="N154" s="53">
        <f t="shared" si="20"/>
        <v>594</v>
      </c>
      <c r="O154" s="53">
        <f>ROUNDUP($F154/$C154*Bandgegevens!$AF$14,3)</f>
        <v>0.70399999999999996</v>
      </c>
      <c r="P154" s="53">
        <f t="shared" si="21"/>
        <v>625</v>
      </c>
      <c r="Q154" s="53">
        <v>151</v>
      </c>
      <c r="R154" s="54" t="str">
        <f>IF(D154=INDEX('tech_specs TM'!T$4:T$20,$T$3),F154,"niet beschikbaar")</f>
        <v>niet beschikbaar</v>
      </c>
    </row>
    <row r="155" spans="1:18" x14ac:dyDescent="0.25">
      <c r="A155" s="53" t="s">
        <v>107</v>
      </c>
      <c r="B155" s="53" t="s">
        <v>177</v>
      </c>
      <c r="C155" s="53">
        <v>138</v>
      </c>
      <c r="D155" s="55">
        <v>440</v>
      </c>
      <c r="E155" s="55">
        <v>4</v>
      </c>
      <c r="F155" s="56">
        <v>0.8</v>
      </c>
      <c r="G155" s="51">
        <f t="shared" si="22"/>
        <v>550</v>
      </c>
      <c r="H155" s="52">
        <f t="shared" si="23"/>
        <v>37.950000000000003</v>
      </c>
      <c r="I155" s="52">
        <f t="shared" si="24"/>
        <v>110.77263915812793</v>
      </c>
      <c r="J155" s="55">
        <v>370</v>
      </c>
      <c r="K155" s="53">
        <f>ROUNDUP($F155/$C155*Bandgegevens!$AD$14,3)</f>
        <v>0.84099999999999997</v>
      </c>
      <c r="L155" s="53">
        <f t="shared" si="19"/>
        <v>523</v>
      </c>
      <c r="M155" s="53">
        <f>ROUNDUP($F155/$C155*Bandgegevens!$AE$14,3)</f>
        <v>0.94</v>
      </c>
      <c r="N155" s="53">
        <f t="shared" si="20"/>
        <v>468</v>
      </c>
      <c r="O155" s="53">
        <f>ROUNDUP($F155/$C155*Bandgegevens!$AF$14,3)</f>
        <v>0.89300000000000002</v>
      </c>
      <c r="P155" s="53">
        <f t="shared" si="21"/>
        <v>492</v>
      </c>
      <c r="Q155" s="53">
        <v>152</v>
      </c>
      <c r="R155" s="54" t="str">
        <f>IF(D155=INDEX('tech_specs TM'!T$4:T$20,$T$3),F155,"niet beschikbaar")</f>
        <v>niet beschikbaar</v>
      </c>
    </row>
    <row r="156" spans="1:18" x14ac:dyDescent="0.25">
      <c r="A156" s="53" t="s">
        <v>107</v>
      </c>
      <c r="B156" s="53" t="s">
        <v>177</v>
      </c>
      <c r="C156" s="53">
        <v>138</v>
      </c>
      <c r="D156" s="55">
        <v>440</v>
      </c>
      <c r="E156" s="55">
        <v>4</v>
      </c>
      <c r="F156" s="56">
        <v>1</v>
      </c>
      <c r="G156" s="51">
        <f t="shared" si="22"/>
        <v>440</v>
      </c>
      <c r="H156" s="52">
        <f t="shared" si="23"/>
        <v>30.36</v>
      </c>
      <c r="I156" s="52">
        <f t="shared" si="24"/>
        <v>138.46579894765992</v>
      </c>
      <c r="J156" s="55">
        <v>370</v>
      </c>
      <c r="K156" s="53">
        <f>ROUNDUP($F156/$C156*Bandgegevens!$AD$14,3)</f>
        <v>1.0509999999999999</v>
      </c>
      <c r="L156" s="53">
        <f t="shared" si="19"/>
        <v>418</v>
      </c>
      <c r="M156" s="53">
        <f>ROUNDUP($F156/$C156*Bandgegevens!$AE$14,3)</f>
        <v>1.1739999999999999</v>
      </c>
      <c r="N156" s="53">
        <f t="shared" si="20"/>
        <v>374</v>
      </c>
      <c r="O156" s="53">
        <f>ROUNDUP($F156/$C156*Bandgegevens!$AF$14,3)</f>
        <v>1.1159999999999999</v>
      </c>
      <c r="P156" s="53">
        <f t="shared" si="21"/>
        <v>394</v>
      </c>
      <c r="Q156" s="53">
        <v>153</v>
      </c>
      <c r="R156" s="54" t="str">
        <f>IF(D156=INDEX('tech_specs TM'!T$4:T$20,$T$3),F156,"niet beschikbaar")</f>
        <v>niet beschikbaar</v>
      </c>
    </row>
    <row r="157" spans="1:18" x14ac:dyDescent="0.25">
      <c r="A157" s="53" t="s">
        <v>107</v>
      </c>
      <c r="B157" s="53" t="s">
        <v>177</v>
      </c>
      <c r="C157" s="53">
        <v>138</v>
      </c>
      <c r="D157" s="55">
        <v>550</v>
      </c>
      <c r="E157" s="55">
        <v>2</v>
      </c>
      <c r="F157" s="56">
        <v>0.25</v>
      </c>
      <c r="G157" s="51">
        <f t="shared" si="22"/>
        <v>2200</v>
      </c>
      <c r="H157" s="52">
        <f t="shared" si="23"/>
        <v>151.80000000000001</v>
      </c>
      <c r="I157" s="52">
        <f t="shared" si="24"/>
        <v>34.61644973691498</v>
      </c>
      <c r="J157" s="55">
        <v>370</v>
      </c>
      <c r="K157" s="53">
        <f>ROUNDUP($F157/$C157*Bandgegevens!$AD$14,3)</f>
        <v>0.26300000000000001</v>
      </c>
      <c r="L157" s="53">
        <f t="shared" si="19"/>
        <v>2091</v>
      </c>
      <c r="M157" s="53">
        <f>ROUNDUP($F157/$C157*Bandgegevens!$AE$14,3)</f>
        <v>0.29399999999999998</v>
      </c>
      <c r="N157" s="53">
        <f t="shared" si="20"/>
        <v>1870</v>
      </c>
      <c r="O157" s="53">
        <f>ROUNDUP($F157/$C157*Bandgegevens!$AF$14,3)</f>
        <v>0.27900000000000003</v>
      </c>
      <c r="P157" s="53">
        <f t="shared" si="21"/>
        <v>1971</v>
      </c>
      <c r="Q157" s="53">
        <v>154</v>
      </c>
      <c r="R157" s="54" t="str">
        <f>IF(D157=INDEX('tech_specs TM'!T$4:T$20,$T$3),F157,"niet beschikbaar")</f>
        <v>niet beschikbaar</v>
      </c>
    </row>
    <row r="158" spans="1:18" x14ac:dyDescent="0.25">
      <c r="A158" s="53" t="s">
        <v>107</v>
      </c>
      <c r="B158" s="53" t="s">
        <v>177</v>
      </c>
      <c r="C158" s="53">
        <v>138</v>
      </c>
      <c r="D158" s="55">
        <v>750</v>
      </c>
      <c r="E158" s="55">
        <v>2</v>
      </c>
      <c r="F158" s="56">
        <v>0.32</v>
      </c>
      <c r="G158" s="51">
        <f t="shared" si="22"/>
        <v>2343.75</v>
      </c>
      <c r="H158" s="52">
        <f t="shared" si="23"/>
        <v>161.71</v>
      </c>
      <c r="I158" s="52">
        <f t="shared" si="24"/>
        <v>44.309055663251172</v>
      </c>
      <c r="J158" s="55">
        <v>370</v>
      </c>
      <c r="K158" s="53">
        <f>ROUNDUP($F158/$C158*Bandgegevens!$AD$14,3)</f>
        <v>0.33700000000000002</v>
      </c>
      <c r="L158" s="53">
        <f t="shared" si="19"/>
        <v>2225</v>
      </c>
      <c r="M158" s="53">
        <f>ROUNDUP($F158/$C158*Bandgegevens!$AE$14,3)</f>
        <v>0.376</v>
      </c>
      <c r="N158" s="53">
        <f t="shared" si="20"/>
        <v>1994</v>
      </c>
      <c r="O158" s="53">
        <f>ROUNDUP($F158/$C158*Bandgegevens!$AF$14,3)</f>
        <v>0.35799999999999998</v>
      </c>
      <c r="P158" s="53">
        <f t="shared" si="21"/>
        <v>2094</v>
      </c>
      <c r="Q158" s="53">
        <v>155</v>
      </c>
      <c r="R158" s="54">
        <f>IF(D158=INDEX('tech_specs TM'!T$4:T$20,$T$3),F158,"niet beschikbaar")</f>
        <v>0.32</v>
      </c>
    </row>
    <row r="159" spans="1:18" x14ac:dyDescent="0.25">
      <c r="A159" s="53" t="s">
        <v>107</v>
      </c>
      <c r="B159" s="53" t="s">
        <v>177</v>
      </c>
      <c r="C159" s="53">
        <v>138</v>
      </c>
      <c r="D159" s="55">
        <v>750</v>
      </c>
      <c r="E159" s="55">
        <v>2</v>
      </c>
      <c r="F159" s="56">
        <v>0.4</v>
      </c>
      <c r="G159" s="51">
        <f t="shared" si="22"/>
        <v>1875</v>
      </c>
      <c r="H159" s="52">
        <f t="shared" si="23"/>
        <v>129.37</v>
      </c>
      <c r="I159" s="52">
        <f t="shared" si="24"/>
        <v>55.386319579063965</v>
      </c>
      <c r="J159" s="55">
        <v>370</v>
      </c>
      <c r="K159" s="53">
        <f>ROUNDUP($F159/$C159*Bandgegevens!$AD$14,3)</f>
        <v>0.42099999999999999</v>
      </c>
      <c r="L159" s="53">
        <f t="shared" si="19"/>
        <v>1781</v>
      </c>
      <c r="M159" s="53">
        <f>ROUNDUP($F159/$C159*Bandgegevens!$AE$14,3)</f>
        <v>0.47</v>
      </c>
      <c r="N159" s="53">
        <f t="shared" si="20"/>
        <v>1595</v>
      </c>
      <c r="O159" s="53">
        <f>ROUNDUP($F159/$C159*Bandgegevens!$AF$14,3)</f>
        <v>0.44700000000000001</v>
      </c>
      <c r="P159" s="53">
        <f t="shared" si="21"/>
        <v>1677</v>
      </c>
      <c r="Q159" s="53">
        <v>156</v>
      </c>
      <c r="R159" s="54">
        <f>IF(D159=INDEX('tech_specs TM'!T$4:T$20,$T$3),F159,"niet beschikbaar")</f>
        <v>0.4</v>
      </c>
    </row>
    <row r="160" spans="1:18" x14ac:dyDescent="0.25">
      <c r="A160" s="53" t="s">
        <v>107</v>
      </c>
      <c r="B160" s="53" t="s">
        <v>177</v>
      </c>
      <c r="C160" s="53">
        <v>138</v>
      </c>
      <c r="D160" s="55">
        <v>750</v>
      </c>
      <c r="E160" s="55">
        <v>2</v>
      </c>
      <c r="F160" s="56">
        <v>0.5</v>
      </c>
      <c r="G160" s="51">
        <f t="shared" si="22"/>
        <v>1500</v>
      </c>
      <c r="H160" s="52">
        <f t="shared" si="23"/>
        <v>103.5</v>
      </c>
      <c r="I160" s="52">
        <f t="shared" si="24"/>
        <v>69.23289947382996</v>
      </c>
      <c r="J160" s="55">
        <v>370</v>
      </c>
      <c r="K160" s="53">
        <f>ROUNDUP($F160/$C160*Bandgegevens!$AD$14,3)</f>
        <v>0.52600000000000002</v>
      </c>
      <c r="L160" s="53">
        <f t="shared" si="19"/>
        <v>1425</v>
      </c>
      <c r="M160" s="53">
        <f>ROUNDUP($F160/$C160*Bandgegevens!$AE$14,3)</f>
        <v>0.58699999999999997</v>
      </c>
      <c r="N160" s="53">
        <f t="shared" si="20"/>
        <v>1277</v>
      </c>
      <c r="O160" s="53">
        <f>ROUNDUP($F160/$C160*Bandgegevens!$AF$14,3)</f>
        <v>0.55800000000000005</v>
      </c>
      <c r="P160" s="53">
        <f t="shared" si="21"/>
        <v>1344</v>
      </c>
      <c r="Q160" s="53">
        <v>157</v>
      </c>
      <c r="R160" s="54">
        <f>IF(D160=INDEX('tech_specs TM'!T$4:T$20,$T$3),F160,"niet beschikbaar")</f>
        <v>0.5</v>
      </c>
    </row>
    <row r="161" spans="1:18" x14ac:dyDescent="0.25">
      <c r="A161" s="53" t="s">
        <v>107</v>
      </c>
      <c r="B161" s="53" t="s">
        <v>177</v>
      </c>
      <c r="C161" s="53">
        <v>138</v>
      </c>
      <c r="D161" s="55">
        <v>750</v>
      </c>
      <c r="E161" s="55">
        <v>2</v>
      </c>
      <c r="F161" s="56">
        <v>0.63</v>
      </c>
      <c r="G161" s="51">
        <f t="shared" si="22"/>
        <v>1190.4761904761904</v>
      </c>
      <c r="H161" s="52">
        <f t="shared" si="23"/>
        <v>82.14</v>
      </c>
      <c r="I161" s="52">
        <f t="shared" si="24"/>
        <v>87.233453337025736</v>
      </c>
      <c r="J161" s="55">
        <v>370</v>
      </c>
      <c r="K161" s="53">
        <f>ROUNDUP($F161/$C161*Bandgegevens!$AD$14,3)</f>
        <v>0.66200000000000003</v>
      </c>
      <c r="L161" s="53">
        <f t="shared" si="19"/>
        <v>1132</v>
      </c>
      <c r="M161" s="53">
        <f>ROUNDUP($F161/$C161*Bandgegevens!$AE$14,3)</f>
        <v>0.74</v>
      </c>
      <c r="N161" s="53">
        <f t="shared" si="20"/>
        <v>1013</v>
      </c>
      <c r="O161" s="53">
        <f>ROUNDUP($F161/$C161*Bandgegevens!$AF$14,3)</f>
        <v>0.70399999999999996</v>
      </c>
      <c r="P161" s="53">
        <f t="shared" si="21"/>
        <v>1065</v>
      </c>
      <c r="Q161" s="53">
        <v>158</v>
      </c>
      <c r="R161" s="54">
        <f>IF(D161=INDEX('tech_specs TM'!T$4:T$20,$T$3),F161,"niet beschikbaar")</f>
        <v>0.63</v>
      </c>
    </row>
    <row r="162" spans="1:18" x14ac:dyDescent="0.25">
      <c r="A162" s="53" t="s">
        <v>107</v>
      </c>
      <c r="B162" s="53" t="s">
        <v>177</v>
      </c>
      <c r="C162" s="53">
        <v>138</v>
      </c>
      <c r="D162" s="55">
        <v>750</v>
      </c>
      <c r="E162" s="55">
        <v>2</v>
      </c>
      <c r="F162" s="56">
        <v>0.8</v>
      </c>
      <c r="G162" s="51">
        <f t="shared" si="22"/>
        <v>937.5</v>
      </c>
      <c r="H162" s="52">
        <f t="shared" si="23"/>
        <v>64.680000000000007</v>
      </c>
      <c r="I162" s="52">
        <f t="shared" si="24"/>
        <v>110.77263915812793</v>
      </c>
      <c r="J162" s="55">
        <v>370</v>
      </c>
      <c r="K162" s="53">
        <f>ROUNDUP($F162/$C162*Bandgegevens!$AD$14,3)</f>
        <v>0.84099999999999997</v>
      </c>
      <c r="L162" s="53">
        <f t="shared" si="19"/>
        <v>891</v>
      </c>
      <c r="M162" s="53">
        <f>ROUNDUP($F162/$C162*Bandgegevens!$AE$14,3)</f>
        <v>0.94</v>
      </c>
      <c r="N162" s="53">
        <f t="shared" si="20"/>
        <v>797</v>
      </c>
      <c r="O162" s="53">
        <f>ROUNDUP($F162/$C162*Bandgegevens!$AF$14,3)</f>
        <v>0.89300000000000002</v>
      </c>
      <c r="P162" s="53">
        <f t="shared" si="21"/>
        <v>839</v>
      </c>
      <c r="Q162" s="53">
        <v>159</v>
      </c>
      <c r="R162" s="54">
        <f>IF(D162=INDEX('tech_specs TM'!T$4:T$20,$T$3),F162,"niet beschikbaar")</f>
        <v>0.8</v>
      </c>
    </row>
    <row r="163" spans="1:18" x14ac:dyDescent="0.25">
      <c r="A163" s="53" t="s">
        <v>107</v>
      </c>
      <c r="B163" s="53" t="s">
        <v>177</v>
      </c>
      <c r="C163" s="53">
        <v>138</v>
      </c>
      <c r="D163" s="55">
        <v>750</v>
      </c>
      <c r="E163" s="55">
        <v>2</v>
      </c>
      <c r="F163" s="56">
        <v>1</v>
      </c>
      <c r="G163" s="51">
        <f t="shared" si="22"/>
        <v>750</v>
      </c>
      <c r="H163" s="52">
        <f t="shared" si="23"/>
        <v>51.75</v>
      </c>
      <c r="I163" s="52">
        <f t="shared" si="24"/>
        <v>138.46579894765992</v>
      </c>
      <c r="J163" s="55">
        <v>370</v>
      </c>
      <c r="K163" s="53">
        <f>ROUNDUP($F163/$C163*Bandgegevens!$AD$14,3)</f>
        <v>1.0509999999999999</v>
      </c>
      <c r="L163" s="53">
        <f t="shared" si="19"/>
        <v>713</v>
      </c>
      <c r="M163" s="53">
        <f>ROUNDUP($F163/$C163*Bandgegevens!$AE$14,3)</f>
        <v>1.1739999999999999</v>
      </c>
      <c r="N163" s="53">
        <f t="shared" si="20"/>
        <v>638</v>
      </c>
      <c r="O163" s="53">
        <f>ROUNDUP($F163/$C163*Bandgegevens!$AF$14,3)</f>
        <v>1.1159999999999999</v>
      </c>
      <c r="P163" s="53">
        <f t="shared" si="21"/>
        <v>672</v>
      </c>
      <c r="Q163" s="53">
        <v>160</v>
      </c>
      <c r="R163" s="54">
        <f>IF(D163=INDEX('tech_specs TM'!T$4:T$20,$T$3),F163,"niet beschikbaar")</f>
        <v>1</v>
      </c>
    </row>
    <row r="164" spans="1:18" x14ac:dyDescent="0.25">
      <c r="A164" s="53" t="s">
        <v>107</v>
      </c>
      <c r="B164" s="53" t="s">
        <v>177</v>
      </c>
      <c r="C164" s="53">
        <v>138</v>
      </c>
      <c r="D164" s="55">
        <v>750</v>
      </c>
      <c r="E164" s="55">
        <v>2</v>
      </c>
      <c r="F164" s="56">
        <v>1.25</v>
      </c>
      <c r="G164" s="51">
        <f t="shared" si="22"/>
        <v>600</v>
      </c>
      <c r="H164" s="52">
        <f t="shared" si="23"/>
        <v>41.4</v>
      </c>
      <c r="I164" s="52">
        <f t="shared" si="24"/>
        <v>173.08224868457489</v>
      </c>
      <c r="J164" s="55">
        <v>370</v>
      </c>
      <c r="K164" s="53">
        <f>ROUNDUP($F164/$C164*Bandgegevens!$AD$14,3)</f>
        <v>1.3139999999999998</v>
      </c>
      <c r="L164" s="53">
        <f t="shared" si="19"/>
        <v>570</v>
      </c>
      <c r="M164" s="53">
        <f>ROUNDUP($F164/$C164*Bandgegevens!$AE$14,3)</f>
        <v>1.468</v>
      </c>
      <c r="N164" s="53">
        <f t="shared" si="20"/>
        <v>510</v>
      </c>
      <c r="O164" s="53">
        <f>ROUNDUP($F164/$C164*Bandgegevens!$AF$14,3)</f>
        <v>1.3949999999999998</v>
      </c>
      <c r="P164" s="53">
        <f t="shared" si="21"/>
        <v>537</v>
      </c>
      <c r="Q164" s="53">
        <v>161</v>
      </c>
      <c r="R164" s="54">
        <f>IF(D164=INDEX('tech_specs TM'!T$4:T$20,$T$3),F164,"niet beschikbaar")</f>
        <v>1.25</v>
      </c>
    </row>
    <row r="165" spans="1:18" x14ac:dyDescent="0.25">
      <c r="A165" s="53" t="s">
        <v>107</v>
      </c>
      <c r="B165" s="53" t="s">
        <v>177</v>
      </c>
      <c r="C165" s="53">
        <v>138</v>
      </c>
      <c r="D165" s="55">
        <v>750</v>
      </c>
      <c r="E165" s="55">
        <v>2</v>
      </c>
      <c r="F165" s="56">
        <v>1.6</v>
      </c>
      <c r="G165" s="51">
        <f t="shared" si="22"/>
        <v>468.75</v>
      </c>
      <c r="H165" s="52">
        <f t="shared" si="23"/>
        <v>32.340000000000003</v>
      </c>
      <c r="I165" s="52">
        <f t="shared" si="24"/>
        <v>221.54527831625586</v>
      </c>
      <c r="J165" s="55">
        <v>370</v>
      </c>
      <c r="K165" s="53">
        <f>ROUNDUP($F165/$C165*Bandgegevens!$AD$14,3)</f>
        <v>1.6819999999999999</v>
      </c>
      <c r="L165" s="53">
        <f t="shared" si="19"/>
        <v>445</v>
      </c>
      <c r="M165" s="53">
        <f>ROUNDUP($F165/$C165*Bandgegevens!$AE$14,3)</f>
        <v>1.8789999999999998</v>
      </c>
      <c r="N165" s="53">
        <f t="shared" si="20"/>
        <v>399</v>
      </c>
      <c r="O165" s="53">
        <f>ROUNDUP($F165/$C165*Bandgegevens!$AF$14,3)</f>
        <v>1.7859999999999998</v>
      </c>
      <c r="P165" s="53">
        <f t="shared" si="21"/>
        <v>419</v>
      </c>
      <c r="Q165" s="53">
        <v>162</v>
      </c>
      <c r="R165" s="54">
        <f>IF(D165=INDEX('tech_specs TM'!T$4:T$20,$T$3),F165,"niet beschikbaar")</f>
        <v>1.6</v>
      </c>
    </row>
    <row r="166" spans="1:18" x14ac:dyDescent="0.25">
      <c r="A166" s="53" t="s">
        <v>107</v>
      </c>
      <c r="B166" s="53" t="s">
        <v>177</v>
      </c>
      <c r="C166" s="53">
        <v>138</v>
      </c>
      <c r="D166" s="55">
        <v>750</v>
      </c>
      <c r="E166" s="55">
        <v>2</v>
      </c>
      <c r="F166" s="56">
        <v>2</v>
      </c>
      <c r="G166" s="51">
        <f t="shared" si="22"/>
        <v>375</v>
      </c>
      <c r="H166" s="52">
        <f t="shared" si="23"/>
        <v>25.87</v>
      </c>
      <c r="I166" s="52">
        <f t="shared" si="24"/>
        <v>276.93159789531984</v>
      </c>
      <c r="J166" s="55">
        <v>370</v>
      </c>
      <c r="K166" s="53">
        <f>ROUNDUP($F166/$C166*Bandgegevens!$AD$14,3)</f>
        <v>2.1019999999999999</v>
      </c>
      <c r="L166" s="53">
        <f t="shared" si="19"/>
        <v>356</v>
      </c>
      <c r="M166" s="53">
        <f>ROUNDUP($F166/$C166*Bandgegevens!$AE$14,3)</f>
        <v>2.3479999999999999</v>
      </c>
      <c r="N166" s="53">
        <f t="shared" si="20"/>
        <v>319</v>
      </c>
      <c r="O166" s="53">
        <f>ROUNDUP($F166/$C166*Bandgegevens!$AF$14,3)</f>
        <v>2.2319999999999998</v>
      </c>
      <c r="P166" s="53">
        <f t="shared" si="21"/>
        <v>336</v>
      </c>
      <c r="Q166" s="53">
        <v>163</v>
      </c>
      <c r="R166" s="54">
        <f>IF(D166=INDEX('tech_specs TM'!T$4:T$20,$T$3),F166,"niet beschikbaar")</f>
        <v>2</v>
      </c>
    </row>
    <row r="167" spans="1:18" x14ac:dyDescent="0.25">
      <c r="A167" s="61" t="s">
        <v>179</v>
      </c>
      <c r="B167" s="61" t="s">
        <v>178</v>
      </c>
      <c r="C167" s="61">
        <v>81.5</v>
      </c>
      <c r="D167" s="61">
        <v>35</v>
      </c>
      <c r="E167" s="61">
        <v>4</v>
      </c>
      <c r="F167" s="62">
        <v>0.14000000000000001</v>
      </c>
      <c r="G167" s="51">
        <f t="shared" si="22"/>
        <v>249.99999999999997</v>
      </c>
      <c r="H167" s="52">
        <f t="shared" si="23"/>
        <v>10.18</v>
      </c>
      <c r="I167" s="52">
        <f t="shared" si="24"/>
        <v>32.824039701457544</v>
      </c>
      <c r="J167" s="61">
        <v>200</v>
      </c>
      <c r="K167" s="63" t="s">
        <v>194</v>
      </c>
      <c r="L167" s="63"/>
      <c r="M167" s="63"/>
      <c r="N167" s="63"/>
      <c r="O167" s="63"/>
      <c r="P167" s="63"/>
      <c r="Q167" s="63"/>
    </row>
    <row r="168" spans="1:18" x14ac:dyDescent="0.25">
      <c r="A168" s="61" t="s">
        <v>179</v>
      </c>
      <c r="B168" s="61" t="s">
        <v>178</v>
      </c>
      <c r="C168" s="61">
        <v>81.5</v>
      </c>
      <c r="D168" s="61">
        <v>35</v>
      </c>
      <c r="E168" s="61">
        <v>4</v>
      </c>
      <c r="F168" s="62">
        <v>0.18</v>
      </c>
      <c r="G168" s="51">
        <f t="shared" si="22"/>
        <v>194.44444444444446</v>
      </c>
      <c r="H168" s="52">
        <f t="shared" si="23"/>
        <v>7.92</v>
      </c>
      <c r="I168" s="52">
        <f t="shared" si="24"/>
        <v>42.202336759016831</v>
      </c>
      <c r="J168" s="61">
        <v>200</v>
      </c>
      <c r="K168" s="63" t="s">
        <v>194</v>
      </c>
      <c r="L168" s="63"/>
      <c r="M168" s="63"/>
      <c r="N168" s="63"/>
      <c r="O168" s="63"/>
      <c r="P168" s="63"/>
      <c r="Q168" s="63"/>
    </row>
    <row r="169" spans="1:18" x14ac:dyDescent="0.25">
      <c r="A169" s="61" t="s">
        <v>179</v>
      </c>
      <c r="B169" s="61" t="s">
        <v>178</v>
      </c>
      <c r="C169" s="61">
        <v>81.5</v>
      </c>
      <c r="D169" s="61">
        <v>35</v>
      </c>
      <c r="E169" s="61">
        <v>4</v>
      </c>
      <c r="F169" s="62">
        <v>0.25</v>
      </c>
      <c r="G169" s="51">
        <f t="shared" si="22"/>
        <v>140</v>
      </c>
      <c r="H169" s="52">
        <f t="shared" si="23"/>
        <v>5.7</v>
      </c>
      <c r="I169" s="52">
        <f t="shared" si="24"/>
        <v>58.614356609745606</v>
      </c>
      <c r="J169" s="61">
        <v>200</v>
      </c>
      <c r="K169" s="63" t="s">
        <v>194</v>
      </c>
      <c r="L169" s="63"/>
      <c r="M169" s="63"/>
      <c r="N169" s="63"/>
      <c r="O169" s="63"/>
      <c r="P169" s="63"/>
      <c r="Q169" s="63"/>
    </row>
    <row r="170" spans="1:18" x14ac:dyDescent="0.25">
      <c r="A170" s="64" t="s">
        <v>180</v>
      </c>
      <c r="B170" s="64" t="s">
        <v>178</v>
      </c>
      <c r="C170" s="64">
        <v>81.5</v>
      </c>
      <c r="D170" s="64">
        <v>60</v>
      </c>
      <c r="E170" s="64">
        <v>4</v>
      </c>
      <c r="F170" s="65">
        <v>0.11</v>
      </c>
      <c r="G170" s="51">
        <f t="shared" si="22"/>
        <v>545.4545454545455</v>
      </c>
      <c r="H170" s="52">
        <f t="shared" si="23"/>
        <v>22.22</v>
      </c>
      <c r="I170" s="52">
        <f t="shared" si="24"/>
        <v>25.790316908288066</v>
      </c>
      <c r="J170" s="64">
        <v>250</v>
      </c>
      <c r="K170" s="63" t="s">
        <v>194</v>
      </c>
      <c r="L170" s="63"/>
      <c r="M170" s="63"/>
      <c r="N170" s="63"/>
      <c r="O170" s="63"/>
      <c r="P170" s="63"/>
      <c r="Q170" s="63"/>
    </row>
    <row r="171" spans="1:18" x14ac:dyDescent="0.25">
      <c r="A171" s="64" t="s">
        <v>180</v>
      </c>
      <c r="B171" s="64" t="s">
        <v>178</v>
      </c>
      <c r="C171" s="64">
        <v>81.5</v>
      </c>
      <c r="D171" s="64">
        <v>60</v>
      </c>
      <c r="E171" s="64">
        <v>4</v>
      </c>
      <c r="F171" s="65">
        <v>0.15</v>
      </c>
      <c r="G171" s="51">
        <f t="shared" si="22"/>
        <v>400</v>
      </c>
      <c r="H171" s="52">
        <f t="shared" si="23"/>
        <v>16.3</v>
      </c>
      <c r="I171" s="52">
        <f t="shared" si="24"/>
        <v>35.168613965847364</v>
      </c>
      <c r="J171" s="64">
        <v>250</v>
      </c>
      <c r="K171" s="63" t="s">
        <v>194</v>
      </c>
      <c r="L171" s="63"/>
      <c r="M171" s="63"/>
      <c r="N171" s="63"/>
      <c r="O171" s="63"/>
      <c r="P171" s="63"/>
      <c r="Q171" s="63"/>
    </row>
    <row r="172" spans="1:18" x14ac:dyDescent="0.25">
      <c r="A172" s="64" t="s">
        <v>180</v>
      </c>
      <c r="B172" s="64" t="s">
        <v>178</v>
      </c>
      <c r="C172" s="64">
        <v>81.5</v>
      </c>
      <c r="D172" s="64">
        <v>60</v>
      </c>
      <c r="E172" s="64">
        <v>4</v>
      </c>
      <c r="F172" s="65">
        <v>0.19</v>
      </c>
      <c r="G172" s="51">
        <f t="shared" si="22"/>
        <v>315.78947368421052</v>
      </c>
      <c r="H172" s="52">
        <f t="shared" si="23"/>
        <v>12.86</v>
      </c>
      <c r="I172" s="52">
        <f t="shared" si="24"/>
        <v>44.546911023406665</v>
      </c>
      <c r="J172" s="64">
        <v>250</v>
      </c>
      <c r="K172" s="63" t="s">
        <v>194</v>
      </c>
      <c r="L172" s="63"/>
      <c r="M172" s="63"/>
      <c r="N172" s="63"/>
      <c r="O172" s="63"/>
      <c r="P172" s="63"/>
      <c r="Q172" s="63"/>
    </row>
    <row r="173" spans="1:18" x14ac:dyDescent="0.25">
      <c r="A173" s="64" t="s">
        <v>180</v>
      </c>
      <c r="B173" s="64" t="s">
        <v>178</v>
      </c>
      <c r="C173" s="64">
        <v>81.5</v>
      </c>
      <c r="D173" s="64">
        <v>60</v>
      </c>
      <c r="E173" s="64">
        <v>4</v>
      </c>
      <c r="F173" s="65">
        <v>0.28000000000000003</v>
      </c>
      <c r="G173" s="51">
        <f t="shared" si="22"/>
        <v>214.28571428571428</v>
      </c>
      <c r="H173" s="52">
        <f t="shared" si="23"/>
        <v>8.73</v>
      </c>
      <c r="I173" s="52">
        <f t="shared" si="24"/>
        <v>65.648079402915087</v>
      </c>
      <c r="J173" s="64">
        <v>250</v>
      </c>
      <c r="K173" s="63" t="s">
        <v>194</v>
      </c>
      <c r="L173" s="63"/>
      <c r="M173" s="63"/>
      <c r="N173" s="63"/>
      <c r="O173" s="63"/>
      <c r="P173" s="63"/>
      <c r="Q173" s="63"/>
    </row>
    <row r="174" spans="1:18" x14ac:dyDescent="0.25">
      <c r="A174" s="64" t="s">
        <v>180</v>
      </c>
      <c r="B174" s="64" t="s">
        <v>178</v>
      </c>
      <c r="C174" s="64">
        <v>81.5</v>
      </c>
      <c r="D174" s="64">
        <v>60</v>
      </c>
      <c r="E174" s="64">
        <v>4</v>
      </c>
      <c r="F174" s="65">
        <v>0.39</v>
      </c>
      <c r="G174" s="51">
        <f t="shared" si="22"/>
        <v>153.84615384615384</v>
      </c>
      <c r="H174" s="52">
        <f t="shared" si="23"/>
        <v>6.26</v>
      </c>
      <c r="I174" s="52">
        <f t="shared" si="24"/>
        <v>91.438396311203149</v>
      </c>
      <c r="J174" s="64">
        <v>250</v>
      </c>
      <c r="K174" s="63" t="s">
        <v>194</v>
      </c>
      <c r="L174" s="63"/>
      <c r="M174" s="63"/>
      <c r="N174" s="63"/>
      <c r="O174" s="63"/>
      <c r="P174" s="63"/>
      <c r="Q174" s="63"/>
    </row>
    <row r="175" spans="1:18" x14ac:dyDescent="0.25">
      <c r="A175" s="64" t="s">
        <v>180</v>
      </c>
      <c r="B175" s="64" t="s">
        <v>178</v>
      </c>
      <c r="C175" s="64">
        <v>81.5</v>
      </c>
      <c r="D175" s="64">
        <v>60</v>
      </c>
      <c r="E175" s="64">
        <v>4</v>
      </c>
      <c r="F175" s="65">
        <v>0.48</v>
      </c>
      <c r="G175" s="51">
        <f t="shared" si="22"/>
        <v>125</v>
      </c>
      <c r="H175" s="52">
        <f t="shared" si="23"/>
        <v>5.09</v>
      </c>
      <c r="I175" s="52">
        <f t="shared" si="24"/>
        <v>112.53956469071156</v>
      </c>
      <c r="J175" s="64">
        <v>250</v>
      </c>
      <c r="K175" s="63" t="s">
        <v>194</v>
      </c>
      <c r="L175" s="63"/>
      <c r="M175" s="63"/>
      <c r="N175" s="63"/>
      <c r="O175" s="63"/>
      <c r="P175" s="63"/>
      <c r="Q175" s="63"/>
    </row>
    <row r="176" spans="1:18" x14ac:dyDescent="0.25">
      <c r="A176" s="64" t="s">
        <v>180</v>
      </c>
      <c r="B176" s="64" t="s">
        <v>178</v>
      </c>
      <c r="C176" s="64">
        <v>81.5</v>
      </c>
      <c r="D176" s="64">
        <v>60</v>
      </c>
      <c r="E176" s="64">
        <v>2</v>
      </c>
      <c r="F176" s="65">
        <v>0.21</v>
      </c>
      <c r="G176" s="51">
        <f t="shared" si="22"/>
        <v>285.71428571428572</v>
      </c>
      <c r="H176" s="52">
        <f t="shared" si="23"/>
        <v>11.64</v>
      </c>
      <c r="I176" s="52">
        <f t="shared" si="24"/>
        <v>49.236059552186312</v>
      </c>
      <c r="J176" s="64">
        <v>200</v>
      </c>
      <c r="K176" s="63" t="s">
        <v>194</v>
      </c>
      <c r="L176" s="63"/>
      <c r="M176" s="63"/>
      <c r="N176" s="63"/>
      <c r="O176" s="63"/>
      <c r="P176" s="63"/>
      <c r="Q176" s="63"/>
    </row>
    <row r="177" spans="1:17" x14ac:dyDescent="0.25">
      <c r="A177" s="64" t="s">
        <v>180</v>
      </c>
      <c r="B177" s="64" t="s">
        <v>178</v>
      </c>
      <c r="C177" s="64">
        <v>81.5</v>
      </c>
      <c r="D177" s="64">
        <v>60</v>
      </c>
      <c r="E177" s="64">
        <v>2</v>
      </c>
      <c r="F177" s="65">
        <v>0.31</v>
      </c>
      <c r="G177" s="51">
        <f t="shared" si="22"/>
        <v>193.54838709677421</v>
      </c>
      <c r="H177" s="52">
        <f t="shared" si="23"/>
        <v>7.88</v>
      </c>
      <c r="I177" s="52">
        <f t="shared" si="24"/>
        <v>72.681802196084561</v>
      </c>
      <c r="J177" s="64">
        <v>200</v>
      </c>
      <c r="K177" s="63" t="s">
        <v>194</v>
      </c>
      <c r="L177" s="63"/>
      <c r="M177" s="63"/>
      <c r="N177" s="63"/>
      <c r="O177" s="63"/>
      <c r="P177" s="63"/>
      <c r="Q177" s="63"/>
    </row>
    <row r="178" spans="1:17" x14ac:dyDescent="0.25">
      <c r="A178" s="64" t="s">
        <v>180</v>
      </c>
      <c r="B178" s="64" t="s">
        <v>178</v>
      </c>
      <c r="C178" s="64">
        <v>81.5</v>
      </c>
      <c r="D178" s="64">
        <v>60</v>
      </c>
      <c r="E178" s="64">
        <v>2</v>
      </c>
      <c r="F178" s="65">
        <v>0.37</v>
      </c>
      <c r="G178" s="51">
        <f t="shared" si="22"/>
        <v>162.16216216216216</v>
      </c>
      <c r="H178" s="52">
        <f t="shared" si="23"/>
        <v>6.6000000000000005</v>
      </c>
      <c r="I178" s="52">
        <f t="shared" si="24"/>
        <v>86.749247782423495</v>
      </c>
      <c r="J178" s="64">
        <v>200</v>
      </c>
      <c r="K178" s="63" t="s">
        <v>194</v>
      </c>
      <c r="L178" s="63"/>
      <c r="M178" s="63"/>
      <c r="N178" s="63"/>
      <c r="O178" s="63"/>
      <c r="P178" s="63"/>
      <c r="Q178" s="63"/>
    </row>
    <row r="179" spans="1:17" x14ac:dyDescent="0.25">
      <c r="A179" s="64" t="s">
        <v>180</v>
      </c>
      <c r="B179" s="64" t="s">
        <v>178</v>
      </c>
      <c r="C179" s="64">
        <v>81.5</v>
      </c>
      <c r="D179" s="64">
        <v>60</v>
      </c>
      <c r="E179" s="64">
        <v>2</v>
      </c>
      <c r="F179" s="65">
        <v>0.55000000000000004</v>
      </c>
      <c r="G179" s="51">
        <f t="shared" si="22"/>
        <v>109.09090909090908</v>
      </c>
      <c r="H179" s="52">
        <f t="shared" si="23"/>
        <v>4.4400000000000004</v>
      </c>
      <c r="I179" s="52">
        <f t="shared" si="24"/>
        <v>128.95158454144033</v>
      </c>
      <c r="J179" s="64">
        <v>200</v>
      </c>
      <c r="K179" s="63" t="s">
        <v>194</v>
      </c>
      <c r="L179" s="63"/>
      <c r="M179" s="63"/>
      <c r="N179" s="63"/>
      <c r="O179" s="63"/>
      <c r="P179" s="63"/>
      <c r="Q179" s="63"/>
    </row>
    <row r="180" spans="1:17" x14ac:dyDescent="0.25">
      <c r="A180" s="61" t="s">
        <v>179</v>
      </c>
      <c r="B180" s="61" t="s">
        <v>178</v>
      </c>
      <c r="C180" s="61">
        <v>81.5</v>
      </c>
      <c r="D180" s="61">
        <v>70</v>
      </c>
      <c r="E180" s="61">
        <v>4</v>
      </c>
      <c r="F180" s="62">
        <v>0.1</v>
      </c>
      <c r="G180" s="51">
        <f t="shared" si="22"/>
        <v>700</v>
      </c>
      <c r="H180" s="52">
        <f t="shared" si="23"/>
        <v>28.52</v>
      </c>
      <c r="I180" s="52">
        <f t="shared" si="24"/>
        <v>23.445742643898242</v>
      </c>
      <c r="J180" s="61">
        <v>300</v>
      </c>
      <c r="K180" s="63" t="s">
        <v>194</v>
      </c>
      <c r="L180" s="63"/>
      <c r="M180" s="63"/>
      <c r="N180" s="63"/>
      <c r="O180" s="63"/>
      <c r="P180" s="63"/>
      <c r="Q180" s="63"/>
    </row>
    <row r="181" spans="1:17" x14ac:dyDescent="0.25">
      <c r="A181" s="61" t="s">
        <v>179</v>
      </c>
      <c r="B181" s="61" t="s">
        <v>178</v>
      </c>
      <c r="C181" s="61">
        <v>81.5</v>
      </c>
      <c r="D181" s="61">
        <v>70</v>
      </c>
      <c r="E181" s="61">
        <v>4</v>
      </c>
      <c r="F181" s="62">
        <v>0.14000000000000001</v>
      </c>
      <c r="G181" s="51">
        <f t="shared" si="22"/>
        <v>499.99999999999994</v>
      </c>
      <c r="H181" s="52">
        <f t="shared" si="23"/>
        <v>20.37</v>
      </c>
      <c r="I181" s="52">
        <f t="shared" si="24"/>
        <v>32.824039701457544</v>
      </c>
      <c r="J181" s="61">
        <v>300</v>
      </c>
      <c r="K181" s="63" t="s">
        <v>194</v>
      </c>
      <c r="L181" s="63"/>
      <c r="M181" s="63"/>
      <c r="N181" s="63"/>
      <c r="O181" s="63"/>
      <c r="P181" s="63"/>
      <c r="Q181" s="63"/>
    </row>
    <row r="182" spans="1:17" x14ac:dyDescent="0.25">
      <c r="A182" s="61" t="s">
        <v>179</v>
      </c>
      <c r="B182" s="61" t="s">
        <v>178</v>
      </c>
      <c r="C182" s="61">
        <v>81.5</v>
      </c>
      <c r="D182" s="61">
        <v>70</v>
      </c>
      <c r="E182" s="61">
        <v>4</v>
      </c>
      <c r="F182" s="62">
        <v>0.18</v>
      </c>
      <c r="G182" s="51">
        <f t="shared" si="22"/>
        <v>388.88888888888891</v>
      </c>
      <c r="H182" s="52">
        <f t="shared" si="23"/>
        <v>15.84</v>
      </c>
      <c r="I182" s="52">
        <f t="shared" si="24"/>
        <v>42.202336759016831</v>
      </c>
      <c r="J182" s="61">
        <v>300</v>
      </c>
      <c r="K182" s="63" t="s">
        <v>194</v>
      </c>
      <c r="L182" s="63"/>
      <c r="M182" s="63"/>
      <c r="N182" s="63"/>
      <c r="O182" s="63"/>
      <c r="P182" s="63"/>
      <c r="Q182" s="63"/>
    </row>
    <row r="183" spans="1:17" x14ac:dyDescent="0.25">
      <c r="A183" s="61" t="s">
        <v>179</v>
      </c>
      <c r="B183" s="61" t="s">
        <v>178</v>
      </c>
      <c r="C183" s="61">
        <v>81.5</v>
      </c>
      <c r="D183" s="61">
        <v>70</v>
      </c>
      <c r="E183" s="61">
        <v>4</v>
      </c>
      <c r="F183" s="62">
        <v>0.25</v>
      </c>
      <c r="G183" s="51">
        <f t="shared" si="22"/>
        <v>280</v>
      </c>
      <c r="H183" s="52">
        <f t="shared" si="23"/>
        <v>11.41</v>
      </c>
      <c r="I183" s="52">
        <f t="shared" si="24"/>
        <v>58.614356609745606</v>
      </c>
      <c r="J183" s="61">
        <v>300</v>
      </c>
      <c r="K183" s="63" t="s">
        <v>194</v>
      </c>
      <c r="L183" s="63"/>
      <c r="M183" s="63"/>
      <c r="N183" s="63"/>
      <c r="O183" s="63"/>
      <c r="P183" s="63"/>
      <c r="Q183" s="63"/>
    </row>
    <row r="184" spans="1:17" x14ac:dyDescent="0.25">
      <c r="A184" s="61" t="s">
        <v>179</v>
      </c>
      <c r="B184" s="61" t="s">
        <v>178</v>
      </c>
      <c r="C184" s="61">
        <v>81.5</v>
      </c>
      <c r="D184" s="61">
        <v>70</v>
      </c>
      <c r="E184" s="61">
        <v>4</v>
      </c>
      <c r="F184" s="62">
        <v>0.38</v>
      </c>
      <c r="G184" s="51">
        <f t="shared" si="22"/>
        <v>184.21052631578948</v>
      </c>
      <c r="H184" s="52">
        <f t="shared" si="23"/>
        <v>7.5</v>
      </c>
      <c r="I184" s="52">
        <f t="shared" si="24"/>
        <v>89.09382204681333</v>
      </c>
      <c r="J184" s="61">
        <v>300</v>
      </c>
      <c r="K184" s="63" t="s">
        <v>194</v>
      </c>
      <c r="L184" s="63"/>
      <c r="M184" s="63"/>
      <c r="N184" s="63"/>
      <c r="O184" s="63"/>
      <c r="P184" s="63"/>
      <c r="Q184" s="63"/>
    </row>
    <row r="185" spans="1:17" x14ac:dyDescent="0.25">
      <c r="A185" s="61" t="s">
        <v>179</v>
      </c>
      <c r="B185" s="61" t="s">
        <v>178</v>
      </c>
      <c r="C185" s="61">
        <v>81.5</v>
      </c>
      <c r="D185" s="61">
        <v>70</v>
      </c>
      <c r="E185" s="61">
        <v>4</v>
      </c>
      <c r="F185" s="62">
        <v>0.45</v>
      </c>
      <c r="G185" s="51">
        <f t="shared" si="22"/>
        <v>155.55555555555554</v>
      </c>
      <c r="H185" s="52">
        <f t="shared" si="23"/>
        <v>6.33</v>
      </c>
      <c r="I185" s="52">
        <f t="shared" si="24"/>
        <v>105.5058418975421</v>
      </c>
      <c r="J185" s="61">
        <v>300</v>
      </c>
      <c r="K185" s="63" t="s">
        <v>194</v>
      </c>
      <c r="L185" s="63"/>
      <c r="M185" s="63"/>
      <c r="N185" s="63"/>
      <c r="O185" s="63"/>
      <c r="P185" s="63"/>
      <c r="Q185" s="63"/>
    </row>
    <row r="186" spans="1:17" x14ac:dyDescent="0.25">
      <c r="A186" s="61" t="s">
        <v>179</v>
      </c>
      <c r="B186" s="61" t="s">
        <v>178</v>
      </c>
      <c r="C186" s="61">
        <v>81.5</v>
      </c>
      <c r="D186" s="61">
        <v>70</v>
      </c>
      <c r="E186" s="61">
        <v>2</v>
      </c>
      <c r="F186" s="62">
        <v>0.22</v>
      </c>
      <c r="G186" s="51">
        <f t="shared" si="22"/>
        <v>318.18181818181819</v>
      </c>
      <c r="H186" s="52">
        <f t="shared" si="23"/>
        <v>12.96</v>
      </c>
      <c r="I186" s="52">
        <f t="shared" si="24"/>
        <v>51.580633816576132</v>
      </c>
      <c r="J186" s="61">
        <v>300</v>
      </c>
      <c r="K186" s="63" t="s">
        <v>194</v>
      </c>
      <c r="L186" s="63"/>
      <c r="M186" s="63"/>
      <c r="N186" s="63"/>
      <c r="O186" s="63"/>
      <c r="P186" s="63"/>
      <c r="Q186" s="63"/>
    </row>
    <row r="187" spans="1:17" x14ac:dyDescent="0.25">
      <c r="A187" s="61" t="s">
        <v>179</v>
      </c>
      <c r="B187" s="61" t="s">
        <v>178</v>
      </c>
      <c r="C187" s="61">
        <v>81.5</v>
      </c>
      <c r="D187" s="61">
        <v>70</v>
      </c>
      <c r="E187" s="61">
        <v>2</v>
      </c>
      <c r="F187" s="62">
        <v>0.32</v>
      </c>
      <c r="G187" s="51">
        <f t="shared" si="22"/>
        <v>218.75</v>
      </c>
      <c r="H187" s="52">
        <f t="shared" si="23"/>
        <v>8.91</v>
      </c>
      <c r="I187" s="52">
        <f t="shared" si="24"/>
        <v>75.026376460474381</v>
      </c>
      <c r="J187" s="61">
        <v>300</v>
      </c>
      <c r="K187" s="63" t="s">
        <v>194</v>
      </c>
      <c r="L187" s="63"/>
      <c r="M187" s="63"/>
      <c r="N187" s="63"/>
      <c r="O187" s="63"/>
      <c r="P187" s="63"/>
      <c r="Q187" s="63"/>
    </row>
    <row r="188" spans="1:17" x14ac:dyDescent="0.25">
      <c r="A188" s="61" t="s">
        <v>179</v>
      </c>
      <c r="B188" s="61" t="s">
        <v>178</v>
      </c>
      <c r="C188" s="61">
        <v>81.5</v>
      </c>
      <c r="D188" s="61">
        <v>70</v>
      </c>
      <c r="E188" s="61">
        <v>2</v>
      </c>
      <c r="F188" s="62">
        <v>0.38</v>
      </c>
      <c r="G188" s="51">
        <f t="shared" si="22"/>
        <v>184.21052631578948</v>
      </c>
      <c r="H188" s="52">
        <f t="shared" si="23"/>
        <v>7.5</v>
      </c>
      <c r="I188" s="52">
        <f t="shared" si="24"/>
        <v>89.09382204681333</v>
      </c>
      <c r="J188" s="61">
        <v>300</v>
      </c>
      <c r="K188" s="63" t="s">
        <v>194</v>
      </c>
      <c r="L188" s="63"/>
      <c r="M188" s="63"/>
      <c r="N188" s="63"/>
      <c r="O188" s="63"/>
      <c r="P188" s="63"/>
      <c r="Q188" s="63"/>
    </row>
    <row r="189" spans="1:17" x14ac:dyDescent="0.25">
      <c r="A189" s="61" t="s">
        <v>179</v>
      </c>
      <c r="B189" s="61" t="s">
        <v>178</v>
      </c>
      <c r="C189" s="61">
        <v>81.5</v>
      </c>
      <c r="D189" s="61">
        <v>70</v>
      </c>
      <c r="E189" s="61">
        <v>2</v>
      </c>
      <c r="F189" s="62">
        <v>0.55000000000000004</v>
      </c>
      <c r="G189" s="51">
        <f t="shared" si="22"/>
        <v>127.27272727272727</v>
      </c>
      <c r="H189" s="52">
        <f t="shared" si="23"/>
        <v>5.18</v>
      </c>
      <c r="I189" s="52">
        <f t="shared" si="24"/>
        <v>128.95158454144033</v>
      </c>
      <c r="J189" s="61">
        <v>300</v>
      </c>
      <c r="K189" s="63" t="s">
        <v>194</v>
      </c>
      <c r="L189" s="63"/>
      <c r="M189" s="63"/>
      <c r="N189" s="63"/>
      <c r="O189" s="63"/>
      <c r="P189" s="63"/>
      <c r="Q189" s="63"/>
    </row>
    <row r="190" spans="1:17" x14ac:dyDescent="0.25">
      <c r="A190" s="64" t="s">
        <v>180</v>
      </c>
      <c r="B190" s="64" t="s">
        <v>178</v>
      </c>
      <c r="C190" s="64">
        <v>81.5</v>
      </c>
      <c r="D190" s="64">
        <v>100</v>
      </c>
      <c r="E190" s="64">
        <v>2</v>
      </c>
      <c r="F190" s="65">
        <v>0.22</v>
      </c>
      <c r="G190" s="51">
        <f t="shared" si="22"/>
        <v>454.54545454545456</v>
      </c>
      <c r="H190" s="52">
        <f t="shared" si="23"/>
        <v>18.52</v>
      </c>
      <c r="I190" s="52">
        <f t="shared" si="24"/>
        <v>51.580633816576132</v>
      </c>
      <c r="J190" s="64">
        <v>250</v>
      </c>
      <c r="K190" s="63" t="s">
        <v>194</v>
      </c>
      <c r="L190" s="63"/>
      <c r="M190" s="63"/>
      <c r="N190" s="63"/>
      <c r="O190" s="63"/>
      <c r="P190" s="63"/>
      <c r="Q190" s="63"/>
    </row>
    <row r="191" spans="1:17" x14ac:dyDescent="0.25">
      <c r="A191" s="64" t="s">
        <v>180</v>
      </c>
      <c r="B191" s="64" t="s">
        <v>178</v>
      </c>
      <c r="C191" s="64">
        <v>81.5</v>
      </c>
      <c r="D191" s="64">
        <v>100</v>
      </c>
      <c r="E191" s="64">
        <v>2</v>
      </c>
      <c r="F191" s="65">
        <v>0.32</v>
      </c>
      <c r="G191" s="51">
        <f t="shared" si="22"/>
        <v>312.5</v>
      </c>
      <c r="H191" s="52">
        <f t="shared" si="23"/>
        <v>12.73</v>
      </c>
      <c r="I191" s="52">
        <f t="shared" si="24"/>
        <v>75.026376460474381</v>
      </c>
      <c r="J191" s="64">
        <v>250</v>
      </c>
      <c r="K191" s="63" t="s">
        <v>194</v>
      </c>
      <c r="L191" s="63"/>
      <c r="M191" s="63"/>
      <c r="N191" s="63"/>
      <c r="O191" s="63"/>
      <c r="P191" s="63"/>
      <c r="Q191" s="63"/>
    </row>
    <row r="192" spans="1:17" x14ac:dyDescent="0.25">
      <c r="A192" s="64" t="s">
        <v>180</v>
      </c>
      <c r="B192" s="64" t="s">
        <v>178</v>
      </c>
      <c r="C192" s="64">
        <v>81.5</v>
      </c>
      <c r="D192" s="64">
        <v>100</v>
      </c>
      <c r="E192" s="64">
        <v>2</v>
      </c>
      <c r="F192" s="65">
        <v>0.38</v>
      </c>
      <c r="G192" s="51">
        <f t="shared" si="22"/>
        <v>263.15789473684208</v>
      </c>
      <c r="H192" s="52">
        <f t="shared" si="23"/>
        <v>10.72</v>
      </c>
      <c r="I192" s="52">
        <f t="shared" si="24"/>
        <v>89.09382204681333</v>
      </c>
      <c r="J192" s="64">
        <v>250</v>
      </c>
      <c r="K192" s="63" t="s">
        <v>194</v>
      </c>
      <c r="L192" s="63"/>
      <c r="M192" s="63"/>
      <c r="N192" s="63"/>
      <c r="O192" s="63"/>
      <c r="P192" s="63"/>
      <c r="Q192" s="63"/>
    </row>
    <row r="193" spans="1:17" x14ac:dyDescent="0.25">
      <c r="A193" s="64" t="s">
        <v>180</v>
      </c>
      <c r="B193" s="64" t="s">
        <v>178</v>
      </c>
      <c r="C193" s="64">
        <v>81.5</v>
      </c>
      <c r="D193" s="64">
        <v>100</v>
      </c>
      <c r="E193" s="64">
        <v>2</v>
      </c>
      <c r="F193" s="65">
        <v>0.55000000000000004</v>
      </c>
      <c r="G193" s="51">
        <f t="shared" si="22"/>
        <v>181.81818181818181</v>
      </c>
      <c r="H193" s="52">
        <f t="shared" si="23"/>
        <v>7.4</v>
      </c>
      <c r="I193" s="52">
        <f t="shared" si="24"/>
        <v>128.95158454144033</v>
      </c>
      <c r="J193" s="64">
        <v>250</v>
      </c>
      <c r="K193" s="63" t="s">
        <v>194</v>
      </c>
      <c r="L193" s="63"/>
      <c r="M193" s="63"/>
      <c r="N193" s="63"/>
      <c r="O193" s="63"/>
      <c r="P193" s="63"/>
      <c r="Q193" s="63"/>
    </row>
    <row r="194" spans="1:17" x14ac:dyDescent="0.25">
      <c r="A194" s="64" t="s">
        <v>180</v>
      </c>
      <c r="B194" s="64" t="s">
        <v>178</v>
      </c>
      <c r="C194" s="64">
        <v>81.5</v>
      </c>
      <c r="D194" s="64">
        <v>100</v>
      </c>
      <c r="E194" s="64">
        <v>2</v>
      </c>
      <c r="F194" s="65">
        <v>0.8</v>
      </c>
      <c r="G194" s="51">
        <f t="shared" si="22"/>
        <v>125</v>
      </c>
      <c r="H194" s="52">
        <f t="shared" si="23"/>
        <v>5.09</v>
      </c>
      <c r="I194" s="52">
        <f t="shared" si="24"/>
        <v>187.56594115118594</v>
      </c>
      <c r="J194" s="64">
        <v>250</v>
      </c>
      <c r="K194" s="63" t="s">
        <v>194</v>
      </c>
      <c r="L194" s="63"/>
      <c r="M194" s="63"/>
      <c r="N194" s="63"/>
      <c r="O194" s="63"/>
      <c r="P194" s="63"/>
      <c r="Q194" s="63"/>
    </row>
    <row r="195" spans="1:17" x14ac:dyDescent="0.25">
      <c r="A195" s="64" t="s">
        <v>180</v>
      </c>
      <c r="B195" s="64" t="s">
        <v>178</v>
      </c>
      <c r="C195" s="64">
        <v>81.5</v>
      </c>
      <c r="D195" s="64">
        <v>100</v>
      </c>
      <c r="E195" s="64">
        <v>2</v>
      </c>
      <c r="F195" s="65">
        <v>1</v>
      </c>
      <c r="G195" s="51">
        <f t="shared" si="22"/>
        <v>100</v>
      </c>
      <c r="H195" s="52">
        <f t="shared" si="23"/>
        <v>4.07</v>
      </c>
      <c r="I195" s="52">
        <f t="shared" si="24"/>
        <v>234.45742643898242</v>
      </c>
      <c r="J195" s="64">
        <v>250</v>
      </c>
      <c r="K195" s="63" t="s">
        <v>194</v>
      </c>
      <c r="L195" s="63"/>
      <c r="M195" s="63"/>
      <c r="N195" s="63"/>
      <c r="O195" s="63"/>
      <c r="P195" s="63"/>
      <c r="Q195" s="63"/>
    </row>
    <row r="196" spans="1:17" x14ac:dyDescent="0.25">
      <c r="A196" s="61" t="s">
        <v>179</v>
      </c>
      <c r="B196" s="61" t="s">
        <v>178</v>
      </c>
      <c r="C196" s="61">
        <v>81.5</v>
      </c>
      <c r="D196" s="61">
        <v>120</v>
      </c>
      <c r="E196" s="61">
        <v>2</v>
      </c>
      <c r="F196" s="62">
        <v>0.22</v>
      </c>
      <c r="G196" s="51">
        <f t="shared" si="22"/>
        <v>545.4545454545455</v>
      </c>
      <c r="H196" s="52">
        <f t="shared" si="23"/>
        <v>22.22</v>
      </c>
      <c r="I196" s="52">
        <f t="shared" si="24"/>
        <v>51.580633816576132</v>
      </c>
      <c r="J196" s="61">
        <v>250</v>
      </c>
      <c r="K196" s="63" t="s">
        <v>194</v>
      </c>
      <c r="L196" s="63"/>
      <c r="M196" s="63"/>
      <c r="N196" s="63"/>
      <c r="O196" s="63"/>
      <c r="P196" s="63"/>
      <c r="Q196" s="63"/>
    </row>
    <row r="197" spans="1:17" x14ac:dyDescent="0.25">
      <c r="A197" s="61" t="s">
        <v>179</v>
      </c>
      <c r="B197" s="61" t="s">
        <v>178</v>
      </c>
      <c r="C197" s="61">
        <v>81.5</v>
      </c>
      <c r="D197" s="61">
        <v>120</v>
      </c>
      <c r="E197" s="61">
        <v>2</v>
      </c>
      <c r="F197" s="62">
        <v>0.32</v>
      </c>
      <c r="G197" s="51">
        <f t="shared" ref="G197:G260" si="25">D197/F197</f>
        <v>375</v>
      </c>
      <c r="H197" s="52">
        <f t="shared" ref="H197:H260" si="26">FLOOR((C197/2)*(G197/1000),0.01)</f>
        <v>15.280000000000001</v>
      </c>
      <c r="I197" s="52">
        <f t="shared" si="24"/>
        <v>75.026376460474381</v>
      </c>
      <c r="J197" s="61">
        <v>250</v>
      </c>
      <c r="K197" s="63" t="s">
        <v>194</v>
      </c>
      <c r="L197" s="63"/>
      <c r="M197" s="63"/>
      <c r="N197" s="63"/>
      <c r="O197" s="63"/>
      <c r="P197" s="63"/>
      <c r="Q197" s="63"/>
    </row>
    <row r="198" spans="1:17" x14ac:dyDescent="0.25">
      <c r="A198" s="61" t="s">
        <v>179</v>
      </c>
      <c r="B198" s="61" t="s">
        <v>178</v>
      </c>
      <c r="C198" s="61">
        <v>81.5</v>
      </c>
      <c r="D198" s="61">
        <v>120</v>
      </c>
      <c r="E198" s="61">
        <v>2</v>
      </c>
      <c r="F198" s="62">
        <v>0.38</v>
      </c>
      <c r="G198" s="51">
        <f t="shared" si="25"/>
        <v>315.78947368421052</v>
      </c>
      <c r="H198" s="52">
        <f t="shared" si="26"/>
        <v>12.86</v>
      </c>
      <c r="I198" s="52">
        <f t="shared" si="24"/>
        <v>89.09382204681333</v>
      </c>
      <c r="J198" s="61">
        <v>250</v>
      </c>
      <c r="K198" s="63" t="s">
        <v>194</v>
      </c>
      <c r="L198" s="63"/>
      <c r="M198" s="63"/>
      <c r="N198" s="63"/>
      <c r="O198" s="63"/>
      <c r="P198" s="63"/>
      <c r="Q198" s="63"/>
    </row>
    <row r="199" spans="1:17" x14ac:dyDescent="0.25">
      <c r="A199" s="61" t="s">
        <v>179</v>
      </c>
      <c r="B199" s="61" t="s">
        <v>178</v>
      </c>
      <c r="C199" s="61">
        <v>81.5</v>
      </c>
      <c r="D199" s="61">
        <v>120</v>
      </c>
      <c r="E199" s="61">
        <v>2</v>
      </c>
      <c r="F199" s="62">
        <v>0.55000000000000004</v>
      </c>
      <c r="G199" s="51">
        <f t="shared" si="25"/>
        <v>218.18181818181816</v>
      </c>
      <c r="H199" s="52">
        <f t="shared" si="26"/>
        <v>8.89</v>
      </c>
      <c r="I199" s="52">
        <f t="shared" ref="I199:I262" si="27">(60*F199)/(3.14*(C199/1000))</f>
        <v>128.95158454144033</v>
      </c>
      <c r="J199" s="61">
        <v>250</v>
      </c>
      <c r="K199" s="63" t="s">
        <v>194</v>
      </c>
      <c r="L199" s="63"/>
      <c r="M199" s="63"/>
      <c r="N199" s="63"/>
      <c r="O199" s="63"/>
      <c r="P199" s="63"/>
      <c r="Q199" s="63"/>
    </row>
    <row r="200" spans="1:17" x14ac:dyDescent="0.25">
      <c r="A200" s="61" t="s">
        <v>179</v>
      </c>
      <c r="B200" s="61" t="s">
        <v>178</v>
      </c>
      <c r="C200" s="61">
        <v>81.5</v>
      </c>
      <c r="D200" s="61">
        <v>120</v>
      </c>
      <c r="E200" s="61">
        <v>2</v>
      </c>
      <c r="F200" s="62">
        <v>0.8</v>
      </c>
      <c r="G200" s="51">
        <f t="shared" si="25"/>
        <v>150</v>
      </c>
      <c r="H200" s="52">
        <f t="shared" si="26"/>
        <v>6.11</v>
      </c>
      <c r="I200" s="52">
        <f t="shared" si="27"/>
        <v>187.56594115118594</v>
      </c>
      <c r="J200" s="61">
        <v>250</v>
      </c>
      <c r="K200" s="63" t="s">
        <v>194</v>
      </c>
      <c r="L200" s="63"/>
      <c r="M200" s="63"/>
      <c r="N200" s="63"/>
      <c r="O200" s="63"/>
      <c r="P200" s="63"/>
      <c r="Q200" s="63"/>
    </row>
    <row r="201" spans="1:17" x14ac:dyDescent="0.25">
      <c r="A201" s="61" t="s">
        <v>179</v>
      </c>
      <c r="B201" s="61" t="s">
        <v>178</v>
      </c>
      <c r="C201" s="61">
        <v>81.5</v>
      </c>
      <c r="D201" s="61">
        <v>120</v>
      </c>
      <c r="E201" s="61">
        <v>2</v>
      </c>
      <c r="F201" s="62">
        <v>1</v>
      </c>
      <c r="G201" s="51">
        <f t="shared" si="25"/>
        <v>120</v>
      </c>
      <c r="H201" s="52">
        <f t="shared" si="26"/>
        <v>4.8899999999999997</v>
      </c>
      <c r="I201" s="52">
        <f t="shared" si="27"/>
        <v>234.45742643898242</v>
      </c>
      <c r="J201" s="61">
        <v>250</v>
      </c>
      <c r="K201" s="63" t="s">
        <v>194</v>
      </c>
      <c r="L201" s="63"/>
      <c r="M201" s="63"/>
      <c r="N201" s="63"/>
      <c r="O201" s="63"/>
      <c r="P201" s="63"/>
      <c r="Q201" s="63"/>
    </row>
    <row r="202" spans="1:17" x14ac:dyDescent="0.25">
      <c r="A202" s="61" t="s">
        <v>179</v>
      </c>
      <c r="B202" s="61" t="s">
        <v>178</v>
      </c>
      <c r="C202" s="61">
        <v>81.5</v>
      </c>
      <c r="D202" s="61">
        <v>160</v>
      </c>
      <c r="E202" s="61">
        <v>2</v>
      </c>
      <c r="F202" s="62">
        <v>0.22</v>
      </c>
      <c r="G202" s="51">
        <f t="shared" si="25"/>
        <v>727.27272727272725</v>
      </c>
      <c r="H202" s="52">
        <f t="shared" si="26"/>
        <v>29.63</v>
      </c>
      <c r="I202" s="52">
        <f t="shared" si="27"/>
        <v>51.580633816576132</v>
      </c>
      <c r="J202" s="61">
        <v>300</v>
      </c>
      <c r="K202" s="63" t="s">
        <v>194</v>
      </c>
      <c r="L202" s="63"/>
      <c r="M202" s="63"/>
      <c r="N202" s="63"/>
      <c r="O202" s="63"/>
      <c r="P202" s="63"/>
      <c r="Q202" s="63"/>
    </row>
    <row r="203" spans="1:17" x14ac:dyDescent="0.25">
      <c r="A203" s="61" t="s">
        <v>179</v>
      </c>
      <c r="B203" s="61" t="s">
        <v>178</v>
      </c>
      <c r="C203" s="61">
        <v>81.5</v>
      </c>
      <c r="D203" s="61">
        <v>160</v>
      </c>
      <c r="E203" s="61">
        <v>2</v>
      </c>
      <c r="F203" s="62">
        <v>0.32</v>
      </c>
      <c r="G203" s="51">
        <f t="shared" si="25"/>
        <v>500</v>
      </c>
      <c r="H203" s="52">
        <f t="shared" si="26"/>
        <v>20.37</v>
      </c>
      <c r="I203" s="52">
        <f t="shared" si="27"/>
        <v>75.026376460474381</v>
      </c>
      <c r="J203" s="61">
        <v>300</v>
      </c>
      <c r="K203" s="63" t="s">
        <v>194</v>
      </c>
      <c r="L203" s="63"/>
      <c r="M203" s="63"/>
      <c r="N203" s="63"/>
      <c r="O203" s="63"/>
      <c r="P203" s="63"/>
      <c r="Q203" s="63"/>
    </row>
    <row r="204" spans="1:17" x14ac:dyDescent="0.25">
      <c r="A204" s="61" t="s">
        <v>179</v>
      </c>
      <c r="B204" s="61" t="s">
        <v>178</v>
      </c>
      <c r="C204" s="61">
        <v>81.5</v>
      </c>
      <c r="D204" s="61">
        <v>160</v>
      </c>
      <c r="E204" s="61">
        <v>2</v>
      </c>
      <c r="F204" s="62">
        <v>0.38</v>
      </c>
      <c r="G204" s="51">
        <f t="shared" si="25"/>
        <v>421.05263157894734</v>
      </c>
      <c r="H204" s="52">
        <f t="shared" si="26"/>
        <v>17.150000000000002</v>
      </c>
      <c r="I204" s="52">
        <f t="shared" si="27"/>
        <v>89.09382204681333</v>
      </c>
      <c r="J204" s="61">
        <v>300</v>
      </c>
      <c r="K204" s="63" t="s">
        <v>194</v>
      </c>
      <c r="L204" s="63"/>
      <c r="M204" s="63"/>
      <c r="N204" s="63"/>
      <c r="O204" s="63"/>
      <c r="P204" s="63"/>
      <c r="Q204" s="63"/>
    </row>
    <row r="205" spans="1:17" x14ac:dyDescent="0.25">
      <c r="A205" s="61" t="s">
        <v>179</v>
      </c>
      <c r="B205" s="61" t="s">
        <v>178</v>
      </c>
      <c r="C205" s="61">
        <v>81.5</v>
      </c>
      <c r="D205" s="61">
        <v>160</v>
      </c>
      <c r="E205" s="61">
        <v>2</v>
      </c>
      <c r="F205" s="62">
        <v>0.55000000000000004</v>
      </c>
      <c r="G205" s="51">
        <f t="shared" si="25"/>
        <v>290.90909090909088</v>
      </c>
      <c r="H205" s="52">
        <f t="shared" si="26"/>
        <v>11.85</v>
      </c>
      <c r="I205" s="52">
        <f t="shared" si="27"/>
        <v>128.95158454144033</v>
      </c>
      <c r="J205" s="61">
        <v>300</v>
      </c>
      <c r="K205" s="63" t="s">
        <v>194</v>
      </c>
      <c r="L205" s="63"/>
      <c r="M205" s="63"/>
      <c r="N205" s="63"/>
      <c r="O205" s="63"/>
      <c r="P205" s="63"/>
      <c r="Q205" s="63"/>
    </row>
    <row r="206" spans="1:17" x14ac:dyDescent="0.25">
      <c r="A206" s="61" t="s">
        <v>179</v>
      </c>
      <c r="B206" s="61" t="s">
        <v>178</v>
      </c>
      <c r="C206" s="61">
        <v>81.5</v>
      </c>
      <c r="D206" s="61">
        <v>160</v>
      </c>
      <c r="E206" s="61">
        <v>2</v>
      </c>
      <c r="F206" s="62">
        <v>0.8</v>
      </c>
      <c r="G206" s="51">
        <f t="shared" si="25"/>
        <v>200</v>
      </c>
      <c r="H206" s="52">
        <f t="shared" si="26"/>
        <v>8.15</v>
      </c>
      <c r="I206" s="52">
        <f t="shared" si="27"/>
        <v>187.56594115118594</v>
      </c>
      <c r="J206" s="61">
        <v>300</v>
      </c>
      <c r="K206" s="63" t="s">
        <v>194</v>
      </c>
      <c r="L206" s="63"/>
      <c r="M206" s="63"/>
      <c r="N206" s="63"/>
      <c r="O206" s="63"/>
      <c r="P206" s="63"/>
      <c r="Q206" s="63"/>
    </row>
    <row r="207" spans="1:17" x14ac:dyDescent="0.25">
      <c r="A207" s="61" t="s">
        <v>179</v>
      </c>
      <c r="B207" s="61" t="s">
        <v>178</v>
      </c>
      <c r="C207" s="61">
        <v>81.5</v>
      </c>
      <c r="D207" s="61">
        <v>160</v>
      </c>
      <c r="E207" s="61">
        <v>2</v>
      </c>
      <c r="F207" s="62">
        <v>1</v>
      </c>
      <c r="G207" s="51">
        <f t="shared" si="25"/>
        <v>160</v>
      </c>
      <c r="H207" s="52">
        <f t="shared" si="26"/>
        <v>6.5200000000000005</v>
      </c>
      <c r="I207" s="52">
        <f t="shared" si="27"/>
        <v>234.45742643898242</v>
      </c>
      <c r="J207" s="61">
        <v>300</v>
      </c>
      <c r="K207" s="63" t="s">
        <v>194</v>
      </c>
      <c r="L207" s="63"/>
      <c r="M207" s="63"/>
      <c r="N207" s="63"/>
      <c r="O207" s="63"/>
      <c r="P207" s="63"/>
      <c r="Q207" s="63"/>
    </row>
    <row r="208" spans="1:17" x14ac:dyDescent="0.25">
      <c r="A208" s="61" t="s">
        <v>181</v>
      </c>
      <c r="B208" s="61" t="s">
        <v>178</v>
      </c>
      <c r="C208" s="61">
        <v>113</v>
      </c>
      <c r="D208" s="61">
        <v>35</v>
      </c>
      <c r="E208" s="61">
        <v>12</v>
      </c>
      <c r="F208" s="62">
        <v>0.05</v>
      </c>
      <c r="G208" s="51">
        <f t="shared" si="25"/>
        <v>700</v>
      </c>
      <c r="H208" s="52">
        <f t="shared" si="26"/>
        <v>39.550000000000004</v>
      </c>
      <c r="I208" s="52">
        <f t="shared" si="27"/>
        <v>8.4549912631756943</v>
      </c>
      <c r="J208" s="61">
        <v>250</v>
      </c>
      <c r="K208" s="63" t="s">
        <v>194</v>
      </c>
      <c r="L208" s="63"/>
      <c r="M208" s="63"/>
      <c r="N208" s="63"/>
      <c r="O208" s="63"/>
      <c r="P208" s="63"/>
      <c r="Q208" s="63"/>
    </row>
    <row r="209" spans="1:17" x14ac:dyDescent="0.25">
      <c r="A209" s="61" t="s">
        <v>181</v>
      </c>
      <c r="B209" s="61" t="s">
        <v>178</v>
      </c>
      <c r="C209" s="61">
        <v>113</v>
      </c>
      <c r="D209" s="61">
        <v>35</v>
      </c>
      <c r="E209" s="61">
        <v>12</v>
      </c>
      <c r="F209" s="62">
        <v>0.06</v>
      </c>
      <c r="G209" s="51">
        <f t="shared" si="25"/>
        <v>583.33333333333337</v>
      </c>
      <c r="H209" s="52">
        <f t="shared" si="26"/>
        <v>32.950000000000003</v>
      </c>
      <c r="I209" s="52">
        <f t="shared" si="27"/>
        <v>10.145989515810832</v>
      </c>
      <c r="J209" s="61">
        <v>250</v>
      </c>
      <c r="K209" s="63" t="s">
        <v>194</v>
      </c>
      <c r="L209" s="63"/>
      <c r="M209" s="63"/>
      <c r="N209" s="63"/>
      <c r="O209" s="63"/>
      <c r="P209" s="63"/>
      <c r="Q209" s="63"/>
    </row>
    <row r="210" spans="1:17" x14ac:dyDescent="0.25">
      <c r="A210" s="61" t="s">
        <v>181</v>
      </c>
      <c r="B210" s="61" t="s">
        <v>178</v>
      </c>
      <c r="C210" s="61">
        <v>113</v>
      </c>
      <c r="D210" s="61">
        <v>35</v>
      </c>
      <c r="E210" s="61">
        <v>12</v>
      </c>
      <c r="F210" s="62">
        <v>7.0000000000000007E-2</v>
      </c>
      <c r="G210" s="51">
        <f t="shared" si="25"/>
        <v>499.99999999999994</v>
      </c>
      <c r="H210" s="52">
        <f t="shared" si="26"/>
        <v>28.25</v>
      </c>
      <c r="I210" s="52">
        <f t="shared" si="27"/>
        <v>11.836987768445972</v>
      </c>
      <c r="J210" s="61">
        <v>250</v>
      </c>
      <c r="K210" s="63" t="s">
        <v>194</v>
      </c>
      <c r="L210" s="63"/>
      <c r="M210" s="63"/>
      <c r="N210" s="63"/>
      <c r="O210" s="63"/>
      <c r="P210" s="63"/>
      <c r="Q210" s="63"/>
    </row>
    <row r="211" spans="1:17" x14ac:dyDescent="0.25">
      <c r="A211" s="61" t="s">
        <v>181</v>
      </c>
      <c r="B211" s="61" t="s">
        <v>178</v>
      </c>
      <c r="C211" s="61">
        <v>113</v>
      </c>
      <c r="D211" s="61">
        <v>70</v>
      </c>
      <c r="E211" s="61">
        <v>12</v>
      </c>
      <c r="F211" s="62">
        <v>0.05</v>
      </c>
      <c r="G211" s="51">
        <f t="shared" si="25"/>
        <v>1400</v>
      </c>
      <c r="H211" s="52">
        <f t="shared" si="26"/>
        <v>79.100000000000009</v>
      </c>
      <c r="I211" s="52">
        <f t="shared" si="27"/>
        <v>8.4549912631756943</v>
      </c>
      <c r="J211" s="61">
        <v>300</v>
      </c>
      <c r="K211" s="63" t="s">
        <v>194</v>
      </c>
      <c r="L211" s="63"/>
      <c r="M211" s="63"/>
      <c r="N211" s="63"/>
      <c r="O211" s="63"/>
      <c r="P211" s="63"/>
      <c r="Q211" s="63"/>
    </row>
    <row r="212" spans="1:17" x14ac:dyDescent="0.25">
      <c r="A212" s="61" t="s">
        <v>181</v>
      </c>
      <c r="B212" s="61" t="s">
        <v>178</v>
      </c>
      <c r="C212" s="61">
        <v>113</v>
      </c>
      <c r="D212" s="61">
        <v>70</v>
      </c>
      <c r="E212" s="61">
        <v>12</v>
      </c>
      <c r="F212" s="62">
        <v>0.06</v>
      </c>
      <c r="G212" s="51">
        <f t="shared" si="25"/>
        <v>1166.6666666666667</v>
      </c>
      <c r="H212" s="52">
        <f t="shared" si="26"/>
        <v>65.91</v>
      </c>
      <c r="I212" s="52">
        <f t="shared" si="27"/>
        <v>10.145989515810832</v>
      </c>
      <c r="J212" s="61">
        <v>300</v>
      </c>
      <c r="K212" s="63" t="s">
        <v>194</v>
      </c>
      <c r="L212" s="63"/>
      <c r="M212" s="63"/>
      <c r="N212" s="63"/>
      <c r="O212" s="63"/>
      <c r="P212" s="63"/>
      <c r="Q212" s="63"/>
    </row>
    <row r="213" spans="1:17" x14ac:dyDescent="0.25">
      <c r="A213" s="61" t="s">
        <v>181</v>
      </c>
      <c r="B213" s="61" t="s">
        <v>178</v>
      </c>
      <c r="C213" s="61">
        <v>113</v>
      </c>
      <c r="D213" s="61">
        <v>70</v>
      </c>
      <c r="E213" s="61">
        <v>12</v>
      </c>
      <c r="F213" s="62">
        <v>7.0000000000000007E-2</v>
      </c>
      <c r="G213" s="51">
        <f t="shared" si="25"/>
        <v>999.99999999999989</v>
      </c>
      <c r="H213" s="52">
        <f t="shared" si="26"/>
        <v>56.5</v>
      </c>
      <c r="I213" s="52">
        <f t="shared" si="27"/>
        <v>11.836987768445972</v>
      </c>
      <c r="J213" s="61">
        <v>300</v>
      </c>
      <c r="K213" s="63" t="s">
        <v>194</v>
      </c>
      <c r="L213" s="63"/>
      <c r="M213" s="63"/>
      <c r="N213" s="63"/>
      <c r="O213" s="63"/>
      <c r="P213" s="63"/>
      <c r="Q213" s="63"/>
    </row>
    <row r="214" spans="1:17" x14ac:dyDescent="0.25">
      <c r="A214" s="61" t="s">
        <v>181</v>
      </c>
      <c r="B214" s="61" t="s">
        <v>178</v>
      </c>
      <c r="C214" s="61">
        <v>113</v>
      </c>
      <c r="D214" s="61">
        <v>80</v>
      </c>
      <c r="E214" s="61">
        <v>8</v>
      </c>
      <c r="F214" s="62">
        <v>0.09</v>
      </c>
      <c r="G214" s="51">
        <f t="shared" si="25"/>
        <v>888.88888888888891</v>
      </c>
      <c r="H214" s="52">
        <f t="shared" si="26"/>
        <v>50.22</v>
      </c>
      <c r="I214" s="52">
        <f t="shared" si="27"/>
        <v>15.218984273716249</v>
      </c>
      <c r="J214" s="61">
        <v>250</v>
      </c>
      <c r="K214" s="63" t="s">
        <v>194</v>
      </c>
      <c r="L214" s="63"/>
      <c r="M214" s="63"/>
      <c r="N214" s="63"/>
      <c r="O214" s="63"/>
      <c r="P214" s="63"/>
      <c r="Q214" s="63"/>
    </row>
    <row r="215" spans="1:17" x14ac:dyDescent="0.25">
      <c r="A215" s="61" t="s">
        <v>181</v>
      </c>
      <c r="B215" s="61" t="s">
        <v>178</v>
      </c>
      <c r="C215" s="61">
        <v>113</v>
      </c>
      <c r="D215" s="61">
        <v>100</v>
      </c>
      <c r="E215" s="61">
        <v>6</v>
      </c>
      <c r="F215" s="62">
        <v>0.11</v>
      </c>
      <c r="G215" s="51">
        <f t="shared" si="25"/>
        <v>909.09090909090912</v>
      </c>
      <c r="H215" s="52">
        <f t="shared" si="26"/>
        <v>51.36</v>
      </c>
      <c r="I215" s="52">
        <f t="shared" si="27"/>
        <v>18.600980778986525</v>
      </c>
      <c r="J215" s="61">
        <v>250</v>
      </c>
      <c r="K215" s="63" t="s">
        <v>194</v>
      </c>
      <c r="L215" s="63"/>
      <c r="M215" s="63"/>
      <c r="N215" s="63"/>
      <c r="O215" s="63"/>
      <c r="P215" s="63"/>
      <c r="Q215" s="63"/>
    </row>
    <row r="216" spans="1:17" x14ac:dyDescent="0.25">
      <c r="A216" s="61" t="s">
        <v>181</v>
      </c>
      <c r="B216" s="61" t="s">
        <v>178</v>
      </c>
      <c r="C216" s="61">
        <v>113</v>
      </c>
      <c r="D216" s="61">
        <v>100</v>
      </c>
      <c r="E216" s="61">
        <v>6</v>
      </c>
      <c r="F216" s="62">
        <v>0.13</v>
      </c>
      <c r="G216" s="51">
        <f t="shared" si="25"/>
        <v>769.23076923076917</v>
      </c>
      <c r="H216" s="52">
        <f t="shared" si="26"/>
        <v>43.46</v>
      </c>
      <c r="I216" s="52">
        <f t="shared" si="27"/>
        <v>21.982977284256808</v>
      </c>
      <c r="J216" s="61">
        <v>250</v>
      </c>
      <c r="K216" s="63" t="s">
        <v>194</v>
      </c>
      <c r="L216" s="63"/>
      <c r="M216" s="63"/>
      <c r="N216" s="63"/>
      <c r="O216" s="63"/>
      <c r="P216" s="63"/>
      <c r="Q216" s="63"/>
    </row>
    <row r="217" spans="1:17" x14ac:dyDescent="0.25">
      <c r="A217" s="61" t="s">
        <v>181</v>
      </c>
      <c r="B217" s="61" t="s">
        <v>178</v>
      </c>
      <c r="C217" s="61">
        <v>113</v>
      </c>
      <c r="D217" s="61">
        <v>100</v>
      </c>
      <c r="E217" s="61">
        <v>6</v>
      </c>
      <c r="F217" s="62">
        <v>0.16</v>
      </c>
      <c r="G217" s="51">
        <f t="shared" si="25"/>
        <v>625</v>
      </c>
      <c r="H217" s="52">
        <f t="shared" si="26"/>
        <v>35.31</v>
      </c>
      <c r="I217" s="52">
        <f t="shared" si="27"/>
        <v>27.055972042162221</v>
      </c>
      <c r="J217" s="61">
        <v>250</v>
      </c>
      <c r="K217" s="63" t="s">
        <v>194</v>
      </c>
      <c r="L217" s="63"/>
      <c r="M217" s="63"/>
      <c r="N217" s="63"/>
      <c r="O217" s="63"/>
      <c r="P217" s="63"/>
      <c r="Q217" s="63"/>
    </row>
    <row r="218" spans="1:17" x14ac:dyDescent="0.25">
      <c r="A218" s="61" t="s">
        <v>181</v>
      </c>
      <c r="B218" s="61" t="s">
        <v>178</v>
      </c>
      <c r="C218" s="61">
        <v>113</v>
      </c>
      <c r="D218" s="61">
        <v>100</v>
      </c>
      <c r="E218" s="61">
        <v>6</v>
      </c>
      <c r="F218" s="62">
        <v>0.18</v>
      </c>
      <c r="G218" s="51">
        <f t="shared" si="25"/>
        <v>555.55555555555554</v>
      </c>
      <c r="H218" s="52">
        <f t="shared" si="26"/>
        <v>31.38</v>
      </c>
      <c r="I218" s="52">
        <f t="shared" si="27"/>
        <v>30.437968547432497</v>
      </c>
      <c r="J218" s="61">
        <v>250</v>
      </c>
      <c r="K218" s="63" t="s">
        <v>194</v>
      </c>
      <c r="L218" s="63"/>
      <c r="M218" s="63"/>
      <c r="N218" s="63"/>
      <c r="O218" s="63"/>
      <c r="P218" s="63"/>
      <c r="Q218" s="63"/>
    </row>
    <row r="219" spans="1:17" x14ac:dyDescent="0.25">
      <c r="A219" s="61" t="s">
        <v>181</v>
      </c>
      <c r="B219" s="61" t="s">
        <v>178</v>
      </c>
      <c r="C219" s="61">
        <v>113</v>
      </c>
      <c r="D219" s="61">
        <v>100</v>
      </c>
      <c r="E219" s="61">
        <v>6</v>
      </c>
      <c r="F219" s="62">
        <v>0.22</v>
      </c>
      <c r="G219" s="51">
        <f t="shared" si="25"/>
        <v>454.54545454545456</v>
      </c>
      <c r="H219" s="52">
        <f t="shared" si="26"/>
        <v>25.68</v>
      </c>
      <c r="I219" s="52">
        <f t="shared" si="27"/>
        <v>37.20196155797305</v>
      </c>
      <c r="J219" s="61">
        <v>250</v>
      </c>
      <c r="K219" s="63" t="s">
        <v>194</v>
      </c>
      <c r="L219" s="63"/>
      <c r="M219" s="63"/>
      <c r="N219" s="63"/>
      <c r="O219" s="63"/>
      <c r="P219" s="63"/>
      <c r="Q219" s="63"/>
    </row>
    <row r="220" spans="1:17" x14ac:dyDescent="0.25">
      <c r="A220" s="61" t="s">
        <v>181</v>
      </c>
      <c r="B220" s="61" t="s">
        <v>178</v>
      </c>
      <c r="C220" s="61">
        <v>113</v>
      </c>
      <c r="D220" s="61">
        <v>100</v>
      </c>
      <c r="E220" s="61">
        <v>6</v>
      </c>
      <c r="F220" s="62">
        <v>0.25</v>
      </c>
      <c r="G220" s="51">
        <f t="shared" si="25"/>
        <v>400</v>
      </c>
      <c r="H220" s="52">
        <f t="shared" si="26"/>
        <v>22.6</v>
      </c>
      <c r="I220" s="52">
        <f t="shared" si="27"/>
        <v>42.27495631587847</v>
      </c>
      <c r="J220" s="61">
        <v>250</v>
      </c>
      <c r="K220" s="63" t="s">
        <v>194</v>
      </c>
      <c r="L220" s="63"/>
      <c r="M220" s="63"/>
      <c r="N220" s="63"/>
      <c r="O220" s="63"/>
      <c r="P220" s="63"/>
      <c r="Q220" s="63"/>
    </row>
    <row r="221" spans="1:17" x14ac:dyDescent="0.25">
      <c r="A221" s="61" t="s">
        <v>181</v>
      </c>
      <c r="B221" s="61" t="s">
        <v>178</v>
      </c>
      <c r="C221" s="61">
        <v>113</v>
      </c>
      <c r="D221" s="61">
        <v>100</v>
      </c>
      <c r="E221" s="61">
        <v>6</v>
      </c>
      <c r="F221" s="62">
        <v>0.32</v>
      </c>
      <c r="G221" s="51">
        <f t="shared" si="25"/>
        <v>312.5</v>
      </c>
      <c r="H221" s="52">
        <f t="shared" si="26"/>
        <v>17.650000000000002</v>
      </c>
      <c r="I221" s="52">
        <f t="shared" si="27"/>
        <v>54.111944084324442</v>
      </c>
      <c r="J221" s="61">
        <v>250</v>
      </c>
      <c r="K221" s="63" t="s">
        <v>194</v>
      </c>
      <c r="L221" s="63"/>
      <c r="M221" s="63"/>
      <c r="N221" s="63"/>
      <c r="O221" s="63"/>
      <c r="P221" s="63"/>
      <c r="Q221" s="63"/>
    </row>
    <row r="222" spans="1:17" x14ac:dyDescent="0.25">
      <c r="A222" s="61" t="s">
        <v>181</v>
      </c>
      <c r="B222" s="61" t="s">
        <v>178</v>
      </c>
      <c r="C222" s="61">
        <v>113</v>
      </c>
      <c r="D222" s="61">
        <v>100</v>
      </c>
      <c r="E222" s="61">
        <v>6</v>
      </c>
      <c r="F222" s="62">
        <v>0.4</v>
      </c>
      <c r="G222" s="51">
        <f t="shared" si="25"/>
        <v>250</v>
      </c>
      <c r="H222" s="52">
        <f t="shared" si="26"/>
        <v>14.120000000000001</v>
      </c>
      <c r="I222" s="52">
        <f t="shared" si="27"/>
        <v>67.639930105405554</v>
      </c>
      <c r="J222" s="61">
        <v>250</v>
      </c>
      <c r="K222" s="63" t="s">
        <v>194</v>
      </c>
      <c r="L222" s="63"/>
      <c r="M222" s="63"/>
      <c r="N222" s="63"/>
      <c r="O222" s="63"/>
      <c r="P222" s="63"/>
      <c r="Q222" s="63"/>
    </row>
    <row r="223" spans="1:17" x14ac:dyDescent="0.25">
      <c r="A223" s="61" t="s">
        <v>181</v>
      </c>
      <c r="B223" s="61" t="s">
        <v>178</v>
      </c>
      <c r="C223" s="61">
        <v>113</v>
      </c>
      <c r="D223" s="61">
        <v>100</v>
      </c>
      <c r="E223" s="61">
        <v>6</v>
      </c>
      <c r="F223" s="62">
        <v>0.45</v>
      </c>
      <c r="G223" s="51">
        <f t="shared" si="25"/>
        <v>222.22222222222223</v>
      </c>
      <c r="H223" s="52">
        <f t="shared" si="26"/>
        <v>12.55</v>
      </c>
      <c r="I223" s="52">
        <f t="shared" si="27"/>
        <v>76.094921368581254</v>
      </c>
      <c r="J223" s="61">
        <v>250</v>
      </c>
      <c r="K223" s="63" t="s">
        <v>194</v>
      </c>
      <c r="L223" s="63"/>
      <c r="M223" s="63"/>
      <c r="N223" s="63"/>
      <c r="O223" s="63"/>
      <c r="P223" s="63"/>
      <c r="Q223" s="63"/>
    </row>
    <row r="224" spans="1:17" x14ac:dyDescent="0.25">
      <c r="A224" s="61" t="s">
        <v>181</v>
      </c>
      <c r="B224" s="61" t="s">
        <v>178</v>
      </c>
      <c r="C224" s="61">
        <v>113</v>
      </c>
      <c r="D224" s="61">
        <v>150</v>
      </c>
      <c r="E224" s="61">
        <v>8</v>
      </c>
      <c r="F224" s="62">
        <v>0.09</v>
      </c>
      <c r="G224" s="51">
        <f t="shared" si="25"/>
        <v>1666.6666666666667</v>
      </c>
      <c r="H224" s="52">
        <f t="shared" si="26"/>
        <v>94.16</v>
      </c>
      <c r="I224" s="52">
        <f t="shared" si="27"/>
        <v>15.218984273716249</v>
      </c>
      <c r="J224" s="61">
        <v>300</v>
      </c>
      <c r="K224" s="63" t="s">
        <v>194</v>
      </c>
      <c r="L224" s="63"/>
      <c r="M224" s="63"/>
      <c r="N224" s="63"/>
      <c r="O224" s="63"/>
      <c r="P224" s="63"/>
      <c r="Q224" s="63"/>
    </row>
    <row r="225" spans="1:17" x14ac:dyDescent="0.25">
      <c r="A225" s="61" t="s">
        <v>181</v>
      </c>
      <c r="B225" s="61" t="s">
        <v>178</v>
      </c>
      <c r="C225" s="61">
        <v>113</v>
      </c>
      <c r="D225" s="61">
        <v>150</v>
      </c>
      <c r="E225" s="61">
        <v>8</v>
      </c>
      <c r="F225" s="62">
        <v>0.11</v>
      </c>
      <c r="G225" s="51">
        <f t="shared" si="25"/>
        <v>1363.6363636363637</v>
      </c>
      <c r="H225" s="52">
        <f t="shared" si="26"/>
        <v>77.040000000000006</v>
      </c>
      <c r="I225" s="52">
        <f t="shared" si="27"/>
        <v>18.600980778986525</v>
      </c>
      <c r="J225" s="61">
        <v>300</v>
      </c>
      <c r="K225" s="63" t="s">
        <v>194</v>
      </c>
      <c r="L225" s="63"/>
      <c r="M225" s="63"/>
      <c r="N225" s="63"/>
      <c r="O225" s="63"/>
      <c r="P225" s="63"/>
      <c r="Q225" s="63"/>
    </row>
    <row r="226" spans="1:17" x14ac:dyDescent="0.25">
      <c r="A226" s="61" t="s">
        <v>181</v>
      </c>
      <c r="B226" s="61" t="s">
        <v>178</v>
      </c>
      <c r="C226" s="61">
        <v>113</v>
      </c>
      <c r="D226" s="61">
        <v>150</v>
      </c>
      <c r="E226" s="61">
        <v>8</v>
      </c>
      <c r="F226" s="62">
        <v>0.13</v>
      </c>
      <c r="G226" s="51">
        <f t="shared" si="25"/>
        <v>1153.8461538461538</v>
      </c>
      <c r="H226" s="52">
        <f t="shared" si="26"/>
        <v>65.19</v>
      </c>
      <c r="I226" s="52">
        <f t="shared" si="27"/>
        <v>21.982977284256808</v>
      </c>
      <c r="J226" s="61">
        <v>300</v>
      </c>
      <c r="K226" s="63" t="s">
        <v>194</v>
      </c>
      <c r="L226" s="63"/>
      <c r="M226" s="63"/>
      <c r="N226" s="63"/>
      <c r="O226" s="63"/>
      <c r="P226" s="63"/>
      <c r="Q226" s="63"/>
    </row>
    <row r="227" spans="1:17" x14ac:dyDescent="0.25">
      <c r="A227" s="64" t="s">
        <v>189</v>
      </c>
      <c r="B227" s="64" t="s">
        <v>178</v>
      </c>
      <c r="C227" s="64">
        <v>113</v>
      </c>
      <c r="D227" s="64">
        <v>120</v>
      </c>
      <c r="E227" s="64">
        <v>4</v>
      </c>
      <c r="F227" s="65">
        <v>0.18</v>
      </c>
      <c r="G227" s="51">
        <f t="shared" si="25"/>
        <v>666.66666666666674</v>
      </c>
      <c r="H227" s="52">
        <f t="shared" si="26"/>
        <v>37.660000000000004</v>
      </c>
      <c r="I227" s="52">
        <f t="shared" si="27"/>
        <v>30.437968547432497</v>
      </c>
      <c r="J227" s="64">
        <v>250</v>
      </c>
      <c r="K227" s="63" t="s">
        <v>194</v>
      </c>
      <c r="L227" s="63"/>
      <c r="M227" s="63"/>
      <c r="N227" s="63"/>
      <c r="O227" s="63"/>
      <c r="P227" s="63"/>
      <c r="Q227" s="63"/>
    </row>
    <row r="228" spans="1:17" x14ac:dyDescent="0.25">
      <c r="A228" s="64" t="s">
        <v>189</v>
      </c>
      <c r="B228" s="64" t="s">
        <v>178</v>
      </c>
      <c r="C228" s="64">
        <v>113</v>
      </c>
      <c r="D228" s="64">
        <v>120</v>
      </c>
      <c r="E228" s="64">
        <v>4</v>
      </c>
      <c r="F228" s="65">
        <v>0.22</v>
      </c>
      <c r="G228" s="51">
        <f t="shared" si="25"/>
        <v>545.4545454545455</v>
      </c>
      <c r="H228" s="52">
        <f t="shared" si="26"/>
        <v>30.810000000000002</v>
      </c>
      <c r="I228" s="52">
        <f t="shared" si="27"/>
        <v>37.20196155797305</v>
      </c>
      <c r="J228" s="64">
        <v>250</v>
      </c>
      <c r="K228" s="63" t="s">
        <v>194</v>
      </c>
      <c r="L228" s="63"/>
      <c r="M228" s="63"/>
      <c r="N228" s="63"/>
      <c r="O228" s="63"/>
      <c r="P228" s="63"/>
      <c r="Q228" s="63"/>
    </row>
    <row r="229" spans="1:17" x14ac:dyDescent="0.25">
      <c r="A229" s="64" t="s">
        <v>189</v>
      </c>
      <c r="B229" s="64" t="s">
        <v>178</v>
      </c>
      <c r="C229" s="64">
        <v>113</v>
      </c>
      <c r="D229" s="64">
        <v>120</v>
      </c>
      <c r="E229" s="64">
        <v>4</v>
      </c>
      <c r="F229" s="65">
        <v>0.25</v>
      </c>
      <c r="G229" s="51">
        <f t="shared" si="25"/>
        <v>480</v>
      </c>
      <c r="H229" s="52">
        <f t="shared" si="26"/>
        <v>27.12</v>
      </c>
      <c r="I229" s="52">
        <f t="shared" si="27"/>
        <v>42.27495631587847</v>
      </c>
      <c r="J229" s="64">
        <v>250</v>
      </c>
      <c r="K229" s="63" t="s">
        <v>194</v>
      </c>
      <c r="L229" s="63"/>
      <c r="M229" s="63"/>
      <c r="N229" s="63"/>
      <c r="O229" s="63"/>
      <c r="P229" s="63"/>
      <c r="Q229" s="63"/>
    </row>
    <row r="230" spans="1:17" x14ac:dyDescent="0.25">
      <c r="A230" s="64" t="s">
        <v>189</v>
      </c>
      <c r="B230" s="64" t="s">
        <v>178</v>
      </c>
      <c r="C230" s="64">
        <v>113</v>
      </c>
      <c r="D230" s="64">
        <v>120</v>
      </c>
      <c r="E230" s="64">
        <v>4</v>
      </c>
      <c r="F230" s="65">
        <v>0.3</v>
      </c>
      <c r="G230" s="51">
        <f t="shared" si="25"/>
        <v>400</v>
      </c>
      <c r="H230" s="52">
        <f t="shared" si="26"/>
        <v>22.6</v>
      </c>
      <c r="I230" s="52">
        <f t="shared" si="27"/>
        <v>50.729947579054162</v>
      </c>
      <c r="J230" s="64">
        <v>250</v>
      </c>
      <c r="K230" s="63" t="s">
        <v>194</v>
      </c>
      <c r="L230" s="63"/>
      <c r="M230" s="63"/>
      <c r="N230" s="63"/>
      <c r="O230" s="63"/>
      <c r="P230" s="63"/>
      <c r="Q230" s="63"/>
    </row>
    <row r="231" spans="1:17" x14ac:dyDescent="0.25">
      <c r="A231" s="64" t="s">
        <v>189</v>
      </c>
      <c r="B231" s="64" t="s">
        <v>178</v>
      </c>
      <c r="C231" s="64">
        <v>113</v>
      </c>
      <c r="D231" s="64">
        <v>120</v>
      </c>
      <c r="E231" s="64">
        <v>4</v>
      </c>
      <c r="F231" s="65">
        <v>0.32</v>
      </c>
      <c r="G231" s="51">
        <f t="shared" si="25"/>
        <v>375</v>
      </c>
      <c r="H231" s="52">
        <f t="shared" si="26"/>
        <v>21.18</v>
      </c>
      <c r="I231" s="52">
        <f t="shared" si="27"/>
        <v>54.111944084324442</v>
      </c>
      <c r="J231" s="64">
        <v>250</v>
      </c>
      <c r="K231" s="63" t="s">
        <v>194</v>
      </c>
      <c r="L231" s="63"/>
      <c r="M231" s="63"/>
      <c r="N231" s="63"/>
      <c r="O231" s="63"/>
      <c r="P231" s="63"/>
      <c r="Q231" s="63"/>
    </row>
    <row r="232" spans="1:17" x14ac:dyDescent="0.25">
      <c r="A232" s="64" t="s">
        <v>189</v>
      </c>
      <c r="B232" s="64" t="s">
        <v>178</v>
      </c>
      <c r="C232" s="64">
        <v>113</v>
      </c>
      <c r="D232" s="64">
        <v>120</v>
      </c>
      <c r="E232" s="64">
        <v>4</v>
      </c>
      <c r="F232" s="65">
        <v>0.38</v>
      </c>
      <c r="G232" s="51">
        <f t="shared" si="25"/>
        <v>315.78947368421052</v>
      </c>
      <c r="H232" s="52">
        <f t="shared" si="26"/>
        <v>17.84</v>
      </c>
      <c r="I232" s="52">
        <f t="shared" si="27"/>
        <v>64.257933600135274</v>
      </c>
      <c r="J232" s="64">
        <v>250</v>
      </c>
      <c r="K232" s="63" t="s">
        <v>194</v>
      </c>
      <c r="L232" s="63"/>
      <c r="M232" s="63"/>
      <c r="N232" s="63"/>
      <c r="O232" s="63"/>
      <c r="P232" s="63"/>
      <c r="Q232" s="63"/>
    </row>
    <row r="233" spans="1:17" x14ac:dyDescent="0.25">
      <c r="A233" s="64" t="s">
        <v>189</v>
      </c>
      <c r="B233" s="64" t="s">
        <v>178</v>
      </c>
      <c r="C233" s="64">
        <v>113</v>
      </c>
      <c r="D233" s="64">
        <v>120</v>
      </c>
      <c r="E233" s="64">
        <v>4</v>
      </c>
      <c r="F233" s="65">
        <v>0.5</v>
      </c>
      <c r="G233" s="51">
        <f t="shared" si="25"/>
        <v>240</v>
      </c>
      <c r="H233" s="52">
        <f t="shared" si="26"/>
        <v>13.56</v>
      </c>
      <c r="I233" s="52">
        <f t="shared" si="27"/>
        <v>84.549912631756939</v>
      </c>
      <c r="J233" s="64">
        <v>250</v>
      </c>
      <c r="K233" s="63" t="s">
        <v>194</v>
      </c>
      <c r="L233" s="63"/>
      <c r="M233" s="63"/>
      <c r="N233" s="63"/>
      <c r="O233" s="63"/>
      <c r="P233" s="63"/>
      <c r="Q233" s="63"/>
    </row>
    <row r="234" spans="1:17" x14ac:dyDescent="0.25">
      <c r="A234" s="64" t="s">
        <v>189</v>
      </c>
      <c r="B234" s="64" t="s">
        <v>178</v>
      </c>
      <c r="C234" s="64">
        <v>113</v>
      </c>
      <c r="D234" s="64">
        <v>120</v>
      </c>
      <c r="E234" s="64">
        <v>4</v>
      </c>
      <c r="F234" s="65">
        <v>0.63</v>
      </c>
      <c r="G234" s="51">
        <f t="shared" si="25"/>
        <v>190.47619047619048</v>
      </c>
      <c r="H234" s="52">
        <f t="shared" si="26"/>
        <v>10.76</v>
      </c>
      <c r="I234" s="52">
        <f t="shared" si="27"/>
        <v>106.53288991601374</v>
      </c>
      <c r="J234" s="64">
        <v>250</v>
      </c>
      <c r="K234" s="63" t="s">
        <v>194</v>
      </c>
      <c r="L234" s="63"/>
      <c r="M234" s="63"/>
      <c r="N234" s="63"/>
      <c r="O234" s="63"/>
      <c r="P234" s="63"/>
      <c r="Q234" s="63"/>
    </row>
    <row r="235" spans="1:17" x14ac:dyDescent="0.25">
      <c r="A235" s="64" t="s">
        <v>189</v>
      </c>
      <c r="B235" s="64" t="s">
        <v>178</v>
      </c>
      <c r="C235" s="64">
        <v>113</v>
      </c>
      <c r="D235" s="64">
        <v>120</v>
      </c>
      <c r="E235" s="64">
        <v>4</v>
      </c>
      <c r="F235" s="65">
        <v>0.7</v>
      </c>
      <c r="G235" s="51">
        <f t="shared" si="25"/>
        <v>171.42857142857144</v>
      </c>
      <c r="H235" s="52">
        <f t="shared" si="26"/>
        <v>9.68</v>
      </c>
      <c r="I235" s="52">
        <f t="shared" si="27"/>
        <v>118.36987768445972</v>
      </c>
      <c r="J235" s="64">
        <v>250</v>
      </c>
      <c r="K235" s="63" t="s">
        <v>194</v>
      </c>
      <c r="L235" s="63"/>
      <c r="M235" s="63"/>
      <c r="N235" s="63"/>
      <c r="O235" s="63"/>
      <c r="P235" s="63"/>
      <c r="Q235" s="63"/>
    </row>
    <row r="236" spans="1:17" x14ac:dyDescent="0.25">
      <c r="A236" s="61" t="s">
        <v>181</v>
      </c>
      <c r="B236" s="61" t="s">
        <v>178</v>
      </c>
      <c r="C236" s="61">
        <v>113</v>
      </c>
      <c r="D236" s="61">
        <v>150</v>
      </c>
      <c r="E236" s="61">
        <v>4</v>
      </c>
      <c r="F236" s="62">
        <v>0.18</v>
      </c>
      <c r="G236" s="51">
        <f t="shared" si="25"/>
        <v>833.33333333333337</v>
      </c>
      <c r="H236" s="52">
        <f t="shared" si="26"/>
        <v>47.08</v>
      </c>
      <c r="I236" s="52">
        <f t="shared" si="27"/>
        <v>30.437968547432497</v>
      </c>
      <c r="J236" s="61">
        <v>250</v>
      </c>
      <c r="K236" s="63" t="s">
        <v>194</v>
      </c>
      <c r="L236" s="63"/>
      <c r="M236" s="63"/>
      <c r="N236" s="63"/>
      <c r="O236" s="63"/>
      <c r="P236" s="63"/>
      <c r="Q236" s="63"/>
    </row>
    <row r="237" spans="1:17" x14ac:dyDescent="0.25">
      <c r="A237" s="61" t="s">
        <v>181</v>
      </c>
      <c r="B237" s="61" t="s">
        <v>178</v>
      </c>
      <c r="C237" s="61">
        <v>113</v>
      </c>
      <c r="D237" s="61">
        <v>150</v>
      </c>
      <c r="E237" s="61">
        <v>4</v>
      </c>
      <c r="F237" s="62">
        <v>0.22</v>
      </c>
      <c r="G237" s="51">
        <f t="shared" si="25"/>
        <v>681.81818181818187</v>
      </c>
      <c r="H237" s="52">
        <f t="shared" si="26"/>
        <v>38.520000000000003</v>
      </c>
      <c r="I237" s="52">
        <f t="shared" si="27"/>
        <v>37.20196155797305</v>
      </c>
      <c r="J237" s="61">
        <v>250</v>
      </c>
      <c r="K237" s="63" t="s">
        <v>194</v>
      </c>
      <c r="L237" s="63"/>
      <c r="M237" s="63"/>
      <c r="N237" s="63"/>
      <c r="O237" s="63"/>
      <c r="P237" s="63"/>
      <c r="Q237" s="63"/>
    </row>
    <row r="238" spans="1:17" x14ac:dyDescent="0.25">
      <c r="A238" s="61" t="s">
        <v>181</v>
      </c>
      <c r="B238" s="61" t="s">
        <v>178</v>
      </c>
      <c r="C238" s="61">
        <v>113</v>
      </c>
      <c r="D238" s="61">
        <v>150</v>
      </c>
      <c r="E238" s="61">
        <v>4</v>
      </c>
      <c r="F238" s="62">
        <v>0.25</v>
      </c>
      <c r="G238" s="51">
        <f t="shared" si="25"/>
        <v>600</v>
      </c>
      <c r="H238" s="52">
        <f t="shared" si="26"/>
        <v>33.9</v>
      </c>
      <c r="I238" s="52">
        <f t="shared" si="27"/>
        <v>42.27495631587847</v>
      </c>
      <c r="J238" s="61">
        <v>250</v>
      </c>
      <c r="K238" s="63" t="s">
        <v>194</v>
      </c>
      <c r="L238" s="63"/>
      <c r="M238" s="63"/>
      <c r="N238" s="63"/>
      <c r="O238" s="63"/>
      <c r="P238" s="63"/>
      <c r="Q238" s="63"/>
    </row>
    <row r="239" spans="1:17" x14ac:dyDescent="0.25">
      <c r="A239" s="61" t="s">
        <v>181</v>
      </c>
      <c r="B239" s="61" t="s">
        <v>178</v>
      </c>
      <c r="C239" s="61">
        <v>113</v>
      </c>
      <c r="D239" s="61">
        <v>150</v>
      </c>
      <c r="E239" s="61">
        <v>4</v>
      </c>
      <c r="F239" s="62">
        <v>0.3</v>
      </c>
      <c r="G239" s="51">
        <f t="shared" si="25"/>
        <v>500</v>
      </c>
      <c r="H239" s="52">
        <f t="shared" si="26"/>
        <v>28.25</v>
      </c>
      <c r="I239" s="52">
        <f t="shared" si="27"/>
        <v>50.729947579054162</v>
      </c>
      <c r="J239" s="61">
        <v>250</v>
      </c>
      <c r="K239" s="63" t="s">
        <v>194</v>
      </c>
      <c r="L239" s="63"/>
      <c r="M239" s="63"/>
      <c r="N239" s="63"/>
      <c r="O239" s="63"/>
      <c r="P239" s="63"/>
      <c r="Q239" s="63"/>
    </row>
    <row r="240" spans="1:17" x14ac:dyDescent="0.25">
      <c r="A240" s="61" t="s">
        <v>181</v>
      </c>
      <c r="B240" s="61" t="s">
        <v>178</v>
      </c>
      <c r="C240" s="61">
        <v>113</v>
      </c>
      <c r="D240" s="61">
        <v>150</v>
      </c>
      <c r="E240" s="61">
        <v>4</v>
      </c>
      <c r="F240" s="62">
        <v>0.32</v>
      </c>
      <c r="G240" s="51">
        <f t="shared" si="25"/>
        <v>468.75</v>
      </c>
      <c r="H240" s="52">
        <f t="shared" si="26"/>
        <v>26.48</v>
      </c>
      <c r="I240" s="52">
        <f t="shared" si="27"/>
        <v>54.111944084324442</v>
      </c>
      <c r="J240" s="61">
        <v>250</v>
      </c>
      <c r="K240" s="63" t="s">
        <v>194</v>
      </c>
      <c r="L240" s="63"/>
      <c r="M240" s="63"/>
      <c r="N240" s="63"/>
      <c r="O240" s="63"/>
      <c r="P240" s="63"/>
      <c r="Q240" s="63"/>
    </row>
    <row r="241" spans="1:17" x14ac:dyDescent="0.25">
      <c r="A241" s="61" t="s">
        <v>181</v>
      </c>
      <c r="B241" s="61" t="s">
        <v>178</v>
      </c>
      <c r="C241" s="61">
        <v>113</v>
      </c>
      <c r="D241" s="61">
        <v>150</v>
      </c>
      <c r="E241" s="61">
        <v>4</v>
      </c>
      <c r="F241" s="62">
        <v>0.38</v>
      </c>
      <c r="G241" s="51">
        <f t="shared" si="25"/>
        <v>394.73684210526318</v>
      </c>
      <c r="H241" s="52">
        <f t="shared" si="26"/>
        <v>22.3</v>
      </c>
      <c r="I241" s="52">
        <f t="shared" si="27"/>
        <v>64.257933600135274</v>
      </c>
      <c r="J241" s="61">
        <v>250</v>
      </c>
      <c r="K241" s="63" t="s">
        <v>194</v>
      </c>
      <c r="L241" s="63"/>
      <c r="M241" s="63"/>
      <c r="N241" s="63"/>
      <c r="O241" s="63"/>
      <c r="P241" s="63"/>
      <c r="Q241" s="63"/>
    </row>
    <row r="242" spans="1:17" x14ac:dyDescent="0.25">
      <c r="A242" s="61" t="s">
        <v>181</v>
      </c>
      <c r="B242" s="61" t="s">
        <v>178</v>
      </c>
      <c r="C242" s="61">
        <v>113</v>
      </c>
      <c r="D242" s="61">
        <v>150</v>
      </c>
      <c r="E242" s="61">
        <v>4</v>
      </c>
      <c r="F242" s="62">
        <v>0.5</v>
      </c>
      <c r="G242" s="51">
        <f t="shared" si="25"/>
        <v>300</v>
      </c>
      <c r="H242" s="52">
        <f t="shared" si="26"/>
        <v>16.95</v>
      </c>
      <c r="I242" s="52">
        <f t="shared" si="27"/>
        <v>84.549912631756939</v>
      </c>
      <c r="J242" s="61">
        <v>250</v>
      </c>
      <c r="K242" s="63" t="s">
        <v>194</v>
      </c>
      <c r="L242" s="63"/>
      <c r="M242" s="63"/>
      <c r="N242" s="63"/>
      <c r="O242" s="63"/>
      <c r="P242" s="63"/>
      <c r="Q242" s="63"/>
    </row>
    <row r="243" spans="1:17" x14ac:dyDescent="0.25">
      <c r="A243" s="61" t="s">
        <v>181</v>
      </c>
      <c r="B243" s="61" t="s">
        <v>178</v>
      </c>
      <c r="C243" s="61">
        <v>113</v>
      </c>
      <c r="D243" s="61">
        <v>150</v>
      </c>
      <c r="E243" s="61">
        <v>4</v>
      </c>
      <c r="F243" s="62">
        <v>0.63</v>
      </c>
      <c r="G243" s="51">
        <f t="shared" si="25"/>
        <v>238.0952380952381</v>
      </c>
      <c r="H243" s="52">
        <f t="shared" si="26"/>
        <v>13.450000000000001</v>
      </c>
      <c r="I243" s="52">
        <f t="shared" si="27"/>
        <v>106.53288991601374</v>
      </c>
      <c r="J243" s="61">
        <v>250</v>
      </c>
      <c r="K243" s="63" t="s">
        <v>194</v>
      </c>
      <c r="L243" s="63"/>
      <c r="M243" s="63"/>
      <c r="N243" s="63"/>
      <c r="O243" s="63"/>
      <c r="P243" s="63"/>
      <c r="Q243" s="63"/>
    </row>
    <row r="244" spans="1:17" x14ac:dyDescent="0.25">
      <c r="A244" s="61" t="s">
        <v>181</v>
      </c>
      <c r="B244" s="61" t="s">
        <v>178</v>
      </c>
      <c r="C244" s="61">
        <v>113</v>
      </c>
      <c r="D244" s="61">
        <v>150</v>
      </c>
      <c r="E244" s="61">
        <v>4</v>
      </c>
      <c r="F244" s="62">
        <v>0.7</v>
      </c>
      <c r="G244" s="51">
        <f t="shared" si="25"/>
        <v>214.28571428571431</v>
      </c>
      <c r="H244" s="52">
        <f t="shared" si="26"/>
        <v>12.1</v>
      </c>
      <c r="I244" s="52">
        <f t="shared" si="27"/>
        <v>118.36987768445972</v>
      </c>
      <c r="J244" s="61">
        <v>250</v>
      </c>
      <c r="K244" s="63" t="s">
        <v>194</v>
      </c>
      <c r="L244" s="63"/>
      <c r="M244" s="63"/>
      <c r="N244" s="63"/>
      <c r="O244" s="63"/>
      <c r="P244" s="63"/>
      <c r="Q244" s="63"/>
    </row>
    <row r="245" spans="1:17" x14ac:dyDescent="0.25">
      <c r="A245" s="61" t="s">
        <v>181</v>
      </c>
      <c r="B245" s="61" t="s">
        <v>178</v>
      </c>
      <c r="C245" s="61">
        <v>113</v>
      </c>
      <c r="D245" s="61">
        <v>200</v>
      </c>
      <c r="E245" s="61">
        <v>6</v>
      </c>
      <c r="F245" s="62">
        <v>0.13</v>
      </c>
      <c r="G245" s="51">
        <f t="shared" si="25"/>
        <v>1538.4615384615383</v>
      </c>
      <c r="H245" s="52">
        <f t="shared" si="26"/>
        <v>86.92</v>
      </c>
      <c r="I245" s="52">
        <f t="shared" si="27"/>
        <v>21.982977284256808</v>
      </c>
      <c r="J245" s="61">
        <v>300</v>
      </c>
      <c r="K245" s="63" t="s">
        <v>194</v>
      </c>
      <c r="L245" s="63"/>
      <c r="M245" s="63"/>
      <c r="N245" s="63"/>
      <c r="O245" s="63"/>
      <c r="P245" s="63"/>
      <c r="Q245" s="63"/>
    </row>
    <row r="246" spans="1:17" x14ac:dyDescent="0.25">
      <c r="A246" s="61" t="s">
        <v>181</v>
      </c>
      <c r="B246" s="61" t="s">
        <v>178</v>
      </c>
      <c r="C246" s="61">
        <v>113</v>
      </c>
      <c r="D246" s="61">
        <v>200</v>
      </c>
      <c r="E246" s="61">
        <v>6</v>
      </c>
      <c r="F246" s="62">
        <v>0.14000000000000001</v>
      </c>
      <c r="G246" s="51">
        <f t="shared" si="25"/>
        <v>1428.5714285714284</v>
      </c>
      <c r="H246" s="52">
        <f t="shared" si="26"/>
        <v>80.710000000000008</v>
      </c>
      <c r="I246" s="52">
        <f t="shared" si="27"/>
        <v>23.673975536891945</v>
      </c>
      <c r="J246" s="61">
        <v>300</v>
      </c>
      <c r="K246" s="63" t="s">
        <v>194</v>
      </c>
      <c r="L246" s="63"/>
      <c r="M246" s="63"/>
      <c r="N246" s="63"/>
      <c r="O246" s="63"/>
      <c r="P246" s="63"/>
      <c r="Q246" s="63"/>
    </row>
    <row r="247" spans="1:17" x14ac:dyDescent="0.25">
      <c r="A247" s="61" t="s">
        <v>181</v>
      </c>
      <c r="B247" s="61" t="s">
        <v>178</v>
      </c>
      <c r="C247" s="61">
        <v>113</v>
      </c>
      <c r="D247" s="61">
        <v>200</v>
      </c>
      <c r="E247" s="61">
        <v>6</v>
      </c>
      <c r="F247" s="62">
        <v>0.16</v>
      </c>
      <c r="G247" s="51">
        <f t="shared" si="25"/>
        <v>1250</v>
      </c>
      <c r="H247" s="52">
        <f t="shared" si="26"/>
        <v>70.62</v>
      </c>
      <c r="I247" s="52">
        <f t="shared" si="27"/>
        <v>27.055972042162221</v>
      </c>
      <c r="J247" s="61">
        <v>300</v>
      </c>
      <c r="K247" s="63" t="s">
        <v>194</v>
      </c>
      <c r="L247" s="63"/>
      <c r="M247" s="63"/>
      <c r="N247" s="63"/>
      <c r="O247" s="63"/>
      <c r="P247" s="63"/>
      <c r="Q247" s="63"/>
    </row>
    <row r="248" spans="1:17" x14ac:dyDescent="0.25">
      <c r="A248" s="61" t="s">
        <v>181</v>
      </c>
      <c r="B248" s="61" t="s">
        <v>178</v>
      </c>
      <c r="C248" s="61">
        <v>113</v>
      </c>
      <c r="D248" s="61">
        <v>200</v>
      </c>
      <c r="E248" s="61">
        <v>6</v>
      </c>
      <c r="F248" s="62">
        <v>0.2</v>
      </c>
      <c r="G248" s="51">
        <f t="shared" si="25"/>
        <v>1000</v>
      </c>
      <c r="H248" s="52">
        <f t="shared" si="26"/>
        <v>56.5</v>
      </c>
      <c r="I248" s="52">
        <f t="shared" si="27"/>
        <v>33.819965052702777</v>
      </c>
      <c r="J248" s="61">
        <v>300</v>
      </c>
      <c r="K248" s="63" t="s">
        <v>194</v>
      </c>
      <c r="L248" s="63"/>
      <c r="M248" s="63"/>
      <c r="N248" s="63"/>
      <c r="O248" s="63"/>
      <c r="P248" s="63"/>
      <c r="Q248" s="63"/>
    </row>
    <row r="249" spans="1:17" x14ac:dyDescent="0.25">
      <c r="A249" s="61" t="s">
        <v>181</v>
      </c>
      <c r="B249" s="61" t="s">
        <v>178</v>
      </c>
      <c r="C249" s="61">
        <v>113</v>
      </c>
      <c r="D249" s="61">
        <v>200</v>
      </c>
      <c r="E249" s="61">
        <v>6</v>
      </c>
      <c r="F249" s="62">
        <v>0.22</v>
      </c>
      <c r="G249" s="51">
        <f t="shared" si="25"/>
        <v>909.09090909090912</v>
      </c>
      <c r="H249" s="52">
        <f t="shared" si="26"/>
        <v>51.36</v>
      </c>
      <c r="I249" s="52">
        <f t="shared" si="27"/>
        <v>37.20196155797305</v>
      </c>
      <c r="J249" s="61">
        <v>300</v>
      </c>
      <c r="K249" s="63" t="s">
        <v>194</v>
      </c>
      <c r="L249" s="63"/>
      <c r="M249" s="63"/>
      <c r="N249" s="63"/>
      <c r="O249" s="63"/>
      <c r="P249" s="63"/>
      <c r="Q249" s="63"/>
    </row>
    <row r="250" spans="1:17" x14ac:dyDescent="0.25">
      <c r="A250" s="61" t="s">
        <v>181</v>
      </c>
      <c r="B250" s="61" t="s">
        <v>178</v>
      </c>
      <c r="C250" s="61">
        <v>113</v>
      </c>
      <c r="D250" s="61">
        <v>200</v>
      </c>
      <c r="E250" s="61">
        <v>6</v>
      </c>
      <c r="F250" s="62">
        <v>0.25</v>
      </c>
      <c r="G250" s="51">
        <f t="shared" si="25"/>
        <v>800</v>
      </c>
      <c r="H250" s="52">
        <f t="shared" si="26"/>
        <v>45.2</v>
      </c>
      <c r="I250" s="52">
        <f t="shared" si="27"/>
        <v>42.27495631587847</v>
      </c>
      <c r="J250" s="61">
        <v>300</v>
      </c>
      <c r="K250" s="63" t="s">
        <v>194</v>
      </c>
      <c r="L250" s="63"/>
      <c r="M250" s="63"/>
      <c r="N250" s="63"/>
      <c r="O250" s="63"/>
      <c r="P250" s="63"/>
      <c r="Q250" s="63"/>
    </row>
    <row r="251" spans="1:17" x14ac:dyDescent="0.25">
      <c r="A251" s="61" t="s">
        <v>181</v>
      </c>
      <c r="B251" s="61" t="s">
        <v>178</v>
      </c>
      <c r="C251" s="61">
        <v>113</v>
      </c>
      <c r="D251" s="61">
        <v>200</v>
      </c>
      <c r="E251" s="61">
        <v>6</v>
      </c>
      <c r="F251" s="62">
        <v>0.35</v>
      </c>
      <c r="G251" s="51">
        <f t="shared" si="25"/>
        <v>571.42857142857144</v>
      </c>
      <c r="H251" s="52">
        <f t="shared" si="26"/>
        <v>32.28</v>
      </c>
      <c r="I251" s="52">
        <f t="shared" si="27"/>
        <v>59.184938842229862</v>
      </c>
      <c r="J251" s="61">
        <v>300</v>
      </c>
      <c r="K251" s="63" t="s">
        <v>194</v>
      </c>
      <c r="L251" s="63"/>
      <c r="M251" s="63"/>
      <c r="N251" s="63"/>
      <c r="O251" s="63"/>
      <c r="P251" s="63"/>
      <c r="Q251" s="63"/>
    </row>
    <row r="252" spans="1:17" x14ac:dyDescent="0.25">
      <c r="A252" s="61" t="s">
        <v>181</v>
      </c>
      <c r="B252" s="61" t="s">
        <v>178</v>
      </c>
      <c r="C252" s="61">
        <v>113</v>
      </c>
      <c r="D252" s="61">
        <v>200</v>
      </c>
      <c r="E252" s="61">
        <v>6</v>
      </c>
      <c r="F252" s="62">
        <v>0.4</v>
      </c>
      <c r="G252" s="51">
        <f t="shared" si="25"/>
        <v>500</v>
      </c>
      <c r="H252" s="52">
        <f t="shared" si="26"/>
        <v>28.25</v>
      </c>
      <c r="I252" s="52">
        <f t="shared" si="27"/>
        <v>67.639930105405554</v>
      </c>
      <c r="J252" s="61">
        <v>300</v>
      </c>
      <c r="K252" s="63" t="s">
        <v>194</v>
      </c>
      <c r="L252" s="63"/>
      <c r="M252" s="63"/>
      <c r="N252" s="63"/>
      <c r="O252" s="63"/>
      <c r="P252" s="63"/>
      <c r="Q252" s="63"/>
    </row>
    <row r="253" spans="1:17" x14ac:dyDescent="0.25">
      <c r="A253" s="61" t="s">
        <v>181</v>
      </c>
      <c r="B253" s="61" t="s">
        <v>178</v>
      </c>
      <c r="C253" s="61">
        <v>113</v>
      </c>
      <c r="D253" s="61">
        <v>200</v>
      </c>
      <c r="E253" s="61">
        <v>6</v>
      </c>
      <c r="F253" s="62">
        <v>0.5</v>
      </c>
      <c r="G253" s="51">
        <f t="shared" si="25"/>
        <v>400</v>
      </c>
      <c r="H253" s="52">
        <f t="shared" si="26"/>
        <v>22.6</v>
      </c>
      <c r="I253" s="52">
        <f t="shared" si="27"/>
        <v>84.549912631756939</v>
      </c>
      <c r="J253" s="61">
        <v>300</v>
      </c>
      <c r="K253" s="63" t="s">
        <v>194</v>
      </c>
      <c r="L253" s="63"/>
      <c r="M253" s="63"/>
      <c r="N253" s="63"/>
      <c r="O253" s="63"/>
      <c r="P253" s="63"/>
      <c r="Q253" s="63"/>
    </row>
    <row r="254" spans="1:17" x14ac:dyDescent="0.25">
      <c r="A254" s="61" t="s">
        <v>181</v>
      </c>
      <c r="B254" s="61" t="s">
        <v>178</v>
      </c>
      <c r="C254" s="61">
        <v>113</v>
      </c>
      <c r="D254" s="61">
        <v>240</v>
      </c>
      <c r="E254" s="61">
        <v>2</v>
      </c>
      <c r="F254" s="62">
        <v>0.38</v>
      </c>
      <c r="G254" s="51">
        <f t="shared" si="25"/>
        <v>631.57894736842104</v>
      </c>
      <c r="H254" s="52">
        <f t="shared" si="26"/>
        <v>35.68</v>
      </c>
      <c r="I254" s="52">
        <f t="shared" si="27"/>
        <v>64.257933600135274</v>
      </c>
      <c r="J254" s="61">
        <v>250</v>
      </c>
      <c r="K254" s="63" t="s">
        <v>194</v>
      </c>
      <c r="L254" s="63"/>
      <c r="M254" s="63"/>
      <c r="N254" s="63"/>
      <c r="O254" s="63"/>
      <c r="P254" s="63"/>
      <c r="Q254" s="63"/>
    </row>
    <row r="255" spans="1:17" x14ac:dyDescent="0.25">
      <c r="A255" s="61" t="s">
        <v>181</v>
      </c>
      <c r="B255" s="61" t="s">
        <v>178</v>
      </c>
      <c r="C255" s="61">
        <v>113</v>
      </c>
      <c r="D255" s="61">
        <v>240</v>
      </c>
      <c r="E255" s="61">
        <v>2</v>
      </c>
      <c r="F255" s="62">
        <v>0.45</v>
      </c>
      <c r="G255" s="51">
        <f t="shared" si="25"/>
        <v>533.33333333333337</v>
      </c>
      <c r="H255" s="52">
        <f t="shared" si="26"/>
        <v>30.13</v>
      </c>
      <c r="I255" s="52">
        <f t="shared" si="27"/>
        <v>76.094921368581254</v>
      </c>
      <c r="J255" s="61">
        <v>250</v>
      </c>
      <c r="K255" s="63" t="s">
        <v>194</v>
      </c>
      <c r="L255" s="63"/>
      <c r="M255" s="63"/>
      <c r="N255" s="63"/>
      <c r="O255" s="63"/>
      <c r="P255" s="63"/>
      <c r="Q255" s="63"/>
    </row>
    <row r="256" spans="1:17" x14ac:dyDescent="0.25">
      <c r="A256" s="61" t="s">
        <v>181</v>
      </c>
      <c r="B256" s="61" t="s">
        <v>178</v>
      </c>
      <c r="C256" s="61">
        <v>113</v>
      </c>
      <c r="D256" s="61">
        <v>240</v>
      </c>
      <c r="E256" s="61">
        <v>2</v>
      </c>
      <c r="F256" s="62">
        <v>0.5</v>
      </c>
      <c r="G256" s="51">
        <f t="shared" si="25"/>
        <v>480</v>
      </c>
      <c r="H256" s="52">
        <f t="shared" si="26"/>
        <v>27.12</v>
      </c>
      <c r="I256" s="52">
        <f t="shared" si="27"/>
        <v>84.549912631756939</v>
      </c>
      <c r="J256" s="61">
        <v>250</v>
      </c>
      <c r="K256" s="63" t="s">
        <v>194</v>
      </c>
      <c r="L256" s="63"/>
      <c r="M256" s="63"/>
      <c r="N256" s="63"/>
      <c r="O256" s="63"/>
      <c r="P256" s="63"/>
      <c r="Q256" s="63"/>
    </row>
    <row r="257" spans="1:17" x14ac:dyDescent="0.25">
      <c r="A257" s="61" t="s">
        <v>181</v>
      </c>
      <c r="B257" s="61" t="s">
        <v>178</v>
      </c>
      <c r="C257" s="61">
        <v>113</v>
      </c>
      <c r="D257" s="61">
        <v>240</v>
      </c>
      <c r="E257" s="61">
        <v>2</v>
      </c>
      <c r="F257" s="62">
        <v>0.6</v>
      </c>
      <c r="G257" s="51">
        <f t="shared" si="25"/>
        <v>400</v>
      </c>
      <c r="H257" s="52">
        <f t="shared" si="26"/>
        <v>22.6</v>
      </c>
      <c r="I257" s="52">
        <f t="shared" si="27"/>
        <v>101.45989515810832</v>
      </c>
      <c r="J257" s="61">
        <v>250</v>
      </c>
      <c r="K257" s="63" t="s">
        <v>194</v>
      </c>
      <c r="L257" s="63"/>
      <c r="M257" s="63"/>
      <c r="N257" s="63"/>
      <c r="O257" s="63"/>
      <c r="P257" s="63"/>
      <c r="Q257" s="63"/>
    </row>
    <row r="258" spans="1:17" x14ac:dyDescent="0.25">
      <c r="A258" s="61" t="s">
        <v>181</v>
      </c>
      <c r="B258" s="61" t="s">
        <v>178</v>
      </c>
      <c r="C258" s="61">
        <v>113</v>
      </c>
      <c r="D258" s="61">
        <v>240</v>
      </c>
      <c r="E258" s="61">
        <v>2</v>
      </c>
      <c r="F258" s="62">
        <v>0.7</v>
      </c>
      <c r="G258" s="51">
        <f t="shared" si="25"/>
        <v>342.85714285714289</v>
      </c>
      <c r="H258" s="52">
        <f t="shared" si="26"/>
        <v>19.37</v>
      </c>
      <c r="I258" s="52">
        <f t="shared" si="27"/>
        <v>118.36987768445972</v>
      </c>
      <c r="J258" s="61">
        <v>250</v>
      </c>
      <c r="K258" s="63" t="s">
        <v>194</v>
      </c>
      <c r="L258" s="63"/>
      <c r="M258" s="63"/>
      <c r="N258" s="63"/>
      <c r="O258" s="63"/>
      <c r="P258" s="63"/>
      <c r="Q258" s="63"/>
    </row>
    <row r="259" spans="1:17" x14ac:dyDescent="0.25">
      <c r="A259" s="61" t="s">
        <v>181</v>
      </c>
      <c r="B259" s="61" t="s">
        <v>178</v>
      </c>
      <c r="C259" s="61">
        <v>113</v>
      </c>
      <c r="D259" s="61">
        <v>240</v>
      </c>
      <c r="E259" s="61">
        <v>2</v>
      </c>
      <c r="F259" s="62">
        <v>0.8</v>
      </c>
      <c r="G259" s="51">
        <f t="shared" si="25"/>
        <v>300</v>
      </c>
      <c r="H259" s="52">
        <f t="shared" si="26"/>
        <v>16.95</v>
      </c>
      <c r="I259" s="52">
        <f t="shared" si="27"/>
        <v>135.27986021081111</v>
      </c>
      <c r="J259" s="61">
        <v>250</v>
      </c>
      <c r="K259" s="63" t="s">
        <v>194</v>
      </c>
      <c r="L259" s="63"/>
      <c r="M259" s="63"/>
      <c r="N259" s="63"/>
      <c r="O259" s="63"/>
      <c r="P259" s="63"/>
      <c r="Q259" s="63"/>
    </row>
    <row r="260" spans="1:17" x14ac:dyDescent="0.25">
      <c r="A260" s="61" t="s">
        <v>181</v>
      </c>
      <c r="B260" s="61" t="s">
        <v>178</v>
      </c>
      <c r="C260" s="61">
        <v>113</v>
      </c>
      <c r="D260" s="61">
        <v>240</v>
      </c>
      <c r="E260" s="61">
        <v>2</v>
      </c>
      <c r="F260" s="62">
        <v>1.1000000000000001</v>
      </c>
      <c r="G260" s="51">
        <f t="shared" si="25"/>
        <v>218.18181818181816</v>
      </c>
      <c r="H260" s="52">
        <f t="shared" si="26"/>
        <v>12.32</v>
      </c>
      <c r="I260" s="52">
        <f t="shared" si="27"/>
        <v>186.00980778986528</v>
      </c>
      <c r="J260" s="61">
        <v>250</v>
      </c>
      <c r="K260" s="63" t="s">
        <v>194</v>
      </c>
      <c r="L260" s="63"/>
      <c r="M260" s="63"/>
      <c r="N260" s="63"/>
      <c r="O260" s="63"/>
      <c r="P260" s="63"/>
      <c r="Q260" s="63"/>
    </row>
    <row r="261" spans="1:17" x14ac:dyDescent="0.25">
      <c r="A261" s="61" t="s">
        <v>181</v>
      </c>
      <c r="B261" s="61" t="s">
        <v>178</v>
      </c>
      <c r="C261" s="61">
        <v>113</v>
      </c>
      <c r="D261" s="61">
        <v>240</v>
      </c>
      <c r="E261" s="61">
        <v>2</v>
      </c>
      <c r="F261" s="62">
        <v>1.25</v>
      </c>
      <c r="G261" s="51">
        <f t="shared" ref="G261:G324" si="28">D261/F261</f>
        <v>192</v>
      </c>
      <c r="H261" s="52">
        <f t="shared" ref="H261:H324" si="29">FLOOR((C261/2)*(G261/1000),0.01)</f>
        <v>10.84</v>
      </c>
      <c r="I261" s="52">
        <f t="shared" si="27"/>
        <v>211.37478157939236</v>
      </c>
      <c r="J261" s="61">
        <v>250</v>
      </c>
      <c r="K261" s="63" t="s">
        <v>194</v>
      </c>
      <c r="L261" s="63"/>
      <c r="M261" s="63"/>
      <c r="N261" s="63"/>
      <c r="O261" s="63"/>
      <c r="P261" s="63"/>
      <c r="Q261" s="63"/>
    </row>
    <row r="262" spans="1:17" x14ac:dyDescent="0.25">
      <c r="A262" s="61" t="s">
        <v>181</v>
      </c>
      <c r="B262" s="61" t="s">
        <v>178</v>
      </c>
      <c r="C262" s="61">
        <v>113</v>
      </c>
      <c r="D262" s="61">
        <v>240</v>
      </c>
      <c r="E262" s="61">
        <v>2</v>
      </c>
      <c r="F262" s="62">
        <v>1.5</v>
      </c>
      <c r="G262" s="51">
        <f t="shared" si="28"/>
        <v>160</v>
      </c>
      <c r="H262" s="52">
        <f t="shared" si="29"/>
        <v>9.0400000000000009</v>
      </c>
      <c r="I262" s="52">
        <f t="shared" si="27"/>
        <v>253.64973789527082</v>
      </c>
      <c r="J262" s="61">
        <v>250</v>
      </c>
      <c r="K262" s="63" t="s">
        <v>194</v>
      </c>
      <c r="L262" s="63"/>
      <c r="M262" s="63"/>
      <c r="N262" s="63"/>
      <c r="O262" s="63"/>
      <c r="P262" s="63"/>
      <c r="Q262" s="63"/>
    </row>
    <row r="263" spans="1:17" x14ac:dyDescent="0.25">
      <c r="A263" s="61" t="s">
        <v>181</v>
      </c>
      <c r="B263" s="61" t="s">
        <v>178</v>
      </c>
      <c r="C263" s="61">
        <v>113</v>
      </c>
      <c r="D263" s="61">
        <v>300</v>
      </c>
      <c r="E263" s="61">
        <v>4</v>
      </c>
      <c r="F263" s="62">
        <v>0.2</v>
      </c>
      <c r="G263" s="51">
        <f t="shared" si="28"/>
        <v>1500</v>
      </c>
      <c r="H263" s="52">
        <f t="shared" si="29"/>
        <v>84.75</v>
      </c>
      <c r="I263" s="52">
        <f t="shared" ref="I263:I326" si="30">(60*F263)/(3.14*(C263/1000))</f>
        <v>33.819965052702777</v>
      </c>
      <c r="J263" s="61">
        <v>300</v>
      </c>
      <c r="K263" s="63" t="s">
        <v>194</v>
      </c>
      <c r="L263" s="63"/>
      <c r="M263" s="63"/>
      <c r="N263" s="63"/>
      <c r="O263" s="63"/>
      <c r="P263" s="63"/>
      <c r="Q263" s="63"/>
    </row>
    <row r="264" spans="1:17" x14ac:dyDescent="0.25">
      <c r="A264" s="61" t="s">
        <v>181</v>
      </c>
      <c r="B264" s="61" t="s">
        <v>178</v>
      </c>
      <c r="C264" s="61">
        <v>113</v>
      </c>
      <c r="D264" s="61">
        <v>300</v>
      </c>
      <c r="E264" s="61">
        <v>4</v>
      </c>
      <c r="F264" s="62">
        <v>0.22</v>
      </c>
      <c r="G264" s="51">
        <f t="shared" si="28"/>
        <v>1363.6363636363637</v>
      </c>
      <c r="H264" s="52">
        <f t="shared" si="29"/>
        <v>77.040000000000006</v>
      </c>
      <c r="I264" s="52">
        <f t="shared" si="30"/>
        <v>37.20196155797305</v>
      </c>
      <c r="J264" s="61">
        <v>300</v>
      </c>
      <c r="K264" s="63" t="s">
        <v>194</v>
      </c>
      <c r="L264" s="63"/>
      <c r="M264" s="63"/>
      <c r="N264" s="63"/>
      <c r="O264" s="63"/>
      <c r="P264" s="63"/>
      <c r="Q264" s="63"/>
    </row>
    <row r="265" spans="1:17" x14ac:dyDescent="0.25">
      <c r="A265" s="61" t="s">
        <v>181</v>
      </c>
      <c r="B265" s="61" t="s">
        <v>178</v>
      </c>
      <c r="C265" s="61">
        <v>113</v>
      </c>
      <c r="D265" s="61">
        <v>300</v>
      </c>
      <c r="E265" s="61">
        <v>4</v>
      </c>
      <c r="F265" s="62">
        <v>0.25</v>
      </c>
      <c r="G265" s="51">
        <f t="shared" si="28"/>
        <v>1200</v>
      </c>
      <c r="H265" s="52">
        <f t="shared" si="29"/>
        <v>67.8</v>
      </c>
      <c r="I265" s="52">
        <f t="shared" si="30"/>
        <v>42.27495631587847</v>
      </c>
      <c r="J265" s="61">
        <v>300</v>
      </c>
      <c r="K265" s="63" t="s">
        <v>194</v>
      </c>
      <c r="L265" s="63"/>
      <c r="M265" s="63"/>
      <c r="N265" s="63"/>
      <c r="O265" s="63"/>
      <c r="P265" s="63"/>
      <c r="Q265" s="63"/>
    </row>
    <row r="266" spans="1:17" x14ac:dyDescent="0.25">
      <c r="A266" s="61" t="s">
        <v>181</v>
      </c>
      <c r="B266" s="61" t="s">
        <v>178</v>
      </c>
      <c r="C266" s="61">
        <v>113</v>
      </c>
      <c r="D266" s="61">
        <v>300</v>
      </c>
      <c r="E266" s="61">
        <v>4</v>
      </c>
      <c r="F266" s="62">
        <v>0.3</v>
      </c>
      <c r="G266" s="51">
        <f t="shared" si="28"/>
        <v>1000</v>
      </c>
      <c r="H266" s="52">
        <f t="shared" si="29"/>
        <v>56.5</v>
      </c>
      <c r="I266" s="52">
        <f t="shared" si="30"/>
        <v>50.729947579054162</v>
      </c>
      <c r="J266" s="61">
        <v>300</v>
      </c>
      <c r="K266" s="63" t="s">
        <v>194</v>
      </c>
      <c r="L266" s="63"/>
      <c r="M266" s="63"/>
      <c r="N266" s="63"/>
      <c r="O266" s="63"/>
      <c r="P266" s="63"/>
      <c r="Q266" s="63"/>
    </row>
    <row r="267" spans="1:17" x14ac:dyDescent="0.25">
      <c r="A267" s="61" t="s">
        <v>181</v>
      </c>
      <c r="B267" s="61" t="s">
        <v>178</v>
      </c>
      <c r="C267" s="61">
        <v>113</v>
      </c>
      <c r="D267" s="61">
        <v>300</v>
      </c>
      <c r="E267" s="61">
        <v>4</v>
      </c>
      <c r="F267" s="62">
        <v>0.35</v>
      </c>
      <c r="G267" s="51">
        <f t="shared" si="28"/>
        <v>857.14285714285722</v>
      </c>
      <c r="H267" s="52">
        <f t="shared" si="29"/>
        <v>48.42</v>
      </c>
      <c r="I267" s="52">
        <f t="shared" si="30"/>
        <v>59.184938842229862</v>
      </c>
      <c r="J267" s="61">
        <v>300</v>
      </c>
      <c r="K267" s="63" t="s">
        <v>194</v>
      </c>
      <c r="L267" s="63"/>
      <c r="M267" s="63"/>
      <c r="N267" s="63"/>
      <c r="O267" s="63"/>
      <c r="P267" s="63"/>
      <c r="Q267" s="63"/>
    </row>
    <row r="268" spans="1:17" x14ac:dyDescent="0.25">
      <c r="A268" s="61" t="s">
        <v>181</v>
      </c>
      <c r="B268" s="61" t="s">
        <v>178</v>
      </c>
      <c r="C268" s="61">
        <v>113</v>
      </c>
      <c r="D268" s="61">
        <v>300</v>
      </c>
      <c r="E268" s="61">
        <v>4</v>
      </c>
      <c r="F268" s="62">
        <v>0.38</v>
      </c>
      <c r="G268" s="51">
        <f t="shared" si="28"/>
        <v>789.47368421052636</v>
      </c>
      <c r="H268" s="52">
        <f t="shared" si="29"/>
        <v>44.6</v>
      </c>
      <c r="I268" s="52">
        <f t="shared" si="30"/>
        <v>64.257933600135274</v>
      </c>
      <c r="J268" s="61">
        <v>300</v>
      </c>
      <c r="K268" s="63" t="s">
        <v>194</v>
      </c>
      <c r="L268" s="63"/>
      <c r="M268" s="63"/>
      <c r="N268" s="63"/>
      <c r="O268" s="63"/>
      <c r="P268" s="63"/>
      <c r="Q268" s="63"/>
    </row>
    <row r="269" spans="1:17" x14ac:dyDescent="0.25">
      <c r="A269" s="61" t="s">
        <v>181</v>
      </c>
      <c r="B269" s="61" t="s">
        <v>178</v>
      </c>
      <c r="C269" s="61">
        <v>113</v>
      </c>
      <c r="D269" s="61">
        <v>300</v>
      </c>
      <c r="E269" s="61">
        <v>4</v>
      </c>
      <c r="F269" s="62">
        <v>0.5</v>
      </c>
      <c r="G269" s="51">
        <f t="shared" si="28"/>
        <v>600</v>
      </c>
      <c r="H269" s="52">
        <f t="shared" si="29"/>
        <v>33.9</v>
      </c>
      <c r="I269" s="52">
        <f t="shared" si="30"/>
        <v>84.549912631756939</v>
      </c>
      <c r="J269" s="61">
        <v>300</v>
      </c>
      <c r="K269" s="63" t="s">
        <v>194</v>
      </c>
      <c r="L269" s="63"/>
      <c r="M269" s="63"/>
      <c r="N269" s="63"/>
      <c r="O269" s="63"/>
      <c r="P269" s="63"/>
      <c r="Q269" s="63"/>
    </row>
    <row r="270" spans="1:17" x14ac:dyDescent="0.25">
      <c r="A270" s="61" t="s">
        <v>181</v>
      </c>
      <c r="B270" s="61" t="s">
        <v>178</v>
      </c>
      <c r="C270" s="61">
        <v>113</v>
      </c>
      <c r="D270" s="61">
        <v>300</v>
      </c>
      <c r="E270" s="61">
        <v>4</v>
      </c>
      <c r="F270" s="62">
        <v>0.63</v>
      </c>
      <c r="G270" s="51">
        <f t="shared" si="28"/>
        <v>476.1904761904762</v>
      </c>
      <c r="H270" s="52">
        <f t="shared" si="29"/>
        <v>26.900000000000002</v>
      </c>
      <c r="I270" s="52">
        <f t="shared" si="30"/>
        <v>106.53288991601374</v>
      </c>
      <c r="J270" s="61">
        <v>300</v>
      </c>
      <c r="K270" s="63" t="s">
        <v>194</v>
      </c>
      <c r="L270" s="63"/>
      <c r="M270" s="63"/>
      <c r="N270" s="63"/>
      <c r="O270" s="63"/>
      <c r="P270" s="63"/>
      <c r="Q270" s="63"/>
    </row>
    <row r="271" spans="1:17" x14ac:dyDescent="0.25">
      <c r="A271" s="61" t="s">
        <v>181</v>
      </c>
      <c r="B271" s="61" t="s">
        <v>178</v>
      </c>
      <c r="C271" s="61">
        <v>113</v>
      </c>
      <c r="D271" s="61">
        <v>300</v>
      </c>
      <c r="E271" s="61">
        <v>4</v>
      </c>
      <c r="F271" s="62">
        <v>0.7</v>
      </c>
      <c r="G271" s="51">
        <f t="shared" si="28"/>
        <v>428.57142857142861</v>
      </c>
      <c r="H271" s="52">
        <f t="shared" si="29"/>
        <v>24.21</v>
      </c>
      <c r="I271" s="52">
        <f t="shared" si="30"/>
        <v>118.36987768445972</v>
      </c>
      <c r="J271" s="61">
        <v>300</v>
      </c>
      <c r="K271" s="63" t="s">
        <v>194</v>
      </c>
      <c r="L271" s="63"/>
      <c r="M271" s="63"/>
      <c r="N271" s="63"/>
      <c r="O271" s="63"/>
      <c r="P271" s="63"/>
      <c r="Q271" s="63"/>
    </row>
    <row r="272" spans="1:17" x14ac:dyDescent="0.25">
      <c r="A272" s="64" t="s">
        <v>189</v>
      </c>
      <c r="B272" s="64" t="s">
        <v>178</v>
      </c>
      <c r="C272" s="64">
        <v>113</v>
      </c>
      <c r="D272" s="64">
        <v>250</v>
      </c>
      <c r="E272" s="64">
        <v>4</v>
      </c>
      <c r="F272" s="65">
        <v>0.2</v>
      </c>
      <c r="G272" s="51">
        <f t="shared" si="28"/>
        <v>1250</v>
      </c>
      <c r="H272" s="52">
        <f t="shared" si="29"/>
        <v>70.62</v>
      </c>
      <c r="I272" s="52">
        <f t="shared" si="30"/>
        <v>33.819965052702777</v>
      </c>
      <c r="J272" s="64">
        <v>300</v>
      </c>
      <c r="K272" s="63" t="s">
        <v>194</v>
      </c>
      <c r="L272" s="63"/>
      <c r="M272" s="63"/>
      <c r="N272" s="63"/>
      <c r="O272" s="63"/>
      <c r="P272" s="63"/>
      <c r="Q272" s="63"/>
    </row>
    <row r="273" spans="1:17" x14ac:dyDescent="0.25">
      <c r="A273" s="64" t="s">
        <v>189</v>
      </c>
      <c r="B273" s="64" t="s">
        <v>178</v>
      </c>
      <c r="C273" s="64">
        <v>113</v>
      </c>
      <c r="D273" s="64">
        <v>250</v>
      </c>
      <c r="E273" s="64">
        <v>4</v>
      </c>
      <c r="F273" s="65">
        <v>0.22</v>
      </c>
      <c r="G273" s="51">
        <f t="shared" si="28"/>
        <v>1136.3636363636363</v>
      </c>
      <c r="H273" s="52">
        <f t="shared" si="29"/>
        <v>64.2</v>
      </c>
      <c r="I273" s="52">
        <f t="shared" si="30"/>
        <v>37.20196155797305</v>
      </c>
      <c r="J273" s="64">
        <v>300</v>
      </c>
      <c r="K273" s="63" t="s">
        <v>194</v>
      </c>
      <c r="L273" s="63"/>
      <c r="M273" s="63"/>
      <c r="N273" s="63"/>
      <c r="O273" s="63"/>
      <c r="P273" s="63"/>
      <c r="Q273" s="63"/>
    </row>
    <row r="274" spans="1:17" x14ac:dyDescent="0.25">
      <c r="A274" s="64" t="s">
        <v>189</v>
      </c>
      <c r="B274" s="64" t="s">
        <v>178</v>
      </c>
      <c r="C274" s="64">
        <v>113</v>
      </c>
      <c r="D274" s="64">
        <v>250</v>
      </c>
      <c r="E274" s="64">
        <v>4</v>
      </c>
      <c r="F274" s="65">
        <v>0.25</v>
      </c>
      <c r="G274" s="51">
        <f t="shared" si="28"/>
        <v>1000</v>
      </c>
      <c r="H274" s="52">
        <f t="shared" si="29"/>
        <v>56.5</v>
      </c>
      <c r="I274" s="52">
        <f t="shared" si="30"/>
        <v>42.27495631587847</v>
      </c>
      <c r="J274" s="64">
        <v>300</v>
      </c>
      <c r="K274" s="63" t="s">
        <v>194</v>
      </c>
      <c r="L274" s="63"/>
      <c r="M274" s="63"/>
      <c r="N274" s="63"/>
      <c r="O274" s="63"/>
      <c r="P274" s="63"/>
      <c r="Q274" s="63"/>
    </row>
    <row r="275" spans="1:17" x14ac:dyDescent="0.25">
      <c r="A275" s="64" t="s">
        <v>189</v>
      </c>
      <c r="B275" s="64" t="s">
        <v>178</v>
      </c>
      <c r="C275" s="64">
        <v>113</v>
      </c>
      <c r="D275" s="64">
        <v>250</v>
      </c>
      <c r="E275" s="64">
        <v>4</v>
      </c>
      <c r="F275" s="65">
        <v>0.3</v>
      </c>
      <c r="G275" s="51">
        <f t="shared" si="28"/>
        <v>833.33333333333337</v>
      </c>
      <c r="H275" s="52">
        <f t="shared" si="29"/>
        <v>47.08</v>
      </c>
      <c r="I275" s="52">
        <f t="shared" si="30"/>
        <v>50.729947579054162</v>
      </c>
      <c r="J275" s="64">
        <v>300</v>
      </c>
      <c r="K275" s="63" t="s">
        <v>194</v>
      </c>
      <c r="L275" s="63"/>
      <c r="M275" s="63"/>
      <c r="N275" s="63"/>
      <c r="O275" s="63"/>
      <c r="P275" s="63"/>
      <c r="Q275" s="63"/>
    </row>
    <row r="276" spans="1:17" x14ac:dyDescent="0.25">
      <c r="A276" s="64" t="s">
        <v>189</v>
      </c>
      <c r="B276" s="64" t="s">
        <v>178</v>
      </c>
      <c r="C276" s="64">
        <v>113</v>
      </c>
      <c r="D276" s="64">
        <v>250</v>
      </c>
      <c r="E276" s="64">
        <v>4</v>
      </c>
      <c r="F276" s="65">
        <v>0.35</v>
      </c>
      <c r="G276" s="51">
        <f t="shared" si="28"/>
        <v>714.28571428571433</v>
      </c>
      <c r="H276" s="52">
        <f t="shared" si="29"/>
        <v>40.35</v>
      </c>
      <c r="I276" s="52">
        <f t="shared" si="30"/>
        <v>59.184938842229862</v>
      </c>
      <c r="J276" s="64">
        <v>300</v>
      </c>
      <c r="K276" s="63" t="s">
        <v>194</v>
      </c>
      <c r="L276" s="63"/>
      <c r="M276" s="63"/>
      <c r="N276" s="63"/>
      <c r="O276" s="63"/>
      <c r="P276" s="63"/>
      <c r="Q276" s="63"/>
    </row>
    <row r="277" spans="1:17" x14ac:dyDescent="0.25">
      <c r="A277" s="64" t="s">
        <v>189</v>
      </c>
      <c r="B277" s="64" t="s">
        <v>178</v>
      </c>
      <c r="C277" s="64">
        <v>113</v>
      </c>
      <c r="D277" s="64">
        <v>250</v>
      </c>
      <c r="E277" s="64">
        <v>4</v>
      </c>
      <c r="F277" s="65">
        <v>0.38</v>
      </c>
      <c r="G277" s="51">
        <f t="shared" si="28"/>
        <v>657.8947368421052</v>
      </c>
      <c r="H277" s="52">
        <f t="shared" si="29"/>
        <v>37.17</v>
      </c>
      <c r="I277" s="52">
        <f t="shared" si="30"/>
        <v>64.257933600135274</v>
      </c>
      <c r="J277" s="64">
        <v>300</v>
      </c>
      <c r="K277" s="63" t="s">
        <v>194</v>
      </c>
      <c r="L277" s="63"/>
      <c r="M277" s="63"/>
      <c r="N277" s="63"/>
      <c r="O277" s="63"/>
      <c r="P277" s="63"/>
      <c r="Q277" s="63"/>
    </row>
    <row r="278" spans="1:17" x14ac:dyDescent="0.25">
      <c r="A278" s="64" t="s">
        <v>189</v>
      </c>
      <c r="B278" s="64" t="s">
        <v>178</v>
      </c>
      <c r="C278" s="64">
        <v>113</v>
      </c>
      <c r="D278" s="64">
        <v>250</v>
      </c>
      <c r="E278" s="64">
        <v>4</v>
      </c>
      <c r="F278" s="65">
        <v>0.5</v>
      </c>
      <c r="G278" s="51">
        <f t="shared" si="28"/>
        <v>500</v>
      </c>
      <c r="H278" s="52">
        <f t="shared" si="29"/>
        <v>28.25</v>
      </c>
      <c r="I278" s="52">
        <f t="shared" si="30"/>
        <v>84.549912631756939</v>
      </c>
      <c r="J278" s="64">
        <v>300</v>
      </c>
      <c r="K278" s="63" t="s">
        <v>194</v>
      </c>
      <c r="L278" s="63"/>
      <c r="M278" s="63"/>
      <c r="N278" s="63"/>
      <c r="O278" s="63"/>
      <c r="P278" s="63"/>
      <c r="Q278" s="63"/>
    </row>
    <row r="279" spans="1:17" x14ac:dyDescent="0.25">
      <c r="A279" s="64" t="s">
        <v>189</v>
      </c>
      <c r="B279" s="64" t="s">
        <v>178</v>
      </c>
      <c r="C279" s="64">
        <v>113</v>
      </c>
      <c r="D279" s="64">
        <v>250</v>
      </c>
      <c r="E279" s="64">
        <v>4</v>
      </c>
      <c r="F279" s="65">
        <v>0.63</v>
      </c>
      <c r="G279" s="51">
        <f t="shared" si="28"/>
        <v>396.82539682539681</v>
      </c>
      <c r="H279" s="52">
        <f t="shared" si="29"/>
        <v>22.42</v>
      </c>
      <c r="I279" s="52">
        <f t="shared" si="30"/>
        <v>106.53288991601374</v>
      </c>
      <c r="J279" s="64">
        <v>300</v>
      </c>
      <c r="K279" s="63" t="s">
        <v>194</v>
      </c>
      <c r="L279" s="63"/>
      <c r="M279" s="63"/>
      <c r="N279" s="63"/>
      <c r="O279" s="63"/>
      <c r="P279" s="63"/>
      <c r="Q279" s="63"/>
    </row>
    <row r="280" spans="1:17" x14ac:dyDescent="0.25">
      <c r="A280" s="64" t="s">
        <v>189</v>
      </c>
      <c r="B280" s="64" t="s">
        <v>178</v>
      </c>
      <c r="C280" s="64">
        <v>113</v>
      </c>
      <c r="D280" s="64">
        <v>250</v>
      </c>
      <c r="E280" s="64">
        <v>4</v>
      </c>
      <c r="F280" s="65">
        <v>0.7</v>
      </c>
      <c r="G280" s="51">
        <f t="shared" si="28"/>
        <v>357.14285714285717</v>
      </c>
      <c r="H280" s="52">
        <f t="shared" si="29"/>
        <v>20.170000000000002</v>
      </c>
      <c r="I280" s="52">
        <f t="shared" si="30"/>
        <v>118.36987768445972</v>
      </c>
      <c r="J280" s="64">
        <v>300</v>
      </c>
      <c r="K280" s="63" t="s">
        <v>194</v>
      </c>
      <c r="L280" s="63"/>
      <c r="M280" s="63"/>
      <c r="N280" s="63"/>
      <c r="O280" s="63"/>
      <c r="P280" s="63"/>
      <c r="Q280" s="63"/>
    </row>
    <row r="281" spans="1:17" x14ac:dyDescent="0.25">
      <c r="A281" s="61" t="s">
        <v>181</v>
      </c>
      <c r="B281" s="61" t="s">
        <v>178</v>
      </c>
      <c r="C281" s="61">
        <v>113</v>
      </c>
      <c r="D281" s="61">
        <v>370</v>
      </c>
      <c r="E281" s="61">
        <v>4</v>
      </c>
      <c r="F281" s="62">
        <v>0.18</v>
      </c>
      <c r="G281" s="51">
        <f t="shared" si="28"/>
        <v>2055.5555555555557</v>
      </c>
      <c r="H281" s="52">
        <f t="shared" si="29"/>
        <v>116.13</v>
      </c>
      <c r="I281" s="52">
        <f t="shared" si="30"/>
        <v>30.437968547432497</v>
      </c>
      <c r="J281" s="61">
        <v>300</v>
      </c>
      <c r="K281" s="63" t="s">
        <v>194</v>
      </c>
      <c r="L281" s="63"/>
      <c r="M281" s="63"/>
      <c r="N281" s="63"/>
      <c r="O281" s="63"/>
      <c r="P281" s="63"/>
      <c r="Q281" s="63"/>
    </row>
    <row r="282" spans="1:17" x14ac:dyDescent="0.25">
      <c r="A282" s="61" t="s">
        <v>181</v>
      </c>
      <c r="B282" s="61" t="s">
        <v>178</v>
      </c>
      <c r="C282" s="61">
        <v>113</v>
      </c>
      <c r="D282" s="61">
        <v>370</v>
      </c>
      <c r="E282" s="61">
        <v>4</v>
      </c>
      <c r="F282" s="62">
        <v>0.22</v>
      </c>
      <c r="G282" s="51">
        <f t="shared" si="28"/>
        <v>1681.8181818181818</v>
      </c>
      <c r="H282" s="52">
        <f t="shared" si="29"/>
        <v>95.02</v>
      </c>
      <c r="I282" s="52">
        <f t="shared" si="30"/>
        <v>37.20196155797305</v>
      </c>
      <c r="J282" s="61">
        <v>300</v>
      </c>
      <c r="K282" s="63" t="s">
        <v>194</v>
      </c>
      <c r="L282" s="63"/>
      <c r="M282" s="63"/>
      <c r="N282" s="63"/>
      <c r="O282" s="63"/>
      <c r="P282" s="63"/>
      <c r="Q282" s="63"/>
    </row>
    <row r="283" spans="1:17" x14ac:dyDescent="0.25">
      <c r="A283" s="61" t="s">
        <v>181</v>
      </c>
      <c r="B283" s="61" t="s">
        <v>178</v>
      </c>
      <c r="C283" s="61">
        <v>113</v>
      </c>
      <c r="D283" s="61">
        <v>370</v>
      </c>
      <c r="E283" s="61">
        <v>4</v>
      </c>
      <c r="F283" s="62">
        <v>0.25</v>
      </c>
      <c r="G283" s="51">
        <f t="shared" si="28"/>
        <v>1480</v>
      </c>
      <c r="H283" s="52">
        <f t="shared" si="29"/>
        <v>83.62</v>
      </c>
      <c r="I283" s="52">
        <f t="shared" si="30"/>
        <v>42.27495631587847</v>
      </c>
      <c r="J283" s="61">
        <v>300</v>
      </c>
      <c r="K283" s="63" t="s">
        <v>194</v>
      </c>
      <c r="L283" s="63"/>
      <c r="M283" s="63"/>
      <c r="N283" s="63"/>
      <c r="O283" s="63"/>
      <c r="P283" s="63"/>
      <c r="Q283" s="63"/>
    </row>
    <row r="284" spans="1:17" x14ac:dyDescent="0.25">
      <c r="A284" s="61" t="s">
        <v>181</v>
      </c>
      <c r="B284" s="61" t="s">
        <v>178</v>
      </c>
      <c r="C284" s="61">
        <v>113</v>
      </c>
      <c r="D284" s="61">
        <v>370</v>
      </c>
      <c r="E284" s="61">
        <v>4</v>
      </c>
      <c r="F284" s="62">
        <v>0.3</v>
      </c>
      <c r="G284" s="51">
        <f t="shared" si="28"/>
        <v>1233.3333333333335</v>
      </c>
      <c r="H284" s="52">
        <f t="shared" si="29"/>
        <v>69.680000000000007</v>
      </c>
      <c r="I284" s="52">
        <f t="shared" si="30"/>
        <v>50.729947579054162</v>
      </c>
      <c r="J284" s="61">
        <v>300</v>
      </c>
      <c r="K284" s="63" t="s">
        <v>194</v>
      </c>
      <c r="L284" s="63"/>
      <c r="M284" s="63"/>
      <c r="N284" s="63"/>
      <c r="O284" s="63"/>
      <c r="P284" s="63"/>
      <c r="Q284" s="63"/>
    </row>
    <row r="285" spans="1:17" x14ac:dyDescent="0.25">
      <c r="A285" s="61" t="s">
        <v>181</v>
      </c>
      <c r="B285" s="61" t="s">
        <v>178</v>
      </c>
      <c r="C285" s="61">
        <v>113</v>
      </c>
      <c r="D285" s="61">
        <v>370</v>
      </c>
      <c r="E285" s="61">
        <v>4</v>
      </c>
      <c r="F285" s="62">
        <v>0.32</v>
      </c>
      <c r="G285" s="51">
        <f t="shared" si="28"/>
        <v>1156.25</v>
      </c>
      <c r="H285" s="52">
        <f t="shared" si="29"/>
        <v>65.320000000000007</v>
      </c>
      <c r="I285" s="52">
        <f t="shared" si="30"/>
        <v>54.111944084324442</v>
      </c>
      <c r="J285" s="61">
        <v>300</v>
      </c>
      <c r="K285" s="63" t="s">
        <v>194</v>
      </c>
      <c r="L285" s="63"/>
      <c r="M285" s="63"/>
      <c r="N285" s="63"/>
      <c r="O285" s="63"/>
      <c r="P285" s="63"/>
      <c r="Q285" s="63"/>
    </row>
    <row r="286" spans="1:17" x14ac:dyDescent="0.25">
      <c r="A286" s="61" t="s">
        <v>181</v>
      </c>
      <c r="B286" s="61" t="s">
        <v>178</v>
      </c>
      <c r="C286" s="61">
        <v>113</v>
      </c>
      <c r="D286" s="61">
        <v>370</v>
      </c>
      <c r="E286" s="61">
        <v>4</v>
      </c>
      <c r="F286" s="62">
        <v>0.38</v>
      </c>
      <c r="G286" s="51">
        <f t="shared" si="28"/>
        <v>973.68421052631572</v>
      </c>
      <c r="H286" s="52">
        <f t="shared" si="29"/>
        <v>55.01</v>
      </c>
      <c r="I286" s="52">
        <f t="shared" si="30"/>
        <v>64.257933600135274</v>
      </c>
      <c r="J286" s="61">
        <v>300</v>
      </c>
      <c r="K286" s="63" t="s">
        <v>194</v>
      </c>
      <c r="L286" s="63"/>
      <c r="M286" s="63"/>
      <c r="N286" s="63"/>
      <c r="O286" s="63"/>
      <c r="P286" s="63"/>
      <c r="Q286" s="63"/>
    </row>
    <row r="287" spans="1:17" x14ac:dyDescent="0.25">
      <c r="A287" s="61" t="s">
        <v>181</v>
      </c>
      <c r="B287" s="61" t="s">
        <v>178</v>
      </c>
      <c r="C287" s="61">
        <v>113</v>
      </c>
      <c r="D287" s="61">
        <v>370</v>
      </c>
      <c r="E287" s="61">
        <v>4</v>
      </c>
      <c r="F287" s="62">
        <v>0.5</v>
      </c>
      <c r="G287" s="51">
        <f t="shared" si="28"/>
        <v>740</v>
      </c>
      <c r="H287" s="52">
        <f t="shared" si="29"/>
        <v>41.81</v>
      </c>
      <c r="I287" s="52">
        <f t="shared" si="30"/>
        <v>84.549912631756939</v>
      </c>
      <c r="J287" s="61">
        <v>300</v>
      </c>
      <c r="K287" s="63" t="s">
        <v>194</v>
      </c>
      <c r="L287" s="63"/>
      <c r="M287" s="63"/>
      <c r="N287" s="63"/>
      <c r="O287" s="63"/>
      <c r="P287" s="63"/>
      <c r="Q287" s="63"/>
    </row>
    <row r="288" spans="1:17" x14ac:dyDescent="0.25">
      <c r="A288" s="61" t="s">
        <v>181</v>
      </c>
      <c r="B288" s="61" t="s">
        <v>178</v>
      </c>
      <c r="C288" s="61">
        <v>113</v>
      </c>
      <c r="D288" s="61">
        <v>370</v>
      </c>
      <c r="E288" s="61">
        <v>4</v>
      </c>
      <c r="F288" s="62">
        <v>0.6</v>
      </c>
      <c r="G288" s="51">
        <f t="shared" si="28"/>
        <v>616.66666666666674</v>
      </c>
      <c r="H288" s="52">
        <f t="shared" si="29"/>
        <v>34.840000000000003</v>
      </c>
      <c r="I288" s="52">
        <f t="shared" si="30"/>
        <v>101.45989515810832</v>
      </c>
      <c r="J288" s="61">
        <v>300</v>
      </c>
      <c r="K288" s="63" t="s">
        <v>194</v>
      </c>
      <c r="L288" s="63"/>
      <c r="M288" s="63"/>
      <c r="N288" s="63"/>
      <c r="O288" s="63"/>
      <c r="P288" s="63"/>
      <c r="Q288" s="63"/>
    </row>
    <row r="289" spans="1:17" x14ac:dyDescent="0.25">
      <c r="A289" s="61" t="s">
        <v>181</v>
      </c>
      <c r="B289" s="61" t="s">
        <v>178</v>
      </c>
      <c r="C289" s="61">
        <v>113</v>
      </c>
      <c r="D289" s="61">
        <v>370</v>
      </c>
      <c r="E289" s="61">
        <v>4</v>
      </c>
      <c r="F289" s="62">
        <v>0.7</v>
      </c>
      <c r="G289" s="51">
        <f t="shared" si="28"/>
        <v>528.57142857142856</v>
      </c>
      <c r="H289" s="52">
        <f t="shared" si="29"/>
        <v>29.86</v>
      </c>
      <c r="I289" s="52">
        <f t="shared" si="30"/>
        <v>118.36987768445972</v>
      </c>
      <c r="J289" s="61">
        <v>300</v>
      </c>
      <c r="K289" s="63" t="s">
        <v>194</v>
      </c>
      <c r="L289" s="63"/>
      <c r="M289" s="63"/>
      <c r="N289" s="63"/>
      <c r="O289" s="63"/>
      <c r="P289" s="63"/>
      <c r="Q289" s="63"/>
    </row>
    <row r="290" spans="1:17" x14ac:dyDescent="0.25">
      <c r="A290" s="61" t="s">
        <v>181</v>
      </c>
      <c r="B290" s="61" t="s">
        <v>178</v>
      </c>
      <c r="C290" s="61">
        <v>113</v>
      </c>
      <c r="D290" s="61">
        <v>370</v>
      </c>
      <c r="E290" s="61">
        <v>2</v>
      </c>
      <c r="F290" s="62">
        <v>0.8</v>
      </c>
      <c r="G290" s="51">
        <f t="shared" si="28"/>
        <v>462.5</v>
      </c>
      <c r="H290" s="52">
        <f t="shared" si="29"/>
        <v>26.13</v>
      </c>
      <c r="I290" s="52">
        <f t="shared" si="30"/>
        <v>135.27986021081111</v>
      </c>
      <c r="J290" s="61">
        <v>300</v>
      </c>
      <c r="K290" s="63" t="s">
        <v>194</v>
      </c>
      <c r="L290" s="63"/>
      <c r="M290" s="63"/>
      <c r="N290" s="63"/>
      <c r="O290" s="63"/>
      <c r="P290" s="63"/>
      <c r="Q290" s="63"/>
    </row>
    <row r="291" spans="1:17" x14ac:dyDescent="0.25">
      <c r="A291" s="61" t="s">
        <v>181</v>
      </c>
      <c r="B291" s="61" t="s">
        <v>178</v>
      </c>
      <c r="C291" s="61">
        <v>113</v>
      </c>
      <c r="D291" s="61">
        <v>370</v>
      </c>
      <c r="E291" s="61">
        <v>2</v>
      </c>
      <c r="F291" s="62">
        <v>1.1000000000000001</v>
      </c>
      <c r="G291" s="51">
        <f t="shared" si="28"/>
        <v>336.36363636363632</v>
      </c>
      <c r="H291" s="52">
        <f t="shared" si="29"/>
        <v>19</v>
      </c>
      <c r="I291" s="52">
        <f t="shared" si="30"/>
        <v>186.00980778986528</v>
      </c>
      <c r="J291" s="61">
        <v>300</v>
      </c>
      <c r="K291" s="63" t="s">
        <v>194</v>
      </c>
      <c r="L291" s="63"/>
      <c r="M291" s="63"/>
      <c r="N291" s="63"/>
      <c r="O291" s="63"/>
      <c r="P291" s="63"/>
      <c r="Q291" s="63"/>
    </row>
    <row r="292" spans="1:17" x14ac:dyDescent="0.25">
      <c r="A292" s="61" t="s">
        <v>181</v>
      </c>
      <c r="B292" s="61" t="s">
        <v>178</v>
      </c>
      <c r="C292" s="61">
        <v>113</v>
      </c>
      <c r="D292" s="61">
        <v>370</v>
      </c>
      <c r="E292" s="61">
        <v>2</v>
      </c>
      <c r="F292" s="62">
        <v>1.25</v>
      </c>
      <c r="G292" s="51">
        <f t="shared" si="28"/>
        <v>296</v>
      </c>
      <c r="H292" s="52">
        <f t="shared" si="29"/>
        <v>16.72</v>
      </c>
      <c r="I292" s="52">
        <f t="shared" si="30"/>
        <v>211.37478157939236</v>
      </c>
      <c r="J292" s="61">
        <v>300</v>
      </c>
      <c r="K292" s="63" t="s">
        <v>194</v>
      </c>
      <c r="L292" s="63"/>
      <c r="M292" s="63"/>
      <c r="N292" s="63"/>
      <c r="O292" s="63"/>
      <c r="P292" s="63"/>
      <c r="Q292" s="63"/>
    </row>
    <row r="293" spans="1:17" x14ac:dyDescent="0.25">
      <c r="A293" s="61" t="s">
        <v>181</v>
      </c>
      <c r="B293" s="61" t="s">
        <v>178</v>
      </c>
      <c r="C293" s="61">
        <v>113</v>
      </c>
      <c r="D293" s="61">
        <v>370</v>
      </c>
      <c r="E293" s="61">
        <v>2</v>
      </c>
      <c r="F293" s="62">
        <v>1.5</v>
      </c>
      <c r="G293" s="51">
        <f t="shared" si="28"/>
        <v>246.66666666666666</v>
      </c>
      <c r="H293" s="52">
        <f t="shared" si="29"/>
        <v>13.93</v>
      </c>
      <c r="I293" s="52">
        <f t="shared" si="30"/>
        <v>253.64973789527082</v>
      </c>
      <c r="J293" s="61">
        <v>300</v>
      </c>
      <c r="K293" s="63" t="s">
        <v>194</v>
      </c>
      <c r="L293" s="63"/>
      <c r="M293" s="63"/>
      <c r="N293" s="63"/>
      <c r="O293" s="63"/>
      <c r="P293" s="63"/>
      <c r="Q293" s="63"/>
    </row>
    <row r="294" spans="1:17" x14ac:dyDescent="0.25">
      <c r="A294" s="64" t="s">
        <v>189</v>
      </c>
      <c r="B294" s="64" t="s">
        <v>178</v>
      </c>
      <c r="C294" s="64">
        <v>113</v>
      </c>
      <c r="D294" s="64">
        <v>310</v>
      </c>
      <c r="E294" s="64">
        <v>4</v>
      </c>
      <c r="F294" s="65">
        <v>0.18</v>
      </c>
      <c r="G294" s="51">
        <f t="shared" si="28"/>
        <v>1722.2222222222224</v>
      </c>
      <c r="H294" s="52">
        <f t="shared" si="29"/>
        <v>97.3</v>
      </c>
      <c r="I294" s="52">
        <f t="shared" si="30"/>
        <v>30.437968547432497</v>
      </c>
      <c r="J294" s="64">
        <v>300</v>
      </c>
      <c r="K294" s="63" t="s">
        <v>194</v>
      </c>
      <c r="L294" s="63"/>
      <c r="M294" s="63"/>
      <c r="N294" s="63"/>
      <c r="O294" s="63"/>
      <c r="P294" s="63"/>
      <c r="Q294" s="63"/>
    </row>
    <row r="295" spans="1:17" x14ac:dyDescent="0.25">
      <c r="A295" s="64" t="s">
        <v>189</v>
      </c>
      <c r="B295" s="64" t="s">
        <v>178</v>
      </c>
      <c r="C295" s="64">
        <v>113</v>
      </c>
      <c r="D295" s="64">
        <v>310</v>
      </c>
      <c r="E295" s="64">
        <v>4</v>
      </c>
      <c r="F295" s="65">
        <v>0.22</v>
      </c>
      <c r="G295" s="51">
        <f t="shared" si="28"/>
        <v>1409.090909090909</v>
      </c>
      <c r="H295" s="52">
        <f t="shared" si="29"/>
        <v>79.61</v>
      </c>
      <c r="I295" s="52">
        <f t="shared" si="30"/>
        <v>37.20196155797305</v>
      </c>
      <c r="J295" s="64">
        <v>300</v>
      </c>
      <c r="K295" s="63" t="s">
        <v>194</v>
      </c>
      <c r="L295" s="63"/>
      <c r="M295" s="63"/>
      <c r="N295" s="63"/>
      <c r="O295" s="63"/>
      <c r="P295" s="63"/>
      <c r="Q295" s="63"/>
    </row>
    <row r="296" spans="1:17" x14ac:dyDescent="0.25">
      <c r="A296" s="64" t="s">
        <v>189</v>
      </c>
      <c r="B296" s="64" t="s">
        <v>178</v>
      </c>
      <c r="C296" s="64">
        <v>113</v>
      </c>
      <c r="D296" s="64">
        <v>310</v>
      </c>
      <c r="E296" s="64">
        <v>4</v>
      </c>
      <c r="F296" s="65">
        <v>0.25</v>
      </c>
      <c r="G296" s="51">
        <f t="shared" si="28"/>
        <v>1240</v>
      </c>
      <c r="H296" s="52">
        <f t="shared" si="29"/>
        <v>70.06</v>
      </c>
      <c r="I296" s="52">
        <f t="shared" si="30"/>
        <v>42.27495631587847</v>
      </c>
      <c r="J296" s="64">
        <v>300</v>
      </c>
      <c r="K296" s="63" t="s">
        <v>194</v>
      </c>
      <c r="L296" s="63"/>
      <c r="M296" s="63"/>
      <c r="N296" s="63"/>
      <c r="O296" s="63"/>
      <c r="P296" s="63"/>
      <c r="Q296" s="63"/>
    </row>
    <row r="297" spans="1:17" x14ac:dyDescent="0.25">
      <c r="A297" s="64" t="s">
        <v>189</v>
      </c>
      <c r="B297" s="64" t="s">
        <v>178</v>
      </c>
      <c r="C297" s="64">
        <v>113</v>
      </c>
      <c r="D297" s="64">
        <v>310</v>
      </c>
      <c r="E297" s="64">
        <v>4</v>
      </c>
      <c r="F297" s="65">
        <v>0.3</v>
      </c>
      <c r="G297" s="51">
        <f t="shared" si="28"/>
        <v>1033.3333333333335</v>
      </c>
      <c r="H297" s="52">
        <f t="shared" si="29"/>
        <v>58.38</v>
      </c>
      <c r="I297" s="52">
        <f t="shared" si="30"/>
        <v>50.729947579054162</v>
      </c>
      <c r="J297" s="64">
        <v>300</v>
      </c>
      <c r="K297" s="63" t="s">
        <v>194</v>
      </c>
      <c r="L297" s="63"/>
      <c r="M297" s="63"/>
      <c r="N297" s="63"/>
      <c r="O297" s="63"/>
      <c r="P297" s="63"/>
      <c r="Q297" s="63"/>
    </row>
    <row r="298" spans="1:17" x14ac:dyDescent="0.25">
      <c r="A298" s="64" t="s">
        <v>189</v>
      </c>
      <c r="B298" s="64" t="s">
        <v>178</v>
      </c>
      <c r="C298" s="64">
        <v>113</v>
      </c>
      <c r="D298" s="64">
        <v>310</v>
      </c>
      <c r="E298" s="64">
        <v>4</v>
      </c>
      <c r="F298" s="65">
        <v>0.32</v>
      </c>
      <c r="G298" s="51">
        <f t="shared" si="28"/>
        <v>968.75</v>
      </c>
      <c r="H298" s="52">
        <f t="shared" si="29"/>
        <v>54.730000000000004</v>
      </c>
      <c r="I298" s="52">
        <f t="shared" si="30"/>
        <v>54.111944084324442</v>
      </c>
      <c r="J298" s="64">
        <v>300</v>
      </c>
      <c r="K298" s="63" t="s">
        <v>194</v>
      </c>
      <c r="L298" s="63"/>
      <c r="M298" s="63"/>
      <c r="N298" s="63"/>
      <c r="O298" s="63"/>
      <c r="P298" s="63"/>
      <c r="Q298" s="63"/>
    </row>
    <row r="299" spans="1:17" x14ac:dyDescent="0.25">
      <c r="A299" s="64" t="s">
        <v>189</v>
      </c>
      <c r="B299" s="64" t="s">
        <v>178</v>
      </c>
      <c r="C299" s="64">
        <v>113</v>
      </c>
      <c r="D299" s="64">
        <v>310</v>
      </c>
      <c r="E299" s="64">
        <v>4</v>
      </c>
      <c r="F299" s="65">
        <v>0.38</v>
      </c>
      <c r="G299" s="51">
        <f t="shared" si="28"/>
        <v>815.78947368421052</v>
      </c>
      <c r="H299" s="52">
        <f t="shared" si="29"/>
        <v>46.09</v>
      </c>
      <c r="I299" s="52">
        <f t="shared" si="30"/>
        <v>64.257933600135274</v>
      </c>
      <c r="J299" s="64">
        <v>300</v>
      </c>
      <c r="K299" s="63" t="s">
        <v>194</v>
      </c>
      <c r="L299" s="63"/>
      <c r="M299" s="63"/>
      <c r="N299" s="63"/>
      <c r="O299" s="63"/>
      <c r="P299" s="63"/>
      <c r="Q299" s="63"/>
    </row>
    <row r="300" spans="1:17" x14ac:dyDescent="0.25">
      <c r="A300" s="64" t="s">
        <v>189</v>
      </c>
      <c r="B300" s="64" t="s">
        <v>178</v>
      </c>
      <c r="C300" s="64">
        <v>113</v>
      </c>
      <c r="D300" s="64">
        <v>310</v>
      </c>
      <c r="E300" s="64">
        <v>4</v>
      </c>
      <c r="F300" s="65">
        <v>0.5</v>
      </c>
      <c r="G300" s="51">
        <f t="shared" si="28"/>
        <v>620</v>
      </c>
      <c r="H300" s="52">
        <f t="shared" si="29"/>
        <v>35.03</v>
      </c>
      <c r="I300" s="52">
        <f t="shared" si="30"/>
        <v>84.549912631756939</v>
      </c>
      <c r="J300" s="64">
        <v>300</v>
      </c>
      <c r="K300" s="63" t="s">
        <v>194</v>
      </c>
      <c r="L300" s="63"/>
      <c r="M300" s="63"/>
      <c r="N300" s="63"/>
      <c r="O300" s="63"/>
      <c r="P300" s="63"/>
      <c r="Q300" s="63"/>
    </row>
    <row r="301" spans="1:17" x14ac:dyDescent="0.25">
      <c r="A301" s="64" t="s">
        <v>189</v>
      </c>
      <c r="B301" s="64" t="s">
        <v>178</v>
      </c>
      <c r="C301" s="64">
        <v>113</v>
      </c>
      <c r="D301" s="64">
        <v>310</v>
      </c>
      <c r="E301" s="64">
        <v>4</v>
      </c>
      <c r="F301" s="65">
        <v>0.6</v>
      </c>
      <c r="G301" s="51">
        <f t="shared" si="28"/>
        <v>516.66666666666674</v>
      </c>
      <c r="H301" s="52">
        <f t="shared" si="29"/>
        <v>29.19</v>
      </c>
      <c r="I301" s="52">
        <f t="shared" si="30"/>
        <v>101.45989515810832</v>
      </c>
      <c r="J301" s="64">
        <v>300</v>
      </c>
      <c r="K301" s="63" t="s">
        <v>194</v>
      </c>
      <c r="L301" s="63"/>
      <c r="M301" s="63"/>
      <c r="N301" s="63"/>
      <c r="O301" s="63"/>
      <c r="P301" s="63"/>
      <c r="Q301" s="63"/>
    </row>
    <row r="302" spans="1:17" x14ac:dyDescent="0.25">
      <c r="A302" s="64" t="s">
        <v>189</v>
      </c>
      <c r="B302" s="64" t="s">
        <v>178</v>
      </c>
      <c r="C302" s="64">
        <v>113</v>
      </c>
      <c r="D302" s="64">
        <v>310</v>
      </c>
      <c r="E302" s="64">
        <v>4</v>
      </c>
      <c r="F302" s="65">
        <v>0.7</v>
      </c>
      <c r="G302" s="51">
        <f t="shared" si="28"/>
        <v>442.85714285714289</v>
      </c>
      <c r="H302" s="52">
        <f t="shared" si="29"/>
        <v>25.02</v>
      </c>
      <c r="I302" s="52">
        <f t="shared" si="30"/>
        <v>118.36987768445972</v>
      </c>
      <c r="J302" s="64">
        <v>300</v>
      </c>
      <c r="K302" s="63" t="s">
        <v>194</v>
      </c>
      <c r="L302" s="63"/>
      <c r="M302" s="63"/>
      <c r="N302" s="63"/>
      <c r="O302" s="63"/>
      <c r="P302" s="63"/>
      <c r="Q302" s="63"/>
    </row>
    <row r="303" spans="1:17" x14ac:dyDescent="0.25">
      <c r="A303" s="64" t="s">
        <v>189</v>
      </c>
      <c r="B303" s="64" t="s">
        <v>178</v>
      </c>
      <c r="C303" s="64">
        <v>113</v>
      </c>
      <c r="D303" s="64">
        <v>310</v>
      </c>
      <c r="E303" s="64">
        <v>2</v>
      </c>
      <c r="F303" s="65">
        <v>0.8</v>
      </c>
      <c r="G303" s="51">
        <f t="shared" si="28"/>
        <v>387.5</v>
      </c>
      <c r="H303" s="52">
        <f t="shared" si="29"/>
        <v>21.89</v>
      </c>
      <c r="I303" s="52">
        <f t="shared" si="30"/>
        <v>135.27986021081111</v>
      </c>
      <c r="J303" s="64">
        <v>300</v>
      </c>
      <c r="K303" s="63" t="s">
        <v>194</v>
      </c>
      <c r="L303" s="63"/>
      <c r="M303" s="63"/>
      <c r="N303" s="63"/>
      <c r="O303" s="63"/>
      <c r="P303" s="63"/>
      <c r="Q303" s="63"/>
    </row>
    <row r="304" spans="1:17" x14ac:dyDescent="0.25">
      <c r="A304" s="64" t="s">
        <v>189</v>
      </c>
      <c r="B304" s="64" t="s">
        <v>178</v>
      </c>
      <c r="C304" s="64">
        <v>113</v>
      </c>
      <c r="D304" s="64">
        <v>310</v>
      </c>
      <c r="E304" s="64">
        <v>2</v>
      </c>
      <c r="F304" s="65">
        <v>1.1000000000000001</v>
      </c>
      <c r="G304" s="51">
        <f t="shared" si="28"/>
        <v>281.81818181818181</v>
      </c>
      <c r="H304" s="52">
        <f t="shared" si="29"/>
        <v>15.92</v>
      </c>
      <c r="I304" s="52">
        <f t="shared" si="30"/>
        <v>186.00980778986528</v>
      </c>
      <c r="J304" s="64">
        <v>300</v>
      </c>
      <c r="K304" s="63" t="s">
        <v>194</v>
      </c>
      <c r="L304" s="63"/>
      <c r="M304" s="63"/>
      <c r="N304" s="63"/>
      <c r="O304" s="63"/>
      <c r="P304" s="63"/>
      <c r="Q304" s="63"/>
    </row>
    <row r="305" spans="1:17" x14ac:dyDescent="0.25">
      <c r="A305" s="64" t="s">
        <v>189</v>
      </c>
      <c r="B305" s="64" t="s">
        <v>178</v>
      </c>
      <c r="C305" s="64">
        <v>113</v>
      </c>
      <c r="D305" s="64">
        <v>310</v>
      </c>
      <c r="E305" s="64">
        <v>2</v>
      </c>
      <c r="F305" s="65">
        <v>1.25</v>
      </c>
      <c r="G305" s="51">
        <f t="shared" si="28"/>
        <v>248</v>
      </c>
      <c r="H305" s="52">
        <f t="shared" si="29"/>
        <v>14.01</v>
      </c>
      <c r="I305" s="52">
        <f t="shared" si="30"/>
        <v>211.37478157939236</v>
      </c>
      <c r="J305" s="64">
        <v>300</v>
      </c>
      <c r="K305" s="63" t="s">
        <v>194</v>
      </c>
      <c r="L305" s="63"/>
      <c r="M305" s="63"/>
      <c r="N305" s="63"/>
      <c r="O305" s="63"/>
      <c r="P305" s="63"/>
      <c r="Q305" s="63"/>
    </row>
    <row r="306" spans="1:17" x14ac:dyDescent="0.25">
      <c r="A306" s="64" t="s">
        <v>189</v>
      </c>
      <c r="B306" s="64" t="s">
        <v>178</v>
      </c>
      <c r="C306" s="64">
        <v>113</v>
      </c>
      <c r="D306" s="64">
        <v>310</v>
      </c>
      <c r="E306" s="64">
        <v>2</v>
      </c>
      <c r="F306" s="65">
        <v>1.5</v>
      </c>
      <c r="G306" s="51">
        <f t="shared" si="28"/>
        <v>206.66666666666666</v>
      </c>
      <c r="H306" s="52">
        <f t="shared" si="29"/>
        <v>11.67</v>
      </c>
      <c r="I306" s="52">
        <f t="shared" si="30"/>
        <v>253.64973789527082</v>
      </c>
      <c r="J306" s="64">
        <v>300</v>
      </c>
      <c r="K306" s="63" t="s">
        <v>194</v>
      </c>
      <c r="L306" s="63"/>
      <c r="M306" s="63"/>
      <c r="N306" s="63"/>
      <c r="O306" s="63"/>
      <c r="P306" s="63"/>
      <c r="Q306" s="63"/>
    </row>
    <row r="307" spans="1:17" x14ac:dyDescent="0.25">
      <c r="A307" s="61" t="s">
        <v>181</v>
      </c>
      <c r="B307" s="61" t="s">
        <v>178</v>
      </c>
      <c r="C307" s="61">
        <v>113</v>
      </c>
      <c r="D307" s="61">
        <v>550</v>
      </c>
      <c r="E307" s="61">
        <v>2</v>
      </c>
      <c r="F307" s="62">
        <v>0.38</v>
      </c>
      <c r="G307" s="51">
        <f t="shared" si="28"/>
        <v>1447.3684210526317</v>
      </c>
      <c r="H307" s="52">
        <f t="shared" si="29"/>
        <v>81.77</v>
      </c>
      <c r="I307" s="52">
        <f t="shared" si="30"/>
        <v>64.257933600135274</v>
      </c>
      <c r="J307" s="61">
        <v>300</v>
      </c>
      <c r="K307" s="63" t="s">
        <v>194</v>
      </c>
      <c r="L307" s="63"/>
      <c r="M307" s="63"/>
      <c r="N307" s="63"/>
      <c r="O307" s="63"/>
      <c r="P307" s="63"/>
      <c r="Q307" s="63"/>
    </row>
    <row r="308" spans="1:17" x14ac:dyDescent="0.25">
      <c r="A308" s="61" t="s">
        <v>181</v>
      </c>
      <c r="B308" s="61" t="s">
        <v>178</v>
      </c>
      <c r="C308" s="61">
        <v>113</v>
      </c>
      <c r="D308" s="61">
        <v>550</v>
      </c>
      <c r="E308" s="61">
        <v>2</v>
      </c>
      <c r="F308" s="62">
        <v>0.45</v>
      </c>
      <c r="G308" s="51">
        <f t="shared" si="28"/>
        <v>1222.2222222222222</v>
      </c>
      <c r="H308" s="52">
        <f t="shared" si="29"/>
        <v>69.05</v>
      </c>
      <c r="I308" s="52">
        <f t="shared" si="30"/>
        <v>76.094921368581254</v>
      </c>
      <c r="J308" s="61">
        <v>300</v>
      </c>
      <c r="K308" s="63" t="s">
        <v>194</v>
      </c>
      <c r="L308" s="63"/>
      <c r="M308" s="63"/>
      <c r="N308" s="63"/>
      <c r="O308" s="63"/>
      <c r="P308" s="63"/>
      <c r="Q308" s="63"/>
    </row>
    <row r="309" spans="1:17" x14ac:dyDescent="0.25">
      <c r="A309" s="61" t="s">
        <v>181</v>
      </c>
      <c r="B309" s="61" t="s">
        <v>178</v>
      </c>
      <c r="C309" s="61">
        <v>113</v>
      </c>
      <c r="D309" s="61">
        <v>550</v>
      </c>
      <c r="E309" s="61">
        <v>2</v>
      </c>
      <c r="F309" s="62">
        <v>0.5</v>
      </c>
      <c r="G309" s="51">
        <f t="shared" si="28"/>
        <v>1100</v>
      </c>
      <c r="H309" s="52">
        <f t="shared" si="29"/>
        <v>62.15</v>
      </c>
      <c r="I309" s="52">
        <f t="shared" si="30"/>
        <v>84.549912631756939</v>
      </c>
      <c r="J309" s="61">
        <v>300</v>
      </c>
      <c r="K309" s="63" t="s">
        <v>194</v>
      </c>
      <c r="L309" s="63"/>
      <c r="M309" s="63"/>
      <c r="N309" s="63"/>
      <c r="O309" s="63"/>
      <c r="P309" s="63"/>
      <c r="Q309" s="63"/>
    </row>
    <row r="310" spans="1:17" x14ac:dyDescent="0.25">
      <c r="A310" s="61" t="s">
        <v>181</v>
      </c>
      <c r="B310" s="61" t="s">
        <v>178</v>
      </c>
      <c r="C310" s="61">
        <v>113</v>
      </c>
      <c r="D310" s="61">
        <v>550</v>
      </c>
      <c r="E310" s="61">
        <v>2</v>
      </c>
      <c r="F310" s="62">
        <v>0.6</v>
      </c>
      <c r="G310" s="51">
        <f t="shared" si="28"/>
        <v>916.66666666666674</v>
      </c>
      <c r="H310" s="52">
        <f t="shared" si="29"/>
        <v>51.79</v>
      </c>
      <c r="I310" s="52">
        <f t="shared" si="30"/>
        <v>101.45989515810832</v>
      </c>
      <c r="J310" s="61">
        <v>300</v>
      </c>
      <c r="K310" s="63" t="s">
        <v>194</v>
      </c>
      <c r="L310" s="63"/>
      <c r="M310" s="63"/>
      <c r="N310" s="63"/>
      <c r="O310" s="63"/>
      <c r="P310" s="63"/>
      <c r="Q310" s="63"/>
    </row>
    <row r="311" spans="1:17" x14ac:dyDescent="0.25">
      <c r="A311" s="61" t="s">
        <v>181</v>
      </c>
      <c r="B311" s="61" t="s">
        <v>178</v>
      </c>
      <c r="C311" s="61">
        <v>113</v>
      </c>
      <c r="D311" s="61">
        <v>550</v>
      </c>
      <c r="E311" s="61">
        <v>2</v>
      </c>
      <c r="F311" s="62">
        <v>0.7</v>
      </c>
      <c r="G311" s="51">
        <f t="shared" si="28"/>
        <v>785.71428571428578</v>
      </c>
      <c r="H311" s="52">
        <f t="shared" si="29"/>
        <v>44.39</v>
      </c>
      <c r="I311" s="52">
        <f t="shared" si="30"/>
        <v>118.36987768445972</v>
      </c>
      <c r="J311" s="61">
        <v>300</v>
      </c>
      <c r="K311" s="63" t="s">
        <v>194</v>
      </c>
      <c r="L311" s="63"/>
      <c r="M311" s="63"/>
      <c r="N311" s="63"/>
      <c r="O311" s="63"/>
      <c r="P311" s="63"/>
      <c r="Q311" s="63"/>
    </row>
    <row r="312" spans="1:17" x14ac:dyDescent="0.25">
      <c r="A312" s="61" t="s">
        <v>181</v>
      </c>
      <c r="B312" s="61" t="s">
        <v>178</v>
      </c>
      <c r="C312" s="61">
        <v>113</v>
      </c>
      <c r="D312" s="61">
        <v>550</v>
      </c>
      <c r="E312" s="61">
        <v>2</v>
      </c>
      <c r="F312" s="62">
        <v>0.8</v>
      </c>
      <c r="G312" s="51">
        <f t="shared" si="28"/>
        <v>687.5</v>
      </c>
      <c r="H312" s="52">
        <f t="shared" si="29"/>
        <v>38.840000000000003</v>
      </c>
      <c r="I312" s="52">
        <f t="shared" si="30"/>
        <v>135.27986021081111</v>
      </c>
      <c r="J312" s="61">
        <v>300</v>
      </c>
      <c r="K312" s="63" t="s">
        <v>194</v>
      </c>
      <c r="L312" s="63"/>
      <c r="M312" s="63"/>
      <c r="N312" s="63"/>
      <c r="O312" s="63"/>
      <c r="P312" s="63"/>
      <c r="Q312" s="63"/>
    </row>
    <row r="313" spans="1:17" x14ac:dyDescent="0.25">
      <c r="A313" s="61" t="s">
        <v>181</v>
      </c>
      <c r="B313" s="61" t="s">
        <v>178</v>
      </c>
      <c r="C313" s="61">
        <v>113</v>
      </c>
      <c r="D313" s="61">
        <v>550</v>
      </c>
      <c r="E313" s="61">
        <v>2</v>
      </c>
      <c r="F313" s="62">
        <v>1.1000000000000001</v>
      </c>
      <c r="G313" s="51">
        <f t="shared" si="28"/>
        <v>499.99999999999994</v>
      </c>
      <c r="H313" s="52">
        <f t="shared" si="29"/>
        <v>28.25</v>
      </c>
      <c r="I313" s="52">
        <f t="shared" si="30"/>
        <v>186.00980778986528</v>
      </c>
      <c r="J313" s="61">
        <v>300</v>
      </c>
      <c r="K313" s="63" t="s">
        <v>194</v>
      </c>
      <c r="L313" s="63"/>
      <c r="M313" s="63"/>
      <c r="N313" s="63"/>
      <c r="O313" s="63"/>
      <c r="P313" s="63"/>
      <c r="Q313" s="63"/>
    </row>
    <row r="314" spans="1:17" x14ac:dyDescent="0.25">
      <c r="A314" s="61" t="s">
        <v>181</v>
      </c>
      <c r="B314" s="61" t="s">
        <v>178</v>
      </c>
      <c r="C314" s="61">
        <v>113</v>
      </c>
      <c r="D314" s="61">
        <v>550</v>
      </c>
      <c r="E314" s="61">
        <v>2</v>
      </c>
      <c r="F314" s="62">
        <v>1.25</v>
      </c>
      <c r="G314" s="51">
        <f t="shared" si="28"/>
        <v>440</v>
      </c>
      <c r="H314" s="52">
        <f t="shared" si="29"/>
        <v>24.86</v>
      </c>
      <c r="I314" s="52">
        <f t="shared" si="30"/>
        <v>211.37478157939236</v>
      </c>
      <c r="J314" s="61">
        <v>300</v>
      </c>
      <c r="K314" s="63" t="s">
        <v>194</v>
      </c>
      <c r="L314" s="63"/>
      <c r="M314" s="63"/>
      <c r="N314" s="63"/>
      <c r="O314" s="63"/>
      <c r="P314" s="63"/>
      <c r="Q314" s="63"/>
    </row>
    <row r="315" spans="1:17" x14ac:dyDescent="0.25">
      <c r="A315" s="61" t="s">
        <v>181</v>
      </c>
      <c r="B315" s="61" t="s">
        <v>178</v>
      </c>
      <c r="C315" s="61">
        <v>113</v>
      </c>
      <c r="D315" s="61">
        <v>550</v>
      </c>
      <c r="E315" s="61">
        <v>2</v>
      </c>
      <c r="F315" s="62">
        <v>1.5</v>
      </c>
      <c r="G315" s="51">
        <f t="shared" si="28"/>
        <v>366.66666666666669</v>
      </c>
      <c r="H315" s="52">
        <f t="shared" si="29"/>
        <v>20.71</v>
      </c>
      <c r="I315" s="52">
        <f t="shared" si="30"/>
        <v>253.64973789527082</v>
      </c>
      <c r="J315" s="61">
        <v>300</v>
      </c>
      <c r="K315" s="63" t="s">
        <v>194</v>
      </c>
      <c r="L315" s="63"/>
      <c r="M315" s="63"/>
      <c r="N315" s="63"/>
      <c r="O315" s="63"/>
      <c r="P315" s="63"/>
      <c r="Q315" s="63"/>
    </row>
    <row r="316" spans="1:17" x14ac:dyDescent="0.25">
      <c r="A316" s="61" t="s">
        <v>190</v>
      </c>
      <c r="B316" s="61" t="s">
        <v>178</v>
      </c>
      <c r="C316" s="61">
        <v>138.5</v>
      </c>
      <c r="D316" s="61">
        <v>100</v>
      </c>
      <c r="E316" s="61">
        <v>12</v>
      </c>
      <c r="F316" s="62">
        <v>0.04</v>
      </c>
      <c r="G316" s="51">
        <f t="shared" si="28"/>
        <v>2500</v>
      </c>
      <c r="H316" s="52">
        <f t="shared" si="29"/>
        <v>173.12</v>
      </c>
      <c r="I316" s="52">
        <f t="shared" si="30"/>
        <v>5.5186368966865178</v>
      </c>
      <c r="J316" s="61">
        <v>300</v>
      </c>
      <c r="K316" s="63" t="s">
        <v>194</v>
      </c>
      <c r="L316" s="63"/>
      <c r="M316" s="63"/>
      <c r="N316" s="63"/>
      <c r="O316" s="63"/>
      <c r="P316" s="63"/>
      <c r="Q316" s="63"/>
    </row>
    <row r="317" spans="1:17" x14ac:dyDescent="0.25">
      <c r="A317" s="61" t="s">
        <v>190</v>
      </c>
      <c r="B317" s="61" t="s">
        <v>178</v>
      </c>
      <c r="C317" s="61">
        <v>138.5</v>
      </c>
      <c r="D317" s="61">
        <v>100</v>
      </c>
      <c r="E317" s="61">
        <v>12</v>
      </c>
      <c r="F317" s="62">
        <v>0.05</v>
      </c>
      <c r="G317" s="51">
        <f t="shared" si="28"/>
        <v>2000</v>
      </c>
      <c r="H317" s="52">
        <f t="shared" si="29"/>
        <v>138.5</v>
      </c>
      <c r="I317" s="52">
        <f t="shared" si="30"/>
        <v>6.8982961208581468</v>
      </c>
      <c r="J317" s="61">
        <v>300</v>
      </c>
      <c r="K317" s="63" t="s">
        <v>194</v>
      </c>
      <c r="L317" s="63"/>
      <c r="M317" s="63"/>
      <c r="N317" s="63"/>
      <c r="O317" s="63"/>
      <c r="P317" s="63"/>
      <c r="Q317" s="63"/>
    </row>
    <row r="318" spans="1:17" x14ac:dyDescent="0.25">
      <c r="A318" s="61" t="s">
        <v>190</v>
      </c>
      <c r="B318" s="61" t="s">
        <v>178</v>
      </c>
      <c r="C318" s="61">
        <v>138.5</v>
      </c>
      <c r="D318" s="61">
        <v>100</v>
      </c>
      <c r="E318" s="61">
        <v>12</v>
      </c>
      <c r="F318" s="62">
        <v>0.06</v>
      </c>
      <c r="G318" s="51">
        <f t="shared" si="28"/>
        <v>1666.6666666666667</v>
      </c>
      <c r="H318" s="52">
        <f t="shared" si="29"/>
        <v>115.41</v>
      </c>
      <c r="I318" s="52">
        <f t="shared" si="30"/>
        <v>8.2779553450297758</v>
      </c>
      <c r="J318" s="61">
        <v>300</v>
      </c>
      <c r="K318" s="63" t="s">
        <v>194</v>
      </c>
      <c r="L318" s="63"/>
      <c r="M318" s="63"/>
      <c r="N318" s="63"/>
      <c r="O318" s="63"/>
      <c r="P318" s="63"/>
      <c r="Q318" s="63"/>
    </row>
    <row r="319" spans="1:17" x14ac:dyDescent="0.25">
      <c r="A319" s="61" t="s">
        <v>190</v>
      </c>
      <c r="B319" s="61" t="s">
        <v>178</v>
      </c>
      <c r="C319" s="61">
        <v>138.5</v>
      </c>
      <c r="D319" s="61">
        <v>100</v>
      </c>
      <c r="E319" s="61">
        <v>12</v>
      </c>
      <c r="F319" s="62">
        <v>0.1</v>
      </c>
      <c r="G319" s="51">
        <f t="shared" si="28"/>
        <v>1000</v>
      </c>
      <c r="H319" s="52">
        <f t="shared" si="29"/>
        <v>69.25</v>
      </c>
      <c r="I319" s="52">
        <f t="shared" si="30"/>
        <v>13.796592241716294</v>
      </c>
      <c r="J319" s="61">
        <v>300</v>
      </c>
      <c r="K319" s="63" t="s">
        <v>194</v>
      </c>
      <c r="L319" s="63"/>
      <c r="M319" s="63"/>
      <c r="N319" s="63"/>
      <c r="O319" s="63"/>
      <c r="P319" s="63"/>
      <c r="Q319" s="63"/>
    </row>
    <row r="320" spans="1:17" x14ac:dyDescent="0.25">
      <c r="A320" s="61" t="s">
        <v>190</v>
      </c>
      <c r="B320" s="61" t="s">
        <v>178</v>
      </c>
      <c r="C320" s="61">
        <v>138.5</v>
      </c>
      <c r="D320" s="61">
        <v>180</v>
      </c>
      <c r="E320" s="61">
        <v>8</v>
      </c>
      <c r="F320" s="62">
        <v>0.08</v>
      </c>
      <c r="G320" s="51">
        <f t="shared" si="28"/>
        <v>2250</v>
      </c>
      <c r="H320" s="52">
        <f t="shared" si="29"/>
        <v>155.81</v>
      </c>
      <c r="I320" s="52">
        <f t="shared" si="30"/>
        <v>11.037273793373036</v>
      </c>
      <c r="J320" s="61">
        <v>300</v>
      </c>
      <c r="K320" s="63" t="s">
        <v>194</v>
      </c>
      <c r="L320" s="63"/>
      <c r="M320" s="63"/>
      <c r="N320" s="63"/>
      <c r="O320" s="63"/>
      <c r="P320" s="63"/>
      <c r="Q320" s="63"/>
    </row>
    <row r="321" spans="1:17" x14ac:dyDescent="0.25">
      <c r="A321" s="61" t="s">
        <v>190</v>
      </c>
      <c r="B321" s="61" t="s">
        <v>178</v>
      </c>
      <c r="C321" s="61">
        <v>138.5</v>
      </c>
      <c r="D321" s="61">
        <v>180</v>
      </c>
      <c r="E321" s="61">
        <v>8</v>
      </c>
      <c r="F321" s="62">
        <v>0.1</v>
      </c>
      <c r="G321" s="51">
        <f t="shared" si="28"/>
        <v>1800</v>
      </c>
      <c r="H321" s="52">
        <f t="shared" si="29"/>
        <v>124.65</v>
      </c>
      <c r="I321" s="52">
        <f t="shared" si="30"/>
        <v>13.796592241716294</v>
      </c>
      <c r="J321" s="61">
        <v>300</v>
      </c>
      <c r="K321" s="63" t="s">
        <v>194</v>
      </c>
      <c r="L321" s="63"/>
      <c r="M321" s="63"/>
      <c r="N321" s="63"/>
      <c r="O321" s="63"/>
      <c r="P321" s="63"/>
      <c r="Q321" s="63"/>
    </row>
    <row r="322" spans="1:17" x14ac:dyDescent="0.25">
      <c r="A322" s="61" t="s">
        <v>190</v>
      </c>
      <c r="B322" s="61" t="s">
        <v>178</v>
      </c>
      <c r="C322" s="61">
        <v>138.5</v>
      </c>
      <c r="D322" s="61">
        <v>180</v>
      </c>
      <c r="E322" s="61">
        <v>8</v>
      </c>
      <c r="F322" s="62">
        <v>0.13</v>
      </c>
      <c r="G322" s="51">
        <f t="shared" si="28"/>
        <v>1384.6153846153845</v>
      </c>
      <c r="H322" s="52">
        <f t="shared" si="29"/>
        <v>95.88</v>
      </c>
      <c r="I322" s="52">
        <f t="shared" si="30"/>
        <v>17.935569914231184</v>
      </c>
      <c r="J322" s="61">
        <v>300</v>
      </c>
      <c r="K322" s="63" t="s">
        <v>194</v>
      </c>
      <c r="L322" s="63"/>
      <c r="M322" s="63"/>
      <c r="N322" s="63"/>
      <c r="O322" s="63"/>
      <c r="P322" s="63"/>
      <c r="Q322" s="63"/>
    </row>
    <row r="323" spans="1:17" x14ac:dyDescent="0.25">
      <c r="A323" s="61" t="s">
        <v>190</v>
      </c>
      <c r="B323" s="61" t="s">
        <v>178</v>
      </c>
      <c r="C323" s="61">
        <v>138.5</v>
      </c>
      <c r="D323" s="61">
        <v>180</v>
      </c>
      <c r="E323" s="61">
        <v>8</v>
      </c>
      <c r="F323" s="62">
        <v>0.16</v>
      </c>
      <c r="G323" s="51">
        <f t="shared" si="28"/>
        <v>1125</v>
      </c>
      <c r="H323" s="52">
        <f t="shared" si="29"/>
        <v>77.900000000000006</v>
      </c>
      <c r="I323" s="52">
        <f t="shared" si="30"/>
        <v>22.074547586746071</v>
      </c>
      <c r="J323" s="61">
        <v>300</v>
      </c>
      <c r="K323" s="63" t="s">
        <v>194</v>
      </c>
      <c r="L323" s="63"/>
      <c r="M323" s="63"/>
      <c r="N323" s="63"/>
      <c r="O323" s="63"/>
      <c r="P323" s="63"/>
      <c r="Q323" s="63"/>
    </row>
    <row r="324" spans="1:17" x14ac:dyDescent="0.25">
      <c r="A324" s="61" t="s">
        <v>190</v>
      </c>
      <c r="B324" s="61" t="s">
        <v>178</v>
      </c>
      <c r="C324" s="61">
        <v>138.5</v>
      </c>
      <c r="D324" s="61">
        <v>180</v>
      </c>
      <c r="E324" s="61">
        <v>8</v>
      </c>
      <c r="F324" s="62">
        <v>0.2</v>
      </c>
      <c r="G324" s="51">
        <f t="shared" si="28"/>
        <v>900</v>
      </c>
      <c r="H324" s="52">
        <f t="shared" si="29"/>
        <v>62.32</v>
      </c>
      <c r="I324" s="52">
        <f t="shared" si="30"/>
        <v>27.593184483432587</v>
      </c>
      <c r="J324" s="61">
        <v>300</v>
      </c>
      <c r="K324" s="63" t="s">
        <v>194</v>
      </c>
      <c r="L324" s="63"/>
      <c r="M324" s="63"/>
      <c r="N324" s="63"/>
      <c r="O324" s="63"/>
      <c r="P324" s="63"/>
      <c r="Q324" s="63"/>
    </row>
    <row r="325" spans="1:17" x14ac:dyDescent="0.25">
      <c r="A325" s="61" t="s">
        <v>190</v>
      </c>
      <c r="B325" s="61" t="s">
        <v>178</v>
      </c>
      <c r="C325" s="61">
        <v>138.5</v>
      </c>
      <c r="D325" s="61">
        <v>240</v>
      </c>
      <c r="E325" s="61">
        <v>6</v>
      </c>
      <c r="F325" s="62">
        <v>0.1</v>
      </c>
      <c r="G325" s="51">
        <f t="shared" ref="G325:G388" si="31">D325/F325</f>
        <v>2400</v>
      </c>
      <c r="H325" s="52">
        <f t="shared" ref="H325:H388" si="32">FLOOR((C325/2)*(G325/1000),0.01)</f>
        <v>166.20000000000002</v>
      </c>
      <c r="I325" s="52">
        <f t="shared" si="30"/>
        <v>13.796592241716294</v>
      </c>
      <c r="J325" s="61">
        <v>300</v>
      </c>
      <c r="K325" s="63" t="s">
        <v>194</v>
      </c>
      <c r="L325" s="63"/>
      <c r="M325" s="63"/>
      <c r="N325" s="63"/>
      <c r="O325" s="63"/>
      <c r="P325" s="63"/>
      <c r="Q325" s="63"/>
    </row>
    <row r="326" spans="1:17" x14ac:dyDescent="0.25">
      <c r="A326" s="61" t="s">
        <v>190</v>
      </c>
      <c r="B326" s="61" t="s">
        <v>178</v>
      </c>
      <c r="C326" s="61">
        <v>138.5</v>
      </c>
      <c r="D326" s="61">
        <v>240</v>
      </c>
      <c r="E326" s="61">
        <v>6</v>
      </c>
      <c r="F326" s="62">
        <v>0.13</v>
      </c>
      <c r="G326" s="51">
        <f t="shared" si="31"/>
        <v>1846.1538461538462</v>
      </c>
      <c r="H326" s="52">
        <f t="shared" si="32"/>
        <v>127.84</v>
      </c>
      <c r="I326" s="52">
        <f t="shared" si="30"/>
        <v>17.935569914231184</v>
      </c>
      <c r="J326" s="61">
        <v>300</v>
      </c>
      <c r="K326" s="63" t="s">
        <v>194</v>
      </c>
      <c r="L326" s="63"/>
      <c r="M326" s="63"/>
      <c r="N326" s="63"/>
      <c r="O326" s="63"/>
      <c r="P326" s="63"/>
      <c r="Q326" s="63"/>
    </row>
    <row r="327" spans="1:17" x14ac:dyDescent="0.25">
      <c r="A327" s="61" t="s">
        <v>190</v>
      </c>
      <c r="B327" s="61" t="s">
        <v>178</v>
      </c>
      <c r="C327" s="61">
        <v>138.5</v>
      </c>
      <c r="D327" s="61">
        <v>240</v>
      </c>
      <c r="E327" s="61">
        <v>6</v>
      </c>
      <c r="F327" s="62">
        <v>0.16</v>
      </c>
      <c r="G327" s="51">
        <f t="shared" si="31"/>
        <v>1500</v>
      </c>
      <c r="H327" s="52">
        <f t="shared" si="32"/>
        <v>103.87</v>
      </c>
      <c r="I327" s="52">
        <f t="shared" ref="I327:I390" si="33">(60*F327)/(3.14*(C327/1000))</f>
        <v>22.074547586746071</v>
      </c>
      <c r="J327" s="61">
        <v>300</v>
      </c>
      <c r="K327" s="63" t="s">
        <v>194</v>
      </c>
      <c r="L327" s="63"/>
      <c r="M327" s="63"/>
      <c r="N327" s="63"/>
      <c r="O327" s="63"/>
      <c r="P327" s="63"/>
      <c r="Q327" s="63"/>
    </row>
    <row r="328" spans="1:17" x14ac:dyDescent="0.25">
      <c r="A328" s="61" t="s">
        <v>190</v>
      </c>
      <c r="B328" s="61" t="s">
        <v>178</v>
      </c>
      <c r="C328" s="61">
        <v>138.5</v>
      </c>
      <c r="D328" s="61">
        <v>240</v>
      </c>
      <c r="E328" s="61">
        <v>6</v>
      </c>
      <c r="F328" s="62">
        <v>0.2</v>
      </c>
      <c r="G328" s="51">
        <f t="shared" si="31"/>
        <v>1200</v>
      </c>
      <c r="H328" s="52">
        <f t="shared" si="32"/>
        <v>83.100000000000009</v>
      </c>
      <c r="I328" s="52">
        <f t="shared" si="33"/>
        <v>27.593184483432587</v>
      </c>
      <c r="J328" s="61">
        <v>300</v>
      </c>
      <c r="K328" s="63" t="s">
        <v>194</v>
      </c>
      <c r="L328" s="63"/>
      <c r="M328" s="63"/>
      <c r="N328" s="63"/>
      <c r="O328" s="63"/>
      <c r="P328" s="63"/>
      <c r="Q328" s="63"/>
    </row>
    <row r="329" spans="1:17" x14ac:dyDescent="0.25">
      <c r="A329" s="61" t="s">
        <v>190</v>
      </c>
      <c r="B329" s="61" t="s">
        <v>178</v>
      </c>
      <c r="C329" s="61">
        <v>138.5</v>
      </c>
      <c r="D329" s="61">
        <v>240</v>
      </c>
      <c r="E329" s="61">
        <v>6</v>
      </c>
      <c r="F329" s="62">
        <v>0.25</v>
      </c>
      <c r="G329" s="51">
        <f t="shared" si="31"/>
        <v>960</v>
      </c>
      <c r="H329" s="52">
        <f t="shared" si="32"/>
        <v>66.48</v>
      </c>
      <c r="I329" s="52">
        <f t="shared" si="33"/>
        <v>34.491480604290736</v>
      </c>
      <c r="J329" s="61">
        <v>300</v>
      </c>
      <c r="K329" s="63" t="s">
        <v>194</v>
      </c>
      <c r="L329" s="63"/>
      <c r="M329" s="63"/>
      <c r="N329" s="63"/>
      <c r="O329" s="63"/>
      <c r="P329" s="63"/>
      <c r="Q329" s="63"/>
    </row>
    <row r="330" spans="1:17" x14ac:dyDescent="0.25">
      <c r="A330" s="61" t="s">
        <v>190</v>
      </c>
      <c r="B330" s="61" t="s">
        <v>178</v>
      </c>
      <c r="C330" s="61">
        <v>138.5</v>
      </c>
      <c r="D330" s="61">
        <v>240</v>
      </c>
      <c r="E330" s="61">
        <v>6</v>
      </c>
      <c r="F330" s="62">
        <v>0.32</v>
      </c>
      <c r="G330" s="51">
        <f t="shared" si="31"/>
        <v>750</v>
      </c>
      <c r="H330" s="52">
        <f t="shared" si="32"/>
        <v>51.93</v>
      </c>
      <c r="I330" s="52">
        <f t="shared" si="33"/>
        <v>44.149095173492142</v>
      </c>
      <c r="J330" s="61">
        <v>300</v>
      </c>
      <c r="K330" s="63" t="s">
        <v>194</v>
      </c>
      <c r="L330" s="63"/>
      <c r="M330" s="63"/>
      <c r="N330" s="63"/>
      <c r="O330" s="63"/>
      <c r="P330" s="63"/>
      <c r="Q330" s="63"/>
    </row>
    <row r="331" spans="1:17" x14ac:dyDescent="0.25">
      <c r="A331" s="64" t="s">
        <v>191</v>
      </c>
      <c r="B331" s="64" t="s">
        <v>178</v>
      </c>
      <c r="C331" s="64">
        <v>138.5</v>
      </c>
      <c r="D331" s="64">
        <v>210</v>
      </c>
      <c r="E331" s="64">
        <v>6</v>
      </c>
      <c r="F331" s="65">
        <v>0.1</v>
      </c>
      <c r="G331" s="51">
        <f t="shared" si="31"/>
        <v>2100</v>
      </c>
      <c r="H331" s="52">
        <f t="shared" si="32"/>
        <v>145.42000000000002</v>
      </c>
      <c r="I331" s="52">
        <f t="shared" si="33"/>
        <v>13.796592241716294</v>
      </c>
      <c r="J331" s="64">
        <v>300</v>
      </c>
      <c r="K331" s="63" t="s">
        <v>194</v>
      </c>
      <c r="L331" s="63"/>
      <c r="M331" s="63"/>
      <c r="N331" s="63"/>
      <c r="O331" s="63"/>
      <c r="P331" s="63"/>
      <c r="Q331" s="63"/>
    </row>
    <row r="332" spans="1:17" x14ac:dyDescent="0.25">
      <c r="A332" s="64" t="s">
        <v>191</v>
      </c>
      <c r="B332" s="64" t="s">
        <v>178</v>
      </c>
      <c r="C332" s="64">
        <v>138.5</v>
      </c>
      <c r="D332" s="64">
        <v>210</v>
      </c>
      <c r="E332" s="64">
        <v>6</v>
      </c>
      <c r="F332" s="65">
        <v>0.13</v>
      </c>
      <c r="G332" s="51">
        <f t="shared" si="31"/>
        <v>1615.3846153846152</v>
      </c>
      <c r="H332" s="52">
        <f t="shared" si="32"/>
        <v>111.86</v>
      </c>
      <c r="I332" s="52">
        <f t="shared" si="33"/>
        <v>17.935569914231184</v>
      </c>
      <c r="J332" s="64">
        <v>300</v>
      </c>
      <c r="K332" s="63" t="s">
        <v>194</v>
      </c>
      <c r="L332" s="63"/>
      <c r="M332" s="63"/>
      <c r="N332" s="63"/>
      <c r="O332" s="63"/>
      <c r="P332" s="63"/>
      <c r="Q332" s="63"/>
    </row>
    <row r="333" spans="1:17" x14ac:dyDescent="0.25">
      <c r="A333" s="64" t="s">
        <v>191</v>
      </c>
      <c r="B333" s="64" t="s">
        <v>178</v>
      </c>
      <c r="C333" s="64">
        <v>138.5</v>
      </c>
      <c r="D333" s="64">
        <v>210</v>
      </c>
      <c r="E333" s="64">
        <v>6</v>
      </c>
      <c r="F333" s="65">
        <v>0.16</v>
      </c>
      <c r="G333" s="51">
        <f t="shared" si="31"/>
        <v>1312.5</v>
      </c>
      <c r="H333" s="52">
        <f t="shared" si="32"/>
        <v>90.89</v>
      </c>
      <c r="I333" s="52">
        <f t="shared" si="33"/>
        <v>22.074547586746071</v>
      </c>
      <c r="J333" s="64">
        <v>300</v>
      </c>
      <c r="K333" s="63" t="s">
        <v>194</v>
      </c>
      <c r="L333" s="63"/>
      <c r="M333" s="63"/>
      <c r="N333" s="63"/>
      <c r="O333" s="63"/>
      <c r="P333" s="63"/>
      <c r="Q333" s="63"/>
    </row>
    <row r="334" spans="1:17" x14ac:dyDescent="0.25">
      <c r="A334" s="64" t="s">
        <v>191</v>
      </c>
      <c r="B334" s="64" t="s">
        <v>178</v>
      </c>
      <c r="C334" s="64">
        <v>138.5</v>
      </c>
      <c r="D334" s="64">
        <v>210</v>
      </c>
      <c r="E334" s="64">
        <v>6</v>
      </c>
      <c r="F334" s="65">
        <v>0.2</v>
      </c>
      <c r="G334" s="51">
        <f t="shared" si="31"/>
        <v>1050</v>
      </c>
      <c r="H334" s="52">
        <f t="shared" si="32"/>
        <v>72.710000000000008</v>
      </c>
      <c r="I334" s="52">
        <f t="shared" si="33"/>
        <v>27.593184483432587</v>
      </c>
      <c r="J334" s="64">
        <v>300</v>
      </c>
      <c r="K334" s="63" t="s">
        <v>194</v>
      </c>
      <c r="L334" s="63"/>
      <c r="M334" s="63"/>
      <c r="N334" s="63"/>
      <c r="O334" s="63"/>
      <c r="P334" s="63"/>
      <c r="Q334" s="63"/>
    </row>
    <row r="335" spans="1:17" x14ac:dyDescent="0.25">
      <c r="A335" s="64" t="s">
        <v>191</v>
      </c>
      <c r="B335" s="64" t="s">
        <v>178</v>
      </c>
      <c r="C335" s="64">
        <v>138.5</v>
      </c>
      <c r="D335" s="64">
        <v>210</v>
      </c>
      <c r="E335" s="64">
        <v>6</v>
      </c>
      <c r="F335" s="65">
        <v>0.25</v>
      </c>
      <c r="G335" s="51">
        <f t="shared" si="31"/>
        <v>840</v>
      </c>
      <c r="H335" s="52">
        <f t="shared" si="32"/>
        <v>58.17</v>
      </c>
      <c r="I335" s="52">
        <f t="shared" si="33"/>
        <v>34.491480604290736</v>
      </c>
      <c r="J335" s="64">
        <v>300</v>
      </c>
      <c r="K335" s="63" t="s">
        <v>194</v>
      </c>
      <c r="L335" s="63"/>
      <c r="M335" s="63"/>
      <c r="N335" s="63"/>
      <c r="O335" s="63"/>
      <c r="P335" s="63"/>
      <c r="Q335" s="63"/>
    </row>
    <row r="336" spans="1:17" x14ac:dyDescent="0.25">
      <c r="A336" s="64" t="s">
        <v>191</v>
      </c>
      <c r="B336" s="64" t="s">
        <v>178</v>
      </c>
      <c r="C336" s="64">
        <v>138.5</v>
      </c>
      <c r="D336" s="64">
        <v>210</v>
      </c>
      <c r="E336" s="64">
        <v>6</v>
      </c>
      <c r="F336" s="65">
        <v>0.32</v>
      </c>
      <c r="G336" s="51">
        <f t="shared" si="31"/>
        <v>656.25</v>
      </c>
      <c r="H336" s="52">
        <f t="shared" si="32"/>
        <v>45.44</v>
      </c>
      <c r="I336" s="52">
        <f t="shared" si="33"/>
        <v>44.149095173492142</v>
      </c>
      <c r="J336" s="64">
        <v>300</v>
      </c>
      <c r="K336" s="63" t="s">
        <v>194</v>
      </c>
      <c r="L336" s="63"/>
      <c r="M336" s="63"/>
      <c r="N336" s="63"/>
      <c r="O336" s="63"/>
      <c r="P336" s="63"/>
      <c r="Q336" s="63"/>
    </row>
    <row r="337" spans="1:17" x14ac:dyDescent="0.25">
      <c r="A337" s="61" t="s">
        <v>190</v>
      </c>
      <c r="B337" s="61" t="s">
        <v>178</v>
      </c>
      <c r="C337" s="61">
        <v>138.5</v>
      </c>
      <c r="D337" s="61">
        <v>370</v>
      </c>
      <c r="E337" s="61">
        <v>6</v>
      </c>
      <c r="F337" s="62">
        <v>0.13</v>
      </c>
      <c r="G337" s="51">
        <f t="shared" si="31"/>
        <v>2846.1538461538462</v>
      </c>
      <c r="H337" s="52">
        <f t="shared" si="32"/>
        <v>197.09</v>
      </c>
      <c r="I337" s="52">
        <f t="shared" si="33"/>
        <v>17.935569914231184</v>
      </c>
      <c r="J337" s="61">
        <v>320</v>
      </c>
      <c r="K337" s="63" t="s">
        <v>194</v>
      </c>
      <c r="L337" s="63"/>
      <c r="M337" s="63"/>
      <c r="N337" s="63"/>
      <c r="O337" s="63"/>
      <c r="P337" s="63"/>
      <c r="Q337" s="63"/>
    </row>
    <row r="338" spans="1:17" x14ac:dyDescent="0.25">
      <c r="A338" s="61" t="s">
        <v>190</v>
      </c>
      <c r="B338" s="61" t="s">
        <v>178</v>
      </c>
      <c r="C338" s="61">
        <v>138.5</v>
      </c>
      <c r="D338" s="61">
        <v>370</v>
      </c>
      <c r="E338" s="61">
        <v>4</v>
      </c>
      <c r="F338" s="62">
        <v>0.16</v>
      </c>
      <c r="G338" s="51">
        <f t="shared" si="31"/>
        <v>2312.5</v>
      </c>
      <c r="H338" s="52">
        <f t="shared" si="32"/>
        <v>160.14000000000001</v>
      </c>
      <c r="I338" s="52">
        <f t="shared" si="33"/>
        <v>22.074547586746071</v>
      </c>
      <c r="J338" s="61">
        <v>300</v>
      </c>
      <c r="K338" s="63" t="s">
        <v>194</v>
      </c>
      <c r="L338" s="63"/>
      <c r="M338" s="63"/>
      <c r="N338" s="63"/>
      <c r="O338" s="63"/>
      <c r="P338" s="63"/>
      <c r="Q338" s="63"/>
    </row>
    <row r="339" spans="1:17" x14ac:dyDescent="0.25">
      <c r="A339" s="61" t="s">
        <v>190</v>
      </c>
      <c r="B339" s="61" t="s">
        <v>178</v>
      </c>
      <c r="C339" s="61">
        <v>138.5</v>
      </c>
      <c r="D339" s="61">
        <v>370</v>
      </c>
      <c r="E339" s="61">
        <v>4</v>
      </c>
      <c r="F339" s="62">
        <v>0.2</v>
      </c>
      <c r="G339" s="51">
        <f t="shared" si="31"/>
        <v>1850</v>
      </c>
      <c r="H339" s="52">
        <f t="shared" si="32"/>
        <v>128.11000000000001</v>
      </c>
      <c r="I339" s="52">
        <f t="shared" si="33"/>
        <v>27.593184483432587</v>
      </c>
      <c r="J339" s="61">
        <v>300</v>
      </c>
      <c r="K339" s="63" t="s">
        <v>194</v>
      </c>
      <c r="L339" s="63"/>
      <c r="M339" s="63"/>
      <c r="N339" s="63"/>
      <c r="O339" s="63"/>
      <c r="P339" s="63"/>
      <c r="Q339" s="63"/>
    </row>
    <row r="340" spans="1:17" x14ac:dyDescent="0.25">
      <c r="A340" s="61" t="s">
        <v>190</v>
      </c>
      <c r="B340" s="61" t="s">
        <v>178</v>
      </c>
      <c r="C340" s="61">
        <v>138.5</v>
      </c>
      <c r="D340" s="61">
        <v>370</v>
      </c>
      <c r="E340" s="61">
        <v>4</v>
      </c>
      <c r="F340" s="62">
        <v>0.25</v>
      </c>
      <c r="G340" s="51">
        <f t="shared" si="31"/>
        <v>1480</v>
      </c>
      <c r="H340" s="52">
        <f t="shared" si="32"/>
        <v>102.49000000000001</v>
      </c>
      <c r="I340" s="52">
        <f t="shared" si="33"/>
        <v>34.491480604290736</v>
      </c>
      <c r="J340" s="61">
        <v>300</v>
      </c>
      <c r="K340" s="63" t="s">
        <v>194</v>
      </c>
      <c r="L340" s="63"/>
      <c r="M340" s="63"/>
      <c r="N340" s="63"/>
      <c r="O340" s="63"/>
      <c r="P340" s="63"/>
      <c r="Q340" s="63"/>
    </row>
    <row r="341" spans="1:17" x14ac:dyDescent="0.25">
      <c r="A341" s="61" t="s">
        <v>190</v>
      </c>
      <c r="B341" s="61" t="s">
        <v>178</v>
      </c>
      <c r="C341" s="61">
        <v>138.5</v>
      </c>
      <c r="D341" s="61">
        <v>370</v>
      </c>
      <c r="E341" s="61">
        <v>4</v>
      </c>
      <c r="F341" s="62">
        <v>0.32</v>
      </c>
      <c r="G341" s="51">
        <f t="shared" si="31"/>
        <v>1156.25</v>
      </c>
      <c r="H341" s="52">
        <f t="shared" si="32"/>
        <v>80.070000000000007</v>
      </c>
      <c r="I341" s="52">
        <f t="shared" si="33"/>
        <v>44.149095173492142</v>
      </c>
      <c r="J341" s="61">
        <v>300</v>
      </c>
      <c r="K341" s="63" t="s">
        <v>194</v>
      </c>
      <c r="L341" s="63"/>
      <c r="M341" s="63"/>
      <c r="N341" s="63"/>
      <c r="O341" s="63"/>
      <c r="P341" s="63"/>
      <c r="Q341" s="63"/>
    </row>
    <row r="342" spans="1:17" x14ac:dyDescent="0.25">
      <c r="A342" s="61" t="s">
        <v>190</v>
      </c>
      <c r="B342" s="61" t="s">
        <v>178</v>
      </c>
      <c r="C342" s="61">
        <v>138.5</v>
      </c>
      <c r="D342" s="61">
        <v>370</v>
      </c>
      <c r="E342" s="61">
        <v>4</v>
      </c>
      <c r="F342" s="62">
        <v>0.4</v>
      </c>
      <c r="G342" s="51">
        <f t="shared" si="31"/>
        <v>925</v>
      </c>
      <c r="H342" s="52">
        <f t="shared" si="32"/>
        <v>64.05</v>
      </c>
      <c r="I342" s="52">
        <f t="shared" si="33"/>
        <v>55.186368966865174</v>
      </c>
      <c r="J342" s="61">
        <v>300</v>
      </c>
      <c r="K342" s="63" t="s">
        <v>194</v>
      </c>
      <c r="L342" s="63"/>
      <c r="M342" s="63"/>
      <c r="N342" s="63"/>
      <c r="O342" s="63"/>
      <c r="P342" s="63"/>
      <c r="Q342" s="63"/>
    </row>
    <row r="343" spans="1:17" x14ac:dyDescent="0.25">
      <c r="A343" s="61" t="s">
        <v>190</v>
      </c>
      <c r="B343" s="61" t="s">
        <v>178</v>
      </c>
      <c r="C343" s="61">
        <v>138.5</v>
      </c>
      <c r="D343" s="61">
        <v>370</v>
      </c>
      <c r="E343" s="61">
        <v>4</v>
      </c>
      <c r="F343" s="62">
        <v>0.5</v>
      </c>
      <c r="G343" s="51">
        <f t="shared" si="31"/>
        <v>740</v>
      </c>
      <c r="H343" s="52">
        <f t="shared" si="32"/>
        <v>51.24</v>
      </c>
      <c r="I343" s="52">
        <f t="shared" si="33"/>
        <v>68.982961208581472</v>
      </c>
      <c r="J343" s="61">
        <v>300</v>
      </c>
      <c r="K343" s="63" t="s">
        <v>194</v>
      </c>
      <c r="L343" s="63"/>
      <c r="M343" s="63"/>
      <c r="N343" s="63"/>
      <c r="O343" s="63"/>
      <c r="P343" s="63"/>
      <c r="Q343" s="63"/>
    </row>
    <row r="344" spans="1:17" x14ac:dyDescent="0.25">
      <c r="A344" s="61" t="s">
        <v>190</v>
      </c>
      <c r="B344" s="61" t="s">
        <v>178</v>
      </c>
      <c r="C344" s="61">
        <v>138.5</v>
      </c>
      <c r="D344" s="61">
        <v>370</v>
      </c>
      <c r="E344" s="61">
        <v>4</v>
      </c>
      <c r="F344" s="62">
        <v>0.63</v>
      </c>
      <c r="G344" s="51">
        <f t="shared" si="31"/>
        <v>587.30158730158735</v>
      </c>
      <c r="H344" s="52">
        <f t="shared" si="32"/>
        <v>40.67</v>
      </c>
      <c r="I344" s="52">
        <f t="shared" si="33"/>
        <v>86.918531122812652</v>
      </c>
      <c r="J344" s="61">
        <v>300</v>
      </c>
      <c r="K344" s="63" t="s">
        <v>194</v>
      </c>
      <c r="L344" s="63"/>
      <c r="M344" s="63"/>
      <c r="N344" s="63"/>
      <c r="O344" s="63"/>
      <c r="P344" s="63"/>
      <c r="Q344" s="63"/>
    </row>
    <row r="345" spans="1:17" x14ac:dyDescent="0.25">
      <c r="A345" s="61" t="s">
        <v>190</v>
      </c>
      <c r="B345" s="61" t="s">
        <v>178</v>
      </c>
      <c r="C345" s="61">
        <v>138.5</v>
      </c>
      <c r="D345" s="61">
        <v>370</v>
      </c>
      <c r="E345" s="61">
        <v>4</v>
      </c>
      <c r="F345" s="62">
        <v>0.8</v>
      </c>
      <c r="G345" s="51">
        <f t="shared" si="31"/>
        <v>462.5</v>
      </c>
      <c r="H345" s="52">
        <f t="shared" si="32"/>
        <v>32.020000000000003</v>
      </c>
      <c r="I345" s="52">
        <f t="shared" si="33"/>
        <v>110.37273793373035</v>
      </c>
      <c r="J345" s="61">
        <v>300</v>
      </c>
      <c r="K345" s="63" t="s">
        <v>194</v>
      </c>
      <c r="L345" s="63"/>
      <c r="M345" s="63"/>
      <c r="N345" s="63"/>
      <c r="O345" s="63"/>
      <c r="P345" s="63"/>
      <c r="Q345" s="63"/>
    </row>
    <row r="346" spans="1:17" x14ac:dyDescent="0.25">
      <c r="A346" s="64" t="s">
        <v>191</v>
      </c>
      <c r="B346" s="64" t="s">
        <v>178</v>
      </c>
      <c r="C346" s="64">
        <v>138.5</v>
      </c>
      <c r="D346" s="64">
        <v>310</v>
      </c>
      <c r="E346" s="64">
        <v>4</v>
      </c>
      <c r="F346" s="65">
        <v>0.16</v>
      </c>
      <c r="G346" s="51">
        <f t="shared" si="31"/>
        <v>1937.5</v>
      </c>
      <c r="H346" s="52">
        <f t="shared" si="32"/>
        <v>134.17000000000002</v>
      </c>
      <c r="I346" s="52">
        <f t="shared" si="33"/>
        <v>22.074547586746071</v>
      </c>
      <c r="J346" s="64">
        <v>300</v>
      </c>
      <c r="K346" s="63" t="s">
        <v>194</v>
      </c>
      <c r="L346" s="63"/>
      <c r="M346" s="63"/>
      <c r="N346" s="63"/>
      <c r="O346" s="63"/>
      <c r="P346" s="63"/>
      <c r="Q346" s="63"/>
    </row>
    <row r="347" spans="1:17" x14ac:dyDescent="0.25">
      <c r="A347" s="64" t="s">
        <v>191</v>
      </c>
      <c r="B347" s="64" t="s">
        <v>178</v>
      </c>
      <c r="C347" s="64">
        <v>138.5</v>
      </c>
      <c r="D347" s="64">
        <v>310</v>
      </c>
      <c r="E347" s="64">
        <v>4</v>
      </c>
      <c r="F347" s="65">
        <v>0.2</v>
      </c>
      <c r="G347" s="51">
        <f t="shared" si="31"/>
        <v>1550</v>
      </c>
      <c r="H347" s="52">
        <f t="shared" si="32"/>
        <v>107.33</v>
      </c>
      <c r="I347" s="52">
        <f t="shared" si="33"/>
        <v>27.593184483432587</v>
      </c>
      <c r="J347" s="64">
        <v>300</v>
      </c>
      <c r="K347" s="63" t="s">
        <v>194</v>
      </c>
      <c r="L347" s="63"/>
      <c r="M347" s="63"/>
      <c r="N347" s="63"/>
      <c r="O347" s="63"/>
      <c r="P347" s="63"/>
      <c r="Q347" s="63"/>
    </row>
    <row r="348" spans="1:17" x14ac:dyDescent="0.25">
      <c r="A348" s="64" t="s">
        <v>191</v>
      </c>
      <c r="B348" s="64" t="s">
        <v>178</v>
      </c>
      <c r="C348" s="64">
        <v>138.5</v>
      </c>
      <c r="D348" s="64">
        <v>310</v>
      </c>
      <c r="E348" s="64">
        <v>4</v>
      </c>
      <c r="F348" s="65">
        <v>0.25</v>
      </c>
      <c r="G348" s="51">
        <f t="shared" si="31"/>
        <v>1240</v>
      </c>
      <c r="H348" s="52">
        <f t="shared" si="32"/>
        <v>85.87</v>
      </c>
      <c r="I348" s="52">
        <f t="shared" si="33"/>
        <v>34.491480604290736</v>
      </c>
      <c r="J348" s="64">
        <v>300</v>
      </c>
      <c r="K348" s="63" t="s">
        <v>194</v>
      </c>
      <c r="L348" s="63"/>
      <c r="M348" s="63"/>
      <c r="N348" s="63"/>
      <c r="O348" s="63"/>
      <c r="P348" s="63"/>
      <c r="Q348" s="63"/>
    </row>
    <row r="349" spans="1:17" x14ac:dyDescent="0.25">
      <c r="A349" s="64" t="s">
        <v>191</v>
      </c>
      <c r="B349" s="64" t="s">
        <v>178</v>
      </c>
      <c r="C349" s="64">
        <v>138.5</v>
      </c>
      <c r="D349" s="64">
        <v>310</v>
      </c>
      <c r="E349" s="64">
        <v>4</v>
      </c>
      <c r="F349" s="65">
        <v>0.32</v>
      </c>
      <c r="G349" s="51">
        <f t="shared" si="31"/>
        <v>968.75</v>
      </c>
      <c r="H349" s="52">
        <f t="shared" si="32"/>
        <v>67.08</v>
      </c>
      <c r="I349" s="52">
        <f t="shared" si="33"/>
        <v>44.149095173492142</v>
      </c>
      <c r="J349" s="64">
        <v>300</v>
      </c>
      <c r="K349" s="63" t="s">
        <v>194</v>
      </c>
      <c r="L349" s="63"/>
      <c r="M349" s="63"/>
      <c r="N349" s="63"/>
      <c r="O349" s="63"/>
      <c r="P349" s="63"/>
      <c r="Q349" s="63"/>
    </row>
    <row r="350" spans="1:17" x14ac:dyDescent="0.25">
      <c r="A350" s="64" t="s">
        <v>191</v>
      </c>
      <c r="B350" s="64" t="s">
        <v>178</v>
      </c>
      <c r="C350" s="64">
        <v>138.5</v>
      </c>
      <c r="D350" s="64">
        <v>310</v>
      </c>
      <c r="E350" s="64">
        <v>4</v>
      </c>
      <c r="F350" s="65">
        <v>0.4</v>
      </c>
      <c r="G350" s="51">
        <f t="shared" si="31"/>
        <v>775</v>
      </c>
      <c r="H350" s="52">
        <f t="shared" si="32"/>
        <v>53.660000000000004</v>
      </c>
      <c r="I350" s="52">
        <f t="shared" si="33"/>
        <v>55.186368966865174</v>
      </c>
      <c r="J350" s="64">
        <v>300</v>
      </c>
      <c r="K350" s="63" t="s">
        <v>194</v>
      </c>
      <c r="L350" s="63"/>
      <c r="M350" s="63"/>
      <c r="N350" s="63"/>
      <c r="O350" s="63"/>
      <c r="P350" s="63"/>
      <c r="Q350" s="63"/>
    </row>
    <row r="351" spans="1:17" x14ac:dyDescent="0.25">
      <c r="A351" s="64" t="s">
        <v>191</v>
      </c>
      <c r="B351" s="64" t="s">
        <v>178</v>
      </c>
      <c r="C351" s="64">
        <v>138.5</v>
      </c>
      <c r="D351" s="64">
        <v>310</v>
      </c>
      <c r="E351" s="64">
        <v>4</v>
      </c>
      <c r="F351" s="65">
        <v>0.5</v>
      </c>
      <c r="G351" s="51">
        <f t="shared" si="31"/>
        <v>620</v>
      </c>
      <c r="H351" s="52">
        <f t="shared" si="32"/>
        <v>42.93</v>
      </c>
      <c r="I351" s="52">
        <f t="shared" si="33"/>
        <v>68.982961208581472</v>
      </c>
      <c r="J351" s="64">
        <v>300</v>
      </c>
      <c r="K351" s="63" t="s">
        <v>194</v>
      </c>
      <c r="L351" s="63"/>
      <c r="M351" s="63"/>
      <c r="N351" s="63"/>
      <c r="O351" s="63"/>
      <c r="P351" s="63"/>
      <c r="Q351" s="63"/>
    </row>
    <row r="352" spans="1:17" x14ac:dyDescent="0.25">
      <c r="A352" s="64" t="s">
        <v>191</v>
      </c>
      <c r="B352" s="64" t="s">
        <v>178</v>
      </c>
      <c r="C352" s="64">
        <v>138.5</v>
      </c>
      <c r="D352" s="64">
        <v>310</v>
      </c>
      <c r="E352" s="64">
        <v>4</v>
      </c>
      <c r="F352" s="65">
        <v>0.63</v>
      </c>
      <c r="G352" s="51">
        <f t="shared" si="31"/>
        <v>492.06349206349205</v>
      </c>
      <c r="H352" s="52">
        <f t="shared" si="32"/>
        <v>34.07</v>
      </c>
      <c r="I352" s="52">
        <f t="shared" si="33"/>
        <v>86.918531122812652</v>
      </c>
      <c r="J352" s="64">
        <v>300</v>
      </c>
      <c r="K352" s="63" t="s">
        <v>194</v>
      </c>
      <c r="L352" s="63"/>
      <c r="M352" s="63"/>
      <c r="N352" s="63"/>
      <c r="O352" s="63"/>
      <c r="P352" s="63"/>
      <c r="Q352" s="63"/>
    </row>
    <row r="353" spans="1:17" x14ac:dyDescent="0.25">
      <c r="A353" s="64" t="s">
        <v>191</v>
      </c>
      <c r="B353" s="64" t="s">
        <v>178</v>
      </c>
      <c r="C353" s="64">
        <v>138.5</v>
      </c>
      <c r="D353" s="64">
        <v>310</v>
      </c>
      <c r="E353" s="64">
        <v>4</v>
      </c>
      <c r="F353" s="65">
        <v>0.8</v>
      </c>
      <c r="G353" s="51">
        <f t="shared" si="31"/>
        <v>387.5</v>
      </c>
      <c r="H353" s="52">
        <f t="shared" si="32"/>
        <v>26.830000000000002</v>
      </c>
      <c r="I353" s="52">
        <f t="shared" si="33"/>
        <v>110.37273793373035</v>
      </c>
      <c r="J353" s="64">
        <v>300</v>
      </c>
      <c r="K353" s="63" t="s">
        <v>194</v>
      </c>
      <c r="L353" s="63"/>
      <c r="M353" s="63"/>
      <c r="N353" s="63"/>
      <c r="O353" s="63"/>
      <c r="P353" s="63"/>
      <c r="Q353" s="63"/>
    </row>
    <row r="354" spans="1:17" x14ac:dyDescent="0.25">
      <c r="A354" s="61" t="s">
        <v>190</v>
      </c>
      <c r="B354" s="61" t="s">
        <v>178</v>
      </c>
      <c r="C354" s="61">
        <v>138.5</v>
      </c>
      <c r="D354" s="61">
        <v>550</v>
      </c>
      <c r="E354" s="61">
        <v>2</v>
      </c>
      <c r="F354" s="62">
        <v>0.25</v>
      </c>
      <c r="G354" s="51">
        <f t="shared" si="31"/>
        <v>2200</v>
      </c>
      <c r="H354" s="52">
        <f t="shared" si="32"/>
        <v>152.35</v>
      </c>
      <c r="I354" s="52">
        <f t="shared" si="33"/>
        <v>34.491480604290736</v>
      </c>
      <c r="J354" s="61">
        <v>300</v>
      </c>
      <c r="K354" s="63" t="s">
        <v>194</v>
      </c>
      <c r="L354" s="63"/>
      <c r="M354" s="63"/>
      <c r="N354" s="63"/>
      <c r="O354" s="63"/>
      <c r="P354" s="63"/>
      <c r="Q354" s="63"/>
    </row>
    <row r="355" spans="1:17" x14ac:dyDescent="0.25">
      <c r="A355" s="61" t="s">
        <v>190</v>
      </c>
      <c r="B355" s="61" t="s">
        <v>178</v>
      </c>
      <c r="C355" s="61">
        <v>138.5</v>
      </c>
      <c r="D355" s="61">
        <v>550</v>
      </c>
      <c r="E355" s="61">
        <v>2</v>
      </c>
      <c r="F355" s="62">
        <v>0.32</v>
      </c>
      <c r="G355" s="51">
        <f t="shared" si="31"/>
        <v>1718.75</v>
      </c>
      <c r="H355" s="52">
        <f t="shared" si="32"/>
        <v>119.02</v>
      </c>
      <c r="I355" s="52">
        <f t="shared" si="33"/>
        <v>44.149095173492142</v>
      </c>
      <c r="J355" s="61">
        <v>300</v>
      </c>
      <c r="K355" s="63" t="s">
        <v>194</v>
      </c>
      <c r="L355" s="63"/>
      <c r="M355" s="63"/>
      <c r="N355" s="63"/>
      <c r="O355" s="63"/>
      <c r="P355" s="63"/>
      <c r="Q355" s="63"/>
    </row>
    <row r="356" spans="1:17" x14ac:dyDescent="0.25">
      <c r="A356" s="61" t="s">
        <v>190</v>
      </c>
      <c r="B356" s="61" t="s">
        <v>178</v>
      </c>
      <c r="C356" s="61">
        <v>138.5</v>
      </c>
      <c r="D356" s="61">
        <v>550</v>
      </c>
      <c r="E356" s="61">
        <v>2</v>
      </c>
      <c r="F356" s="62">
        <v>0.4</v>
      </c>
      <c r="G356" s="51">
        <f t="shared" si="31"/>
        <v>1375</v>
      </c>
      <c r="H356" s="52">
        <f t="shared" si="32"/>
        <v>95.210000000000008</v>
      </c>
      <c r="I356" s="52">
        <f t="shared" si="33"/>
        <v>55.186368966865174</v>
      </c>
      <c r="J356" s="61">
        <v>300</v>
      </c>
      <c r="K356" s="63" t="s">
        <v>194</v>
      </c>
      <c r="L356" s="63"/>
      <c r="M356" s="63"/>
      <c r="N356" s="63"/>
      <c r="O356" s="63"/>
      <c r="P356" s="63"/>
      <c r="Q356" s="63"/>
    </row>
    <row r="357" spans="1:17" x14ac:dyDescent="0.25">
      <c r="A357" s="61" t="s">
        <v>190</v>
      </c>
      <c r="B357" s="61" t="s">
        <v>178</v>
      </c>
      <c r="C357" s="61">
        <v>138.5</v>
      </c>
      <c r="D357" s="61">
        <v>550</v>
      </c>
      <c r="E357" s="61">
        <v>2</v>
      </c>
      <c r="F357" s="62">
        <v>0.5</v>
      </c>
      <c r="G357" s="51">
        <f t="shared" si="31"/>
        <v>1100</v>
      </c>
      <c r="H357" s="52">
        <f t="shared" si="32"/>
        <v>76.17</v>
      </c>
      <c r="I357" s="52">
        <f t="shared" si="33"/>
        <v>68.982961208581472</v>
      </c>
      <c r="J357" s="61">
        <v>300</v>
      </c>
      <c r="K357" s="63" t="s">
        <v>194</v>
      </c>
      <c r="L357" s="63"/>
      <c r="M357" s="63"/>
      <c r="N357" s="63"/>
      <c r="O357" s="63"/>
      <c r="P357" s="63"/>
      <c r="Q357" s="63"/>
    </row>
    <row r="358" spans="1:17" x14ac:dyDescent="0.25">
      <c r="A358" s="61" t="s">
        <v>190</v>
      </c>
      <c r="B358" s="61" t="s">
        <v>178</v>
      </c>
      <c r="C358" s="61">
        <v>138.5</v>
      </c>
      <c r="D358" s="61">
        <v>550</v>
      </c>
      <c r="E358" s="61">
        <v>2</v>
      </c>
      <c r="F358" s="62">
        <v>0.63</v>
      </c>
      <c r="G358" s="51">
        <f t="shared" si="31"/>
        <v>873.01587301587301</v>
      </c>
      <c r="H358" s="52">
        <f t="shared" si="32"/>
        <v>60.45</v>
      </c>
      <c r="I358" s="52">
        <f t="shared" si="33"/>
        <v>86.918531122812652</v>
      </c>
      <c r="J358" s="61">
        <v>300</v>
      </c>
      <c r="K358" s="63" t="s">
        <v>194</v>
      </c>
      <c r="L358" s="63"/>
      <c r="M358" s="63"/>
      <c r="N358" s="63"/>
      <c r="O358" s="63"/>
      <c r="P358" s="63"/>
      <c r="Q358" s="63"/>
    </row>
    <row r="359" spans="1:17" x14ac:dyDescent="0.25">
      <c r="A359" s="61" t="s">
        <v>190</v>
      </c>
      <c r="B359" s="61" t="s">
        <v>178</v>
      </c>
      <c r="C359" s="61">
        <v>138.5</v>
      </c>
      <c r="D359" s="61">
        <v>550</v>
      </c>
      <c r="E359" s="61">
        <v>2</v>
      </c>
      <c r="F359" s="62">
        <v>0.8</v>
      </c>
      <c r="G359" s="51">
        <f t="shared" si="31"/>
        <v>687.5</v>
      </c>
      <c r="H359" s="52">
        <f t="shared" si="32"/>
        <v>47.6</v>
      </c>
      <c r="I359" s="52">
        <f t="shared" si="33"/>
        <v>110.37273793373035</v>
      </c>
      <c r="J359" s="61">
        <v>300</v>
      </c>
      <c r="K359" s="63" t="s">
        <v>194</v>
      </c>
      <c r="L359" s="63"/>
      <c r="M359" s="63"/>
      <c r="N359" s="63"/>
      <c r="O359" s="63"/>
      <c r="P359" s="63"/>
      <c r="Q359" s="63"/>
    </row>
    <row r="360" spans="1:17" x14ac:dyDescent="0.25">
      <c r="A360" s="61" t="s">
        <v>190</v>
      </c>
      <c r="B360" s="61" t="s">
        <v>178</v>
      </c>
      <c r="C360" s="61">
        <v>138.5</v>
      </c>
      <c r="D360" s="61">
        <v>550</v>
      </c>
      <c r="E360" s="61">
        <v>2</v>
      </c>
      <c r="F360" s="62">
        <v>0.1</v>
      </c>
      <c r="G360" s="51">
        <f t="shared" si="31"/>
        <v>5500</v>
      </c>
      <c r="H360" s="52">
        <f t="shared" si="32"/>
        <v>380.87</v>
      </c>
      <c r="I360" s="52">
        <f t="shared" si="33"/>
        <v>13.796592241716294</v>
      </c>
      <c r="J360" s="61">
        <v>300</v>
      </c>
      <c r="K360" s="63" t="s">
        <v>194</v>
      </c>
      <c r="L360" s="63"/>
      <c r="M360" s="63"/>
      <c r="N360" s="63"/>
      <c r="O360" s="63"/>
      <c r="P360" s="63"/>
      <c r="Q360" s="63"/>
    </row>
    <row r="361" spans="1:17" x14ac:dyDescent="0.25">
      <c r="A361" s="61" t="s">
        <v>190</v>
      </c>
      <c r="B361" s="61" t="s">
        <v>178</v>
      </c>
      <c r="C361" s="61">
        <v>138.5</v>
      </c>
      <c r="D361" s="61">
        <v>550</v>
      </c>
      <c r="E361" s="61">
        <v>2</v>
      </c>
      <c r="F361" s="62">
        <v>1.25</v>
      </c>
      <c r="G361" s="51">
        <f t="shared" si="31"/>
        <v>440</v>
      </c>
      <c r="H361" s="52">
        <f t="shared" si="32"/>
        <v>30.47</v>
      </c>
      <c r="I361" s="52">
        <f t="shared" si="33"/>
        <v>172.45740302145367</v>
      </c>
      <c r="J361" s="61">
        <v>300</v>
      </c>
      <c r="K361" s="63" t="s">
        <v>194</v>
      </c>
      <c r="L361" s="63"/>
      <c r="M361" s="63"/>
      <c r="N361" s="63"/>
      <c r="O361" s="63"/>
      <c r="P361" s="63"/>
      <c r="Q361" s="63"/>
    </row>
    <row r="362" spans="1:17" x14ac:dyDescent="0.25">
      <c r="A362" s="61" t="s">
        <v>190</v>
      </c>
      <c r="B362" s="61" t="s">
        <v>178</v>
      </c>
      <c r="C362" s="61">
        <v>138.5</v>
      </c>
      <c r="D362" s="61">
        <v>550</v>
      </c>
      <c r="E362" s="61">
        <v>2</v>
      </c>
      <c r="F362" s="62">
        <v>1.6</v>
      </c>
      <c r="G362" s="51">
        <f t="shared" si="31"/>
        <v>343.75</v>
      </c>
      <c r="H362" s="52">
        <f t="shared" si="32"/>
        <v>23.8</v>
      </c>
      <c r="I362" s="52">
        <f t="shared" si="33"/>
        <v>220.7454758674607</v>
      </c>
      <c r="J362" s="61">
        <v>300</v>
      </c>
      <c r="K362" s="63" t="s">
        <v>194</v>
      </c>
      <c r="L362" s="63"/>
      <c r="M362" s="63"/>
      <c r="N362" s="63"/>
      <c r="O362" s="63"/>
      <c r="P362" s="63"/>
      <c r="Q362" s="63"/>
    </row>
    <row r="363" spans="1:17" x14ac:dyDescent="0.25">
      <c r="A363" s="64" t="s">
        <v>191</v>
      </c>
      <c r="B363" s="64" t="s">
        <v>178</v>
      </c>
      <c r="C363" s="64">
        <v>138.5</v>
      </c>
      <c r="D363" s="64">
        <v>450</v>
      </c>
      <c r="E363" s="64">
        <v>2</v>
      </c>
      <c r="F363" s="65">
        <v>0.25</v>
      </c>
      <c r="G363" s="51">
        <f t="shared" si="31"/>
        <v>1800</v>
      </c>
      <c r="H363" s="52">
        <f t="shared" si="32"/>
        <v>124.65</v>
      </c>
      <c r="I363" s="52">
        <f t="shared" si="33"/>
        <v>34.491480604290736</v>
      </c>
      <c r="J363" s="64">
        <v>300</v>
      </c>
      <c r="K363" s="63" t="s">
        <v>194</v>
      </c>
      <c r="L363" s="63"/>
      <c r="M363" s="63"/>
      <c r="N363" s="63"/>
      <c r="O363" s="63"/>
      <c r="P363" s="63"/>
      <c r="Q363" s="63"/>
    </row>
    <row r="364" spans="1:17" x14ac:dyDescent="0.25">
      <c r="A364" s="64" t="s">
        <v>191</v>
      </c>
      <c r="B364" s="64" t="s">
        <v>178</v>
      </c>
      <c r="C364" s="64">
        <v>138.5</v>
      </c>
      <c r="D364" s="64">
        <v>450</v>
      </c>
      <c r="E364" s="64">
        <v>2</v>
      </c>
      <c r="F364" s="65">
        <v>0.32</v>
      </c>
      <c r="G364" s="51">
        <f t="shared" si="31"/>
        <v>1406.25</v>
      </c>
      <c r="H364" s="52">
        <f t="shared" si="32"/>
        <v>97.38</v>
      </c>
      <c r="I364" s="52">
        <f t="shared" si="33"/>
        <v>44.149095173492142</v>
      </c>
      <c r="J364" s="64">
        <v>300</v>
      </c>
      <c r="K364" s="63" t="s">
        <v>194</v>
      </c>
      <c r="L364" s="63"/>
      <c r="M364" s="63"/>
      <c r="N364" s="63"/>
      <c r="O364" s="63"/>
      <c r="P364" s="63"/>
      <c r="Q364" s="63"/>
    </row>
    <row r="365" spans="1:17" x14ac:dyDescent="0.25">
      <c r="A365" s="64" t="s">
        <v>191</v>
      </c>
      <c r="B365" s="64" t="s">
        <v>178</v>
      </c>
      <c r="C365" s="64">
        <v>138.5</v>
      </c>
      <c r="D365" s="64">
        <v>450</v>
      </c>
      <c r="E365" s="64">
        <v>2</v>
      </c>
      <c r="F365" s="65">
        <v>0.4</v>
      </c>
      <c r="G365" s="51">
        <f t="shared" si="31"/>
        <v>1125</v>
      </c>
      <c r="H365" s="52">
        <f t="shared" si="32"/>
        <v>77.900000000000006</v>
      </c>
      <c r="I365" s="52">
        <f t="shared" si="33"/>
        <v>55.186368966865174</v>
      </c>
      <c r="J365" s="64">
        <v>300</v>
      </c>
      <c r="K365" s="63" t="s">
        <v>194</v>
      </c>
      <c r="L365" s="63"/>
      <c r="M365" s="63"/>
      <c r="N365" s="63"/>
      <c r="O365" s="63"/>
      <c r="P365" s="63"/>
      <c r="Q365" s="63"/>
    </row>
    <row r="366" spans="1:17" x14ac:dyDescent="0.25">
      <c r="A366" s="64" t="s">
        <v>191</v>
      </c>
      <c r="B366" s="64" t="s">
        <v>178</v>
      </c>
      <c r="C366" s="64">
        <v>138.5</v>
      </c>
      <c r="D366" s="64">
        <v>450</v>
      </c>
      <c r="E366" s="64">
        <v>2</v>
      </c>
      <c r="F366" s="65">
        <v>0.5</v>
      </c>
      <c r="G366" s="51">
        <f t="shared" si="31"/>
        <v>900</v>
      </c>
      <c r="H366" s="52">
        <f t="shared" si="32"/>
        <v>62.32</v>
      </c>
      <c r="I366" s="52">
        <f t="shared" si="33"/>
        <v>68.982961208581472</v>
      </c>
      <c r="J366" s="64">
        <v>300</v>
      </c>
      <c r="K366" s="63" t="s">
        <v>194</v>
      </c>
      <c r="L366" s="63"/>
      <c r="M366" s="63"/>
      <c r="N366" s="63"/>
      <c r="O366" s="63"/>
      <c r="P366" s="63"/>
      <c r="Q366" s="63"/>
    </row>
    <row r="367" spans="1:17" x14ac:dyDescent="0.25">
      <c r="A367" s="64" t="s">
        <v>191</v>
      </c>
      <c r="B367" s="64" t="s">
        <v>178</v>
      </c>
      <c r="C367" s="64">
        <v>138.5</v>
      </c>
      <c r="D367" s="64">
        <v>450</v>
      </c>
      <c r="E367" s="64">
        <v>2</v>
      </c>
      <c r="F367" s="65">
        <v>0.63</v>
      </c>
      <c r="G367" s="51">
        <f t="shared" si="31"/>
        <v>714.28571428571433</v>
      </c>
      <c r="H367" s="52">
        <f t="shared" si="32"/>
        <v>49.46</v>
      </c>
      <c r="I367" s="52">
        <f t="shared" si="33"/>
        <v>86.918531122812652</v>
      </c>
      <c r="J367" s="64">
        <v>300</v>
      </c>
      <c r="K367" s="63" t="s">
        <v>194</v>
      </c>
      <c r="L367" s="63"/>
      <c r="M367" s="63"/>
      <c r="N367" s="63"/>
      <c r="O367" s="63"/>
      <c r="P367" s="63"/>
      <c r="Q367" s="63"/>
    </row>
    <row r="368" spans="1:17" x14ac:dyDescent="0.25">
      <c r="A368" s="64" t="s">
        <v>191</v>
      </c>
      <c r="B368" s="64" t="s">
        <v>178</v>
      </c>
      <c r="C368" s="64">
        <v>138.5</v>
      </c>
      <c r="D368" s="64">
        <v>450</v>
      </c>
      <c r="E368" s="64">
        <v>2</v>
      </c>
      <c r="F368" s="65">
        <v>0.8</v>
      </c>
      <c r="G368" s="51">
        <f t="shared" si="31"/>
        <v>562.5</v>
      </c>
      <c r="H368" s="52">
        <f t="shared" si="32"/>
        <v>38.950000000000003</v>
      </c>
      <c r="I368" s="52">
        <f t="shared" si="33"/>
        <v>110.37273793373035</v>
      </c>
      <c r="J368" s="64">
        <v>300</v>
      </c>
      <c r="K368" s="63" t="s">
        <v>194</v>
      </c>
      <c r="L368" s="63"/>
      <c r="M368" s="63"/>
      <c r="N368" s="63"/>
      <c r="O368" s="63"/>
      <c r="P368" s="63"/>
      <c r="Q368" s="63"/>
    </row>
    <row r="369" spans="1:17" x14ac:dyDescent="0.25">
      <c r="A369" s="64" t="s">
        <v>191</v>
      </c>
      <c r="B369" s="64" t="s">
        <v>178</v>
      </c>
      <c r="C369" s="64">
        <v>138.5</v>
      </c>
      <c r="D369" s="64">
        <v>450</v>
      </c>
      <c r="E369" s="64">
        <v>2</v>
      </c>
      <c r="F369" s="65">
        <v>0.1</v>
      </c>
      <c r="G369" s="51">
        <f t="shared" si="31"/>
        <v>4500</v>
      </c>
      <c r="H369" s="52">
        <f t="shared" si="32"/>
        <v>311.62</v>
      </c>
      <c r="I369" s="52">
        <f t="shared" si="33"/>
        <v>13.796592241716294</v>
      </c>
      <c r="J369" s="64">
        <v>300</v>
      </c>
      <c r="K369" s="63" t="s">
        <v>194</v>
      </c>
      <c r="L369" s="63"/>
      <c r="M369" s="63"/>
      <c r="N369" s="63"/>
      <c r="O369" s="63"/>
      <c r="P369" s="63"/>
      <c r="Q369" s="63"/>
    </row>
    <row r="370" spans="1:17" x14ac:dyDescent="0.25">
      <c r="A370" s="64" t="s">
        <v>191</v>
      </c>
      <c r="B370" s="64" t="s">
        <v>178</v>
      </c>
      <c r="C370" s="64">
        <v>138.5</v>
      </c>
      <c r="D370" s="64">
        <v>450</v>
      </c>
      <c r="E370" s="64">
        <v>2</v>
      </c>
      <c r="F370" s="65">
        <v>1.25</v>
      </c>
      <c r="G370" s="51">
        <f t="shared" si="31"/>
        <v>360</v>
      </c>
      <c r="H370" s="52">
        <f t="shared" si="32"/>
        <v>24.93</v>
      </c>
      <c r="I370" s="52">
        <f t="shared" si="33"/>
        <v>172.45740302145367</v>
      </c>
      <c r="J370" s="64">
        <v>300</v>
      </c>
      <c r="K370" s="63" t="s">
        <v>194</v>
      </c>
      <c r="L370" s="63"/>
      <c r="M370" s="63"/>
      <c r="N370" s="63"/>
      <c r="O370" s="63"/>
      <c r="P370" s="63"/>
      <c r="Q370" s="63"/>
    </row>
    <row r="371" spans="1:17" x14ac:dyDescent="0.25">
      <c r="A371" s="64" t="s">
        <v>191</v>
      </c>
      <c r="B371" s="64" t="s">
        <v>178</v>
      </c>
      <c r="C371" s="64">
        <v>138.5</v>
      </c>
      <c r="D371" s="64">
        <v>450</v>
      </c>
      <c r="E371" s="64">
        <v>2</v>
      </c>
      <c r="F371" s="65">
        <v>1.6</v>
      </c>
      <c r="G371" s="51">
        <f t="shared" si="31"/>
        <v>281.25</v>
      </c>
      <c r="H371" s="52">
        <f t="shared" si="32"/>
        <v>19.47</v>
      </c>
      <c r="I371" s="52">
        <f t="shared" si="33"/>
        <v>220.7454758674607</v>
      </c>
      <c r="J371" s="64">
        <v>300</v>
      </c>
      <c r="K371" s="63" t="s">
        <v>194</v>
      </c>
      <c r="L371" s="63"/>
      <c r="M371" s="63"/>
      <c r="N371" s="63"/>
      <c r="O371" s="63"/>
      <c r="P371" s="63"/>
      <c r="Q371" s="63"/>
    </row>
    <row r="372" spans="1:17" x14ac:dyDescent="0.25">
      <c r="A372" s="61" t="s">
        <v>190</v>
      </c>
      <c r="B372" s="61" t="s">
        <v>178</v>
      </c>
      <c r="C372" s="61">
        <v>138.5</v>
      </c>
      <c r="D372" s="61">
        <v>750</v>
      </c>
      <c r="E372" s="61">
        <v>4</v>
      </c>
      <c r="F372" s="62">
        <v>0.25</v>
      </c>
      <c r="G372" s="51">
        <f t="shared" si="31"/>
        <v>3000</v>
      </c>
      <c r="H372" s="52">
        <f t="shared" si="32"/>
        <v>207.75</v>
      </c>
      <c r="I372" s="52">
        <f t="shared" si="33"/>
        <v>34.491480604290736</v>
      </c>
      <c r="J372" s="61">
        <v>320</v>
      </c>
      <c r="K372" s="63" t="s">
        <v>194</v>
      </c>
      <c r="L372" s="63"/>
      <c r="M372" s="63"/>
      <c r="N372" s="63"/>
      <c r="O372" s="63"/>
      <c r="P372" s="63"/>
      <c r="Q372" s="63"/>
    </row>
    <row r="373" spans="1:17" x14ac:dyDescent="0.25">
      <c r="A373" s="61" t="s">
        <v>190</v>
      </c>
      <c r="B373" s="61" t="s">
        <v>178</v>
      </c>
      <c r="C373" s="61">
        <v>138.5</v>
      </c>
      <c r="D373" s="61">
        <v>750</v>
      </c>
      <c r="E373" s="61">
        <v>4</v>
      </c>
      <c r="F373" s="62">
        <v>0.32</v>
      </c>
      <c r="G373" s="51">
        <f t="shared" si="31"/>
        <v>2343.75</v>
      </c>
      <c r="H373" s="52">
        <f t="shared" si="32"/>
        <v>162.30000000000001</v>
      </c>
      <c r="I373" s="52">
        <f t="shared" si="33"/>
        <v>44.149095173492142</v>
      </c>
      <c r="J373" s="61">
        <v>320</v>
      </c>
      <c r="K373" s="63" t="s">
        <v>194</v>
      </c>
      <c r="L373" s="63"/>
      <c r="M373" s="63"/>
      <c r="N373" s="63"/>
      <c r="O373" s="63"/>
      <c r="P373" s="63"/>
      <c r="Q373" s="63"/>
    </row>
    <row r="374" spans="1:17" x14ac:dyDescent="0.25">
      <c r="A374" s="61" t="s">
        <v>190</v>
      </c>
      <c r="B374" s="61" t="s">
        <v>178</v>
      </c>
      <c r="C374" s="61">
        <v>138.5</v>
      </c>
      <c r="D374" s="61">
        <v>750</v>
      </c>
      <c r="E374" s="61">
        <v>4</v>
      </c>
      <c r="F374" s="62">
        <v>0.4</v>
      </c>
      <c r="G374" s="51">
        <f t="shared" si="31"/>
        <v>1875</v>
      </c>
      <c r="H374" s="52">
        <f t="shared" si="32"/>
        <v>129.84</v>
      </c>
      <c r="I374" s="52">
        <f t="shared" si="33"/>
        <v>55.186368966865174</v>
      </c>
      <c r="J374" s="61">
        <v>320</v>
      </c>
      <c r="K374" s="63" t="s">
        <v>194</v>
      </c>
      <c r="L374" s="63"/>
      <c r="M374" s="63"/>
      <c r="N374" s="63"/>
      <c r="O374" s="63"/>
      <c r="P374" s="63"/>
      <c r="Q374" s="63"/>
    </row>
    <row r="375" spans="1:17" x14ac:dyDescent="0.25">
      <c r="A375" s="61" t="s">
        <v>190</v>
      </c>
      <c r="B375" s="61" t="s">
        <v>178</v>
      </c>
      <c r="C375" s="61">
        <v>138.5</v>
      </c>
      <c r="D375" s="61">
        <v>750</v>
      </c>
      <c r="E375" s="61">
        <v>4</v>
      </c>
      <c r="F375" s="62">
        <v>0.5</v>
      </c>
      <c r="G375" s="51">
        <f t="shared" si="31"/>
        <v>1500</v>
      </c>
      <c r="H375" s="52">
        <f t="shared" si="32"/>
        <v>103.87</v>
      </c>
      <c r="I375" s="52">
        <f t="shared" si="33"/>
        <v>68.982961208581472</v>
      </c>
      <c r="J375" s="61">
        <v>320</v>
      </c>
      <c r="K375" s="63" t="s">
        <v>194</v>
      </c>
      <c r="L375" s="63"/>
      <c r="M375" s="63"/>
      <c r="N375" s="63"/>
      <c r="O375" s="63"/>
      <c r="P375" s="63"/>
      <c r="Q375" s="63"/>
    </row>
    <row r="376" spans="1:17" x14ac:dyDescent="0.25">
      <c r="A376" s="61" t="s">
        <v>190</v>
      </c>
      <c r="B376" s="61" t="s">
        <v>178</v>
      </c>
      <c r="C376" s="61">
        <v>138.5</v>
      </c>
      <c r="D376" s="61">
        <v>750</v>
      </c>
      <c r="E376" s="61">
        <v>4</v>
      </c>
      <c r="F376" s="62">
        <v>0.63</v>
      </c>
      <c r="G376" s="51">
        <f t="shared" si="31"/>
        <v>1190.4761904761904</v>
      </c>
      <c r="H376" s="52">
        <f t="shared" si="32"/>
        <v>82.44</v>
      </c>
      <c r="I376" s="52">
        <f t="shared" si="33"/>
        <v>86.918531122812652</v>
      </c>
      <c r="J376" s="61">
        <v>320</v>
      </c>
      <c r="K376" s="63" t="s">
        <v>194</v>
      </c>
      <c r="L376" s="63"/>
      <c r="M376" s="63"/>
      <c r="N376" s="63"/>
      <c r="O376" s="63"/>
      <c r="P376" s="63"/>
      <c r="Q376" s="63"/>
    </row>
    <row r="377" spans="1:17" x14ac:dyDescent="0.25">
      <c r="A377" s="64" t="s">
        <v>191</v>
      </c>
      <c r="B377" s="64" t="s">
        <v>178</v>
      </c>
      <c r="C377" s="64">
        <v>138.5</v>
      </c>
      <c r="D377" s="64">
        <v>620</v>
      </c>
      <c r="E377" s="64">
        <v>4</v>
      </c>
      <c r="F377" s="65">
        <v>0.25</v>
      </c>
      <c r="G377" s="51">
        <f t="shared" si="31"/>
        <v>2480</v>
      </c>
      <c r="H377" s="52">
        <f t="shared" si="32"/>
        <v>171.74</v>
      </c>
      <c r="I377" s="52">
        <f t="shared" si="33"/>
        <v>34.491480604290736</v>
      </c>
      <c r="J377" s="64">
        <v>320</v>
      </c>
      <c r="K377" s="63" t="s">
        <v>194</v>
      </c>
      <c r="L377" s="63"/>
      <c r="M377" s="63"/>
      <c r="N377" s="63"/>
      <c r="O377" s="63"/>
      <c r="P377" s="63"/>
      <c r="Q377" s="63"/>
    </row>
    <row r="378" spans="1:17" x14ac:dyDescent="0.25">
      <c r="A378" s="64" t="s">
        <v>191</v>
      </c>
      <c r="B378" s="64" t="s">
        <v>178</v>
      </c>
      <c r="C378" s="64">
        <v>138.5</v>
      </c>
      <c r="D378" s="64">
        <v>620</v>
      </c>
      <c r="E378" s="64">
        <v>4</v>
      </c>
      <c r="F378" s="65">
        <v>0.32</v>
      </c>
      <c r="G378" s="51">
        <f t="shared" si="31"/>
        <v>1937.5</v>
      </c>
      <c r="H378" s="52">
        <f t="shared" si="32"/>
        <v>134.17000000000002</v>
      </c>
      <c r="I378" s="52">
        <f t="shared" si="33"/>
        <v>44.149095173492142</v>
      </c>
      <c r="J378" s="64">
        <v>320</v>
      </c>
      <c r="K378" s="63" t="s">
        <v>194</v>
      </c>
      <c r="L378" s="63"/>
      <c r="M378" s="63"/>
      <c r="N378" s="63"/>
      <c r="O378" s="63"/>
      <c r="P378" s="63"/>
      <c r="Q378" s="63"/>
    </row>
    <row r="379" spans="1:17" x14ac:dyDescent="0.25">
      <c r="A379" s="64" t="s">
        <v>191</v>
      </c>
      <c r="B379" s="64" t="s">
        <v>178</v>
      </c>
      <c r="C379" s="64">
        <v>138.5</v>
      </c>
      <c r="D379" s="64">
        <v>620</v>
      </c>
      <c r="E379" s="64">
        <v>4</v>
      </c>
      <c r="F379" s="65">
        <v>0.4</v>
      </c>
      <c r="G379" s="51">
        <f t="shared" si="31"/>
        <v>1550</v>
      </c>
      <c r="H379" s="52">
        <f t="shared" si="32"/>
        <v>107.33</v>
      </c>
      <c r="I379" s="52">
        <f t="shared" si="33"/>
        <v>55.186368966865174</v>
      </c>
      <c r="J379" s="64">
        <v>320</v>
      </c>
      <c r="K379" s="63" t="s">
        <v>194</v>
      </c>
      <c r="L379" s="63"/>
      <c r="M379" s="63"/>
      <c r="N379" s="63"/>
      <c r="O379" s="63"/>
      <c r="P379" s="63"/>
      <c r="Q379" s="63"/>
    </row>
    <row r="380" spans="1:17" x14ac:dyDescent="0.25">
      <c r="A380" s="64" t="s">
        <v>191</v>
      </c>
      <c r="B380" s="64" t="s">
        <v>178</v>
      </c>
      <c r="C380" s="64">
        <v>138.5</v>
      </c>
      <c r="D380" s="64">
        <v>620</v>
      </c>
      <c r="E380" s="64">
        <v>4</v>
      </c>
      <c r="F380" s="65">
        <v>0.5</v>
      </c>
      <c r="G380" s="51">
        <f t="shared" si="31"/>
        <v>1240</v>
      </c>
      <c r="H380" s="52">
        <f t="shared" si="32"/>
        <v>85.87</v>
      </c>
      <c r="I380" s="52">
        <f t="shared" si="33"/>
        <v>68.982961208581472</v>
      </c>
      <c r="J380" s="64">
        <v>320</v>
      </c>
      <c r="K380" s="63" t="s">
        <v>194</v>
      </c>
      <c r="L380" s="63"/>
      <c r="M380" s="63"/>
      <c r="N380" s="63"/>
      <c r="O380" s="63"/>
      <c r="P380" s="63"/>
      <c r="Q380" s="63"/>
    </row>
    <row r="381" spans="1:17" x14ac:dyDescent="0.25">
      <c r="A381" s="64" t="s">
        <v>191</v>
      </c>
      <c r="B381" s="64" t="s">
        <v>178</v>
      </c>
      <c r="C381" s="64">
        <v>138.5</v>
      </c>
      <c r="D381" s="64">
        <v>620</v>
      </c>
      <c r="E381" s="64">
        <v>4</v>
      </c>
      <c r="F381" s="65">
        <v>0.63</v>
      </c>
      <c r="G381" s="51">
        <f t="shared" si="31"/>
        <v>984.1269841269841</v>
      </c>
      <c r="H381" s="52">
        <f t="shared" si="32"/>
        <v>68.150000000000006</v>
      </c>
      <c r="I381" s="52">
        <f t="shared" si="33"/>
        <v>86.918531122812652</v>
      </c>
      <c r="J381" s="64">
        <v>320</v>
      </c>
      <c r="K381" s="63" t="s">
        <v>194</v>
      </c>
      <c r="L381" s="63"/>
      <c r="M381" s="63"/>
      <c r="N381" s="63"/>
      <c r="O381" s="63"/>
      <c r="P381" s="63"/>
      <c r="Q381" s="63"/>
    </row>
    <row r="382" spans="1:17" x14ac:dyDescent="0.25">
      <c r="A382" s="61" t="s">
        <v>190</v>
      </c>
      <c r="B382" s="61" t="s">
        <v>178</v>
      </c>
      <c r="C382" s="61">
        <v>138.5</v>
      </c>
      <c r="D382" s="61">
        <v>750</v>
      </c>
      <c r="E382" s="61">
        <v>2</v>
      </c>
      <c r="F382" s="62">
        <v>0.8</v>
      </c>
      <c r="G382" s="51">
        <f t="shared" si="31"/>
        <v>937.5</v>
      </c>
      <c r="H382" s="52">
        <f t="shared" si="32"/>
        <v>64.92</v>
      </c>
      <c r="I382" s="52">
        <f t="shared" si="33"/>
        <v>110.37273793373035</v>
      </c>
      <c r="J382" s="61">
        <v>320</v>
      </c>
      <c r="K382" s="63" t="s">
        <v>194</v>
      </c>
      <c r="L382" s="63"/>
      <c r="M382" s="63"/>
      <c r="N382" s="63"/>
      <c r="O382" s="63"/>
      <c r="P382" s="63"/>
      <c r="Q382" s="63"/>
    </row>
    <row r="383" spans="1:17" x14ac:dyDescent="0.25">
      <c r="A383" s="61" t="s">
        <v>190</v>
      </c>
      <c r="B383" s="61" t="s">
        <v>178</v>
      </c>
      <c r="C383" s="61">
        <v>138.5</v>
      </c>
      <c r="D383" s="61">
        <v>750</v>
      </c>
      <c r="E383" s="61">
        <v>2</v>
      </c>
      <c r="F383" s="62">
        <v>1</v>
      </c>
      <c r="G383" s="51">
        <f t="shared" si="31"/>
        <v>750</v>
      </c>
      <c r="H383" s="52">
        <f t="shared" si="32"/>
        <v>51.93</v>
      </c>
      <c r="I383" s="52">
        <f t="shared" si="33"/>
        <v>137.96592241716294</v>
      </c>
      <c r="J383" s="61">
        <v>320</v>
      </c>
      <c r="K383" s="63" t="s">
        <v>194</v>
      </c>
      <c r="L383" s="63"/>
      <c r="M383" s="63"/>
      <c r="N383" s="63"/>
      <c r="O383" s="63"/>
      <c r="P383" s="63"/>
      <c r="Q383" s="63"/>
    </row>
    <row r="384" spans="1:17" x14ac:dyDescent="0.25">
      <c r="A384" s="61" t="s">
        <v>190</v>
      </c>
      <c r="B384" s="61" t="s">
        <v>178</v>
      </c>
      <c r="C384" s="61">
        <v>138.5</v>
      </c>
      <c r="D384" s="61">
        <v>750</v>
      </c>
      <c r="E384" s="61">
        <v>2</v>
      </c>
      <c r="F384" s="62">
        <v>1.25</v>
      </c>
      <c r="G384" s="51">
        <f t="shared" si="31"/>
        <v>600</v>
      </c>
      <c r="H384" s="52">
        <f t="shared" si="32"/>
        <v>41.550000000000004</v>
      </c>
      <c r="I384" s="52">
        <f t="shared" si="33"/>
        <v>172.45740302145367</v>
      </c>
      <c r="J384" s="61">
        <v>320</v>
      </c>
      <c r="K384" s="63" t="s">
        <v>194</v>
      </c>
      <c r="L384" s="63"/>
      <c r="M384" s="63"/>
      <c r="N384" s="63"/>
      <c r="O384" s="63"/>
      <c r="P384" s="63"/>
      <c r="Q384" s="63"/>
    </row>
    <row r="385" spans="1:17" x14ac:dyDescent="0.25">
      <c r="A385" s="61" t="s">
        <v>190</v>
      </c>
      <c r="B385" s="61" t="s">
        <v>178</v>
      </c>
      <c r="C385" s="61">
        <v>138.5</v>
      </c>
      <c r="D385" s="61">
        <v>750</v>
      </c>
      <c r="E385" s="61">
        <v>2</v>
      </c>
      <c r="F385" s="62">
        <v>1.6</v>
      </c>
      <c r="G385" s="51">
        <f t="shared" si="31"/>
        <v>468.75</v>
      </c>
      <c r="H385" s="52">
        <f t="shared" si="32"/>
        <v>32.46</v>
      </c>
      <c r="I385" s="52">
        <f t="shared" si="33"/>
        <v>220.7454758674607</v>
      </c>
      <c r="J385" s="61">
        <v>320</v>
      </c>
      <c r="K385" s="63" t="s">
        <v>194</v>
      </c>
      <c r="L385" s="63"/>
      <c r="M385" s="63"/>
      <c r="N385" s="63"/>
      <c r="O385" s="63"/>
      <c r="P385" s="63"/>
      <c r="Q385" s="63"/>
    </row>
    <row r="386" spans="1:17" x14ac:dyDescent="0.25">
      <c r="A386" s="61" t="s">
        <v>190</v>
      </c>
      <c r="B386" s="61" t="s">
        <v>178</v>
      </c>
      <c r="C386" s="61">
        <v>138.5</v>
      </c>
      <c r="D386" s="61">
        <v>1000</v>
      </c>
      <c r="E386" s="61">
        <v>2</v>
      </c>
      <c r="F386" s="62">
        <v>0.5</v>
      </c>
      <c r="G386" s="51">
        <f t="shared" si="31"/>
        <v>2000</v>
      </c>
      <c r="H386" s="52">
        <f t="shared" si="32"/>
        <v>138.5</v>
      </c>
      <c r="I386" s="52">
        <f t="shared" si="33"/>
        <v>68.982961208581472</v>
      </c>
      <c r="J386" s="61">
        <v>350</v>
      </c>
      <c r="K386" s="63" t="s">
        <v>194</v>
      </c>
      <c r="L386" s="63"/>
      <c r="M386" s="63"/>
      <c r="N386" s="63"/>
      <c r="O386" s="63"/>
      <c r="P386" s="63"/>
      <c r="Q386" s="63"/>
    </row>
    <row r="387" spans="1:17" x14ac:dyDescent="0.25">
      <c r="A387" s="61" t="s">
        <v>190</v>
      </c>
      <c r="B387" s="61" t="s">
        <v>178</v>
      </c>
      <c r="C387" s="61">
        <v>138.5</v>
      </c>
      <c r="D387" s="61">
        <v>1000</v>
      </c>
      <c r="E387" s="61">
        <v>2</v>
      </c>
      <c r="F387" s="62">
        <v>0.63</v>
      </c>
      <c r="G387" s="51">
        <f t="shared" si="31"/>
        <v>1587.3015873015872</v>
      </c>
      <c r="H387" s="52">
        <f t="shared" si="32"/>
        <v>109.92</v>
      </c>
      <c r="I387" s="52">
        <f t="shared" si="33"/>
        <v>86.918531122812652</v>
      </c>
      <c r="J387" s="61">
        <v>350</v>
      </c>
      <c r="K387" s="63" t="s">
        <v>194</v>
      </c>
      <c r="L387" s="63"/>
      <c r="M387" s="63"/>
      <c r="N387" s="63"/>
      <c r="O387" s="63"/>
      <c r="P387" s="63"/>
      <c r="Q387" s="63"/>
    </row>
    <row r="388" spans="1:17" x14ac:dyDescent="0.25">
      <c r="A388" s="61" t="s">
        <v>190</v>
      </c>
      <c r="B388" s="61" t="s">
        <v>178</v>
      </c>
      <c r="C388" s="61">
        <v>138.5</v>
      </c>
      <c r="D388" s="61">
        <v>1000</v>
      </c>
      <c r="E388" s="61">
        <v>2</v>
      </c>
      <c r="F388" s="62">
        <v>0.8</v>
      </c>
      <c r="G388" s="51">
        <f t="shared" si="31"/>
        <v>1250</v>
      </c>
      <c r="H388" s="52">
        <f t="shared" si="32"/>
        <v>86.56</v>
      </c>
      <c r="I388" s="52">
        <f t="shared" si="33"/>
        <v>110.37273793373035</v>
      </c>
      <c r="J388" s="61">
        <v>350</v>
      </c>
      <c r="K388" s="63" t="s">
        <v>194</v>
      </c>
      <c r="L388" s="63"/>
      <c r="M388" s="63"/>
      <c r="N388" s="63"/>
      <c r="O388" s="63"/>
      <c r="P388" s="63"/>
      <c r="Q388" s="63"/>
    </row>
    <row r="389" spans="1:17" x14ac:dyDescent="0.25">
      <c r="A389" s="61" t="s">
        <v>190</v>
      </c>
      <c r="B389" s="61" t="s">
        <v>178</v>
      </c>
      <c r="C389" s="61">
        <v>138.5</v>
      </c>
      <c r="D389" s="61">
        <v>1000</v>
      </c>
      <c r="E389" s="61">
        <v>2</v>
      </c>
      <c r="F389" s="62">
        <v>1</v>
      </c>
      <c r="G389" s="51">
        <f t="shared" ref="G389:G445" si="34">D389/F389</f>
        <v>1000</v>
      </c>
      <c r="H389" s="52">
        <f t="shared" ref="H389:H445" si="35">FLOOR((C389/2)*(G389/1000),0.01)</f>
        <v>69.25</v>
      </c>
      <c r="I389" s="52">
        <f t="shared" si="33"/>
        <v>137.96592241716294</v>
      </c>
      <c r="J389" s="61">
        <v>350</v>
      </c>
      <c r="K389" s="63" t="s">
        <v>194</v>
      </c>
      <c r="L389" s="63"/>
      <c r="M389" s="63"/>
      <c r="N389" s="63"/>
      <c r="O389" s="63"/>
      <c r="P389" s="63"/>
      <c r="Q389" s="63"/>
    </row>
    <row r="390" spans="1:17" x14ac:dyDescent="0.25">
      <c r="A390" s="61" t="s">
        <v>190</v>
      </c>
      <c r="B390" s="61" t="s">
        <v>178</v>
      </c>
      <c r="C390" s="61">
        <v>138.5</v>
      </c>
      <c r="D390" s="61">
        <v>1000</v>
      </c>
      <c r="E390" s="61">
        <v>2</v>
      </c>
      <c r="F390" s="62">
        <v>1.25</v>
      </c>
      <c r="G390" s="51">
        <f t="shared" si="34"/>
        <v>800</v>
      </c>
      <c r="H390" s="52">
        <f t="shared" si="35"/>
        <v>55.4</v>
      </c>
      <c r="I390" s="52">
        <f t="shared" si="33"/>
        <v>172.45740302145367</v>
      </c>
      <c r="J390" s="61">
        <v>350</v>
      </c>
      <c r="K390" s="63" t="s">
        <v>194</v>
      </c>
      <c r="L390" s="63"/>
      <c r="M390" s="63"/>
      <c r="N390" s="63"/>
      <c r="O390" s="63"/>
      <c r="P390" s="63"/>
      <c r="Q390" s="63"/>
    </row>
    <row r="391" spans="1:17" x14ac:dyDescent="0.25">
      <c r="A391" s="61" t="s">
        <v>190</v>
      </c>
      <c r="B391" s="61" t="s">
        <v>178</v>
      </c>
      <c r="C391" s="61">
        <v>138.5</v>
      </c>
      <c r="D391" s="61">
        <v>1000</v>
      </c>
      <c r="E391" s="61">
        <v>2</v>
      </c>
      <c r="F391" s="62">
        <v>1.6</v>
      </c>
      <c r="G391" s="51">
        <f t="shared" si="34"/>
        <v>625</v>
      </c>
      <c r="H391" s="52">
        <f t="shared" si="35"/>
        <v>43.28</v>
      </c>
      <c r="I391" s="52">
        <f t="shared" ref="I391:I445" si="36">(60*F391)/(3.14*(C391/1000))</f>
        <v>220.7454758674607</v>
      </c>
      <c r="J391" s="61">
        <v>350</v>
      </c>
      <c r="K391" s="63" t="s">
        <v>194</v>
      </c>
      <c r="L391" s="63"/>
      <c r="M391" s="63"/>
      <c r="N391" s="63"/>
      <c r="O391" s="63"/>
      <c r="P391" s="63"/>
      <c r="Q391" s="63"/>
    </row>
    <row r="392" spans="1:17" x14ac:dyDescent="0.25">
      <c r="A392" s="61" t="s">
        <v>190</v>
      </c>
      <c r="B392" s="61" t="s">
        <v>178</v>
      </c>
      <c r="C392" s="61">
        <v>138.5</v>
      </c>
      <c r="D392" s="61">
        <v>1000</v>
      </c>
      <c r="E392" s="61">
        <v>2</v>
      </c>
      <c r="F392" s="62">
        <v>2</v>
      </c>
      <c r="G392" s="51">
        <f t="shared" si="34"/>
        <v>500</v>
      </c>
      <c r="H392" s="52">
        <f t="shared" si="35"/>
        <v>34.619999999999997</v>
      </c>
      <c r="I392" s="52">
        <f t="shared" si="36"/>
        <v>275.93184483432589</v>
      </c>
      <c r="J392" s="61">
        <v>350</v>
      </c>
      <c r="K392" s="63" t="s">
        <v>194</v>
      </c>
      <c r="L392" s="63"/>
      <c r="M392" s="63"/>
      <c r="N392" s="63"/>
      <c r="O392" s="63"/>
      <c r="P392" s="63"/>
      <c r="Q392" s="63"/>
    </row>
    <row r="393" spans="1:17" x14ac:dyDescent="0.25">
      <c r="A393" s="61" t="s">
        <v>192</v>
      </c>
      <c r="B393" s="61" t="s">
        <v>178</v>
      </c>
      <c r="C393" s="61">
        <v>165</v>
      </c>
      <c r="D393" s="61">
        <v>110</v>
      </c>
      <c r="E393" s="61">
        <v>12</v>
      </c>
      <c r="F393" s="62">
        <v>0.05</v>
      </c>
      <c r="G393" s="51">
        <f t="shared" si="34"/>
        <v>2200</v>
      </c>
      <c r="H393" s="52">
        <f t="shared" si="35"/>
        <v>181.5</v>
      </c>
      <c r="I393" s="52">
        <f t="shared" si="36"/>
        <v>5.7903879559930518</v>
      </c>
      <c r="J393" s="61">
        <v>400</v>
      </c>
      <c r="K393" s="63" t="s">
        <v>194</v>
      </c>
      <c r="L393" s="63"/>
      <c r="M393" s="63"/>
      <c r="N393" s="63"/>
      <c r="O393" s="63"/>
      <c r="P393" s="63"/>
      <c r="Q393" s="63"/>
    </row>
    <row r="394" spans="1:17" x14ac:dyDescent="0.25">
      <c r="A394" s="61" t="s">
        <v>192</v>
      </c>
      <c r="B394" s="61" t="s">
        <v>178</v>
      </c>
      <c r="C394" s="61">
        <v>165</v>
      </c>
      <c r="D394" s="61">
        <v>110</v>
      </c>
      <c r="E394" s="61">
        <v>12</v>
      </c>
      <c r="F394" s="62">
        <v>0.06</v>
      </c>
      <c r="G394" s="51">
        <f t="shared" si="34"/>
        <v>1833.3333333333335</v>
      </c>
      <c r="H394" s="52">
        <f t="shared" si="35"/>
        <v>151.25</v>
      </c>
      <c r="I394" s="52">
        <f t="shared" si="36"/>
        <v>6.9484655471916614</v>
      </c>
      <c r="J394" s="61">
        <v>400</v>
      </c>
      <c r="K394" s="63" t="s">
        <v>194</v>
      </c>
      <c r="L394" s="63"/>
      <c r="M394" s="63"/>
      <c r="N394" s="63"/>
      <c r="O394" s="63"/>
      <c r="P394" s="63"/>
      <c r="Q394" s="63"/>
    </row>
    <row r="395" spans="1:17" x14ac:dyDescent="0.25">
      <c r="A395" s="61" t="s">
        <v>192</v>
      </c>
      <c r="B395" s="61" t="s">
        <v>178</v>
      </c>
      <c r="C395" s="61">
        <v>165</v>
      </c>
      <c r="D395" s="61">
        <v>110</v>
      </c>
      <c r="E395" s="61">
        <v>12</v>
      </c>
      <c r="F395" s="62">
        <v>0.08</v>
      </c>
      <c r="G395" s="51">
        <f t="shared" si="34"/>
        <v>1375</v>
      </c>
      <c r="H395" s="52">
        <f t="shared" si="35"/>
        <v>113.43</v>
      </c>
      <c r="I395" s="52">
        <f t="shared" si="36"/>
        <v>9.2646207295888825</v>
      </c>
      <c r="J395" s="61">
        <v>400</v>
      </c>
      <c r="K395" s="63" t="s">
        <v>194</v>
      </c>
      <c r="L395" s="63"/>
      <c r="M395" s="63"/>
      <c r="N395" s="63"/>
      <c r="O395" s="63"/>
      <c r="P395" s="63"/>
      <c r="Q395" s="63"/>
    </row>
    <row r="396" spans="1:17" x14ac:dyDescent="0.25">
      <c r="A396" s="61" t="s">
        <v>192</v>
      </c>
      <c r="B396" s="61" t="s">
        <v>178</v>
      </c>
      <c r="C396" s="61">
        <v>165</v>
      </c>
      <c r="D396" s="61">
        <v>110</v>
      </c>
      <c r="E396" s="61">
        <v>12</v>
      </c>
      <c r="F396" s="62">
        <v>0.1</v>
      </c>
      <c r="G396" s="51">
        <f t="shared" si="34"/>
        <v>1100</v>
      </c>
      <c r="H396" s="52">
        <f t="shared" si="35"/>
        <v>90.75</v>
      </c>
      <c r="I396" s="52">
        <f t="shared" si="36"/>
        <v>11.580775911986104</v>
      </c>
      <c r="J396" s="61">
        <v>400</v>
      </c>
      <c r="K396" s="63" t="s">
        <v>194</v>
      </c>
      <c r="L396" s="63"/>
      <c r="M396" s="63"/>
      <c r="N396" s="63"/>
      <c r="O396" s="63"/>
      <c r="P396" s="63"/>
      <c r="Q396" s="63"/>
    </row>
    <row r="397" spans="1:17" x14ac:dyDescent="0.25">
      <c r="A397" s="61" t="s">
        <v>192</v>
      </c>
      <c r="B397" s="61" t="s">
        <v>178</v>
      </c>
      <c r="C397" s="61">
        <v>165</v>
      </c>
      <c r="D397" s="61">
        <v>370</v>
      </c>
      <c r="E397" s="61">
        <v>6</v>
      </c>
      <c r="F397" s="62">
        <v>0.1</v>
      </c>
      <c r="G397" s="51">
        <f t="shared" si="34"/>
        <v>3700</v>
      </c>
      <c r="H397" s="52">
        <f t="shared" si="35"/>
        <v>305.25</v>
      </c>
      <c r="I397" s="52">
        <f t="shared" si="36"/>
        <v>11.580775911986104</v>
      </c>
      <c r="J397" s="61">
        <v>400</v>
      </c>
      <c r="K397" s="63" t="s">
        <v>194</v>
      </c>
      <c r="L397" s="63"/>
      <c r="M397" s="63"/>
      <c r="N397" s="63"/>
      <c r="O397" s="63"/>
      <c r="P397" s="63"/>
      <c r="Q397" s="63"/>
    </row>
    <row r="398" spans="1:17" x14ac:dyDescent="0.25">
      <c r="A398" s="61" t="s">
        <v>192</v>
      </c>
      <c r="B398" s="61" t="s">
        <v>178</v>
      </c>
      <c r="C398" s="61">
        <v>165</v>
      </c>
      <c r="D398" s="61">
        <v>370</v>
      </c>
      <c r="E398" s="61">
        <v>6</v>
      </c>
      <c r="F398" s="62">
        <v>0.13</v>
      </c>
      <c r="G398" s="51">
        <f t="shared" si="34"/>
        <v>2846.1538461538462</v>
      </c>
      <c r="H398" s="52">
        <f t="shared" si="35"/>
        <v>234.8</v>
      </c>
      <c r="I398" s="52">
        <f t="shared" si="36"/>
        <v>15.055008685581935</v>
      </c>
      <c r="J398" s="61">
        <v>400</v>
      </c>
      <c r="K398" s="63" t="s">
        <v>194</v>
      </c>
      <c r="L398" s="63"/>
      <c r="M398" s="63"/>
      <c r="N398" s="63"/>
      <c r="O398" s="63"/>
      <c r="P398" s="63"/>
      <c r="Q398" s="63"/>
    </row>
    <row r="399" spans="1:17" x14ac:dyDescent="0.25">
      <c r="A399" s="61" t="s">
        <v>192</v>
      </c>
      <c r="B399" s="61" t="s">
        <v>178</v>
      </c>
      <c r="C399" s="61">
        <v>165</v>
      </c>
      <c r="D399" s="61">
        <v>370</v>
      </c>
      <c r="E399" s="61">
        <v>6</v>
      </c>
      <c r="F399" s="62">
        <v>0.16</v>
      </c>
      <c r="G399" s="51">
        <f t="shared" si="34"/>
        <v>2312.5</v>
      </c>
      <c r="H399" s="52">
        <f t="shared" si="35"/>
        <v>190.78</v>
      </c>
      <c r="I399" s="52">
        <f t="shared" si="36"/>
        <v>18.529241459177765</v>
      </c>
      <c r="J399" s="61">
        <v>400</v>
      </c>
      <c r="K399" s="63" t="s">
        <v>194</v>
      </c>
      <c r="L399" s="63"/>
      <c r="M399" s="63"/>
      <c r="N399" s="63"/>
      <c r="O399" s="63"/>
      <c r="P399" s="63"/>
      <c r="Q399" s="63"/>
    </row>
    <row r="400" spans="1:17" x14ac:dyDescent="0.25">
      <c r="A400" s="61" t="s">
        <v>192</v>
      </c>
      <c r="B400" s="61" t="s">
        <v>178</v>
      </c>
      <c r="C400" s="61">
        <v>165</v>
      </c>
      <c r="D400" s="61">
        <v>370</v>
      </c>
      <c r="E400" s="61">
        <v>4</v>
      </c>
      <c r="F400" s="62">
        <v>0.2</v>
      </c>
      <c r="G400" s="51">
        <f t="shared" si="34"/>
        <v>1850</v>
      </c>
      <c r="H400" s="52">
        <f t="shared" si="35"/>
        <v>152.62</v>
      </c>
      <c r="I400" s="52">
        <f t="shared" si="36"/>
        <v>23.161551823972207</v>
      </c>
      <c r="J400" s="61">
        <v>350</v>
      </c>
      <c r="K400" s="63" t="s">
        <v>194</v>
      </c>
      <c r="L400" s="63"/>
      <c r="M400" s="63"/>
      <c r="N400" s="63"/>
      <c r="O400" s="63"/>
      <c r="P400" s="63"/>
      <c r="Q400" s="63"/>
    </row>
    <row r="401" spans="1:17" x14ac:dyDescent="0.25">
      <c r="A401" s="61" t="s">
        <v>192</v>
      </c>
      <c r="B401" s="61" t="s">
        <v>178</v>
      </c>
      <c r="C401" s="61">
        <v>165</v>
      </c>
      <c r="D401" s="61">
        <v>370</v>
      </c>
      <c r="E401" s="61">
        <v>4</v>
      </c>
      <c r="F401" s="62">
        <v>0.25</v>
      </c>
      <c r="G401" s="51">
        <f t="shared" si="34"/>
        <v>1480</v>
      </c>
      <c r="H401" s="52">
        <f t="shared" si="35"/>
        <v>122.10000000000001</v>
      </c>
      <c r="I401" s="52">
        <f t="shared" si="36"/>
        <v>28.951939779965258</v>
      </c>
      <c r="J401" s="61">
        <v>350</v>
      </c>
      <c r="K401" s="63" t="s">
        <v>194</v>
      </c>
      <c r="L401" s="63"/>
      <c r="M401" s="63"/>
      <c r="N401" s="63"/>
      <c r="O401" s="63"/>
      <c r="P401" s="63"/>
      <c r="Q401" s="63"/>
    </row>
    <row r="402" spans="1:17" x14ac:dyDescent="0.25">
      <c r="A402" s="61" t="s">
        <v>192</v>
      </c>
      <c r="B402" s="61" t="s">
        <v>178</v>
      </c>
      <c r="C402" s="61">
        <v>165</v>
      </c>
      <c r="D402" s="61">
        <v>370</v>
      </c>
      <c r="E402" s="61">
        <v>4</v>
      </c>
      <c r="F402" s="62">
        <v>0.32</v>
      </c>
      <c r="G402" s="51">
        <f t="shared" si="34"/>
        <v>1156.25</v>
      </c>
      <c r="H402" s="52">
        <f t="shared" si="35"/>
        <v>95.39</v>
      </c>
      <c r="I402" s="52">
        <f t="shared" si="36"/>
        <v>37.05848291835553</v>
      </c>
      <c r="J402" s="61">
        <v>350</v>
      </c>
      <c r="K402" s="63" t="s">
        <v>194</v>
      </c>
      <c r="L402" s="63"/>
      <c r="M402" s="63"/>
      <c r="N402" s="63"/>
      <c r="O402" s="63"/>
      <c r="P402" s="63"/>
      <c r="Q402" s="63"/>
    </row>
    <row r="403" spans="1:17" x14ac:dyDescent="0.25">
      <c r="A403" s="61" t="s">
        <v>192</v>
      </c>
      <c r="B403" s="61" t="s">
        <v>178</v>
      </c>
      <c r="C403" s="61">
        <v>165</v>
      </c>
      <c r="D403" s="61">
        <v>370</v>
      </c>
      <c r="E403" s="61">
        <v>4</v>
      </c>
      <c r="F403" s="62">
        <v>0.4</v>
      </c>
      <c r="G403" s="51">
        <f t="shared" si="34"/>
        <v>925</v>
      </c>
      <c r="H403" s="52">
        <f t="shared" si="35"/>
        <v>76.31</v>
      </c>
      <c r="I403" s="52">
        <f t="shared" si="36"/>
        <v>46.323103647944414</v>
      </c>
      <c r="J403" s="61">
        <v>350</v>
      </c>
      <c r="K403" s="63" t="s">
        <v>194</v>
      </c>
      <c r="L403" s="63"/>
      <c r="M403" s="63"/>
      <c r="N403" s="63"/>
      <c r="O403" s="63"/>
      <c r="P403" s="63"/>
      <c r="Q403" s="63"/>
    </row>
    <row r="404" spans="1:17" x14ac:dyDescent="0.25">
      <c r="A404" s="61" t="s">
        <v>192</v>
      </c>
      <c r="B404" s="61" t="s">
        <v>178</v>
      </c>
      <c r="C404" s="61">
        <v>165</v>
      </c>
      <c r="D404" s="61">
        <v>370</v>
      </c>
      <c r="E404" s="61">
        <v>4</v>
      </c>
      <c r="F404" s="62">
        <v>0.5</v>
      </c>
      <c r="G404" s="51">
        <f t="shared" si="34"/>
        <v>740</v>
      </c>
      <c r="H404" s="52">
        <f t="shared" si="35"/>
        <v>61.050000000000004</v>
      </c>
      <c r="I404" s="52">
        <f t="shared" si="36"/>
        <v>57.903879559930516</v>
      </c>
      <c r="J404" s="61">
        <v>350</v>
      </c>
      <c r="K404" s="63" t="s">
        <v>194</v>
      </c>
      <c r="L404" s="63"/>
      <c r="M404" s="63"/>
      <c r="N404" s="63"/>
      <c r="O404" s="63"/>
      <c r="P404" s="63"/>
      <c r="Q404" s="63"/>
    </row>
    <row r="405" spans="1:17" x14ac:dyDescent="0.25">
      <c r="A405" s="61" t="s">
        <v>192</v>
      </c>
      <c r="B405" s="61" t="s">
        <v>178</v>
      </c>
      <c r="C405" s="61">
        <v>165</v>
      </c>
      <c r="D405" s="61">
        <v>370</v>
      </c>
      <c r="E405" s="61">
        <v>4</v>
      </c>
      <c r="F405" s="62">
        <v>0.63</v>
      </c>
      <c r="G405" s="51">
        <f t="shared" si="34"/>
        <v>587.30158730158735</v>
      </c>
      <c r="H405" s="52">
        <f t="shared" si="35"/>
        <v>48.45</v>
      </c>
      <c r="I405" s="52">
        <f t="shared" si="36"/>
        <v>72.958888245512441</v>
      </c>
      <c r="J405" s="61">
        <v>350</v>
      </c>
      <c r="K405" s="63" t="s">
        <v>194</v>
      </c>
      <c r="L405" s="63"/>
      <c r="M405" s="63"/>
      <c r="N405" s="63"/>
      <c r="O405" s="63"/>
      <c r="P405" s="63"/>
      <c r="Q405" s="63"/>
    </row>
    <row r="406" spans="1:17" x14ac:dyDescent="0.25">
      <c r="A406" s="61" t="s">
        <v>192</v>
      </c>
      <c r="B406" s="61" t="s">
        <v>178</v>
      </c>
      <c r="C406" s="61">
        <v>165</v>
      </c>
      <c r="D406" s="61">
        <v>370</v>
      </c>
      <c r="E406" s="61">
        <v>4</v>
      </c>
      <c r="F406" s="62">
        <v>0.8</v>
      </c>
      <c r="G406" s="51">
        <f t="shared" si="34"/>
        <v>462.5</v>
      </c>
      <c r="H406" s="52">
        <f t="shared" si="35"/>
        <v>38.15</v>
      </c>
      <c r="I406" s="52">
        <f t="shared" si="36"/>
        <v>92.646207295888829</v>
      </c>
      <c r="J406" s="61">
        <v>350</v>
      </c>
      <c r="K406" s="63" t="s">
        <v>194</v>
      </c>
      <c r="L406" s="63"/>
      <c r="M406" s="63"/>
      <c r="N406" s="63"/>
      <c r="O406" s="63"/>
      <c r="P406" s="63"/>
      <c r="Q406" s="63"/>
    </row>
    <row r="407" spans="1:17" x14ac:dyDescent="0.25">
      <c r="A407" s="61" t="s">
        <v>192</v>
      </c>
      <c r="B407" s="61" t="s">
        <v>178</v>
      </c>
      <c r="C407" s="61">
        <v>165</v>
      </c>
      <c r="D407" s="61">
        <v>370</v>
      </c>
      <c r="E407" s="61">
        <v>4</v>
      </c>
      <c r="F407" s="62">
        <v>1</v>
      </c>
      <c r="G407" s="51">
        <f t="shared" si="34"/>
        <v>370</v>
      </c>
      <c r="H407" s="52">
        <f t="shared" si="35"/>
        <v>30.52</v>
      </c>
      <c r="I407" s="52">
        <f t="shared" si="36"/>
        <v>115.80775911986103</v>
      </c>
      <c r="J407" s="61">
        <v>350</v>
      </c>
      <c r="K407" s="63" t="s">
        <v>194</v>
      </c>
      <c r="L407" s="63"/>
      <c r="M407" s="63"/>
      <c r="N407" s="63"/>
      <c r="O407" s="63"/>
      <c r="P407" s="63"/>
      <c r="Q407" s="63"/>
    </row>
    <row r="408" spans="1:17" x14ac:dyDescent="0.25">
      <c r="A408" s="61" t="s">
        <v>192</v>
      </c>
      <c r="B408" s="61" t="s">
        <v>178</v>
      </c>
      <c r="C408" s="61">
        <v>165</v>
      </c>
      <c r="D408" s="61">
        <v>750</v>
      </c>
      <c r="E408" s="61">
        <v>6</v>
      </c>
      <c r="F408" s="62">
        <v>0.16</v>
      </c>
      <c r="G408" s="51">
        <f t="shared" si="34"/>
        <v>4687.5</v>
      </c>
      <c r="H408" s="52">
        <f t="shared" si="35"/>
        <v>386.71000000000004</v>
      </c>
      <c r="I408" s="52">
        <f t="shared" si="36"/>
        <v>18.529241459177765</v>
      </c>
      <c r="J408" s="61">
        <v>400</v>
      </c>
      <c r="K408" s="63" t="s">
        <v>194</v>
      </c>
      <c r="L408" s="63"/>
      <c r="M408" s="63"/>
      <c r="N408" s="63"/>
      <c r="O408" s="63"/>
      <c r="P408" s="63"/>
      <c r="Q408" s="63"/>
    </row>
    <row r="409" spans="1:17" x14ac:dyDescent="0.25">
      <c r="A409" s="61" t="s">
        <v>192</v>
      </c>
      <c r="B409" s="61" t="s">
        <v>178</v>
      </c>
      <c r="C409" s="61">
        <v>165</v>
      </c>
      <c r="D409" s="61">
        <v>750</v>
      </c>
      <c r="E409" s="61">
        <v>4</v>
      </c>
      <c r="F409" s="62">
        <v>0.2</v>
      </c>
      <c r="G409" s="51">
        <f t="shared" si="34"/>
        <v>3750</v>
      </c>
      <c r="H409" s="52">
        <f t="shared" si="35"/>
        <v>309.37</v>
      </c>
      <c r="I409" s="52">
        <f t="shared" si="36"/>
        <v>23.161551823972207</v>
      </c>
      <c r="J409" s="61">
        <v>400</v>
      </c>
      <c r="K409" s="63" t="s">
        <v>194</v>
      </c>
      <c r="L409" s="63"/>
      <c r="M409" s="63"/>
      <c r="N409" s="63"/>
      <c r="O409" s="63"/>
      <c r="P409" s="63"/>
      <c r="Q409" s="63"/>
    </row>
    <row r="410" spans="1:17" x14ac:dyDescent="0.25">
      <c r="A410" s="61" t="s">
        <v>192</v>
      </c>
      <c r="B410" s="61" t="s">
        <v>178</v>
      </c>
      <c r="C410" s="61">
        <v>165</v>
      </c>
      <c r="D410" s="61">
        <v>750</v>
      </c>
      <c r="E410" s="61">
        <v>4</v>
      </c>
      <c r="F410" s="62">
        <v>0.25</v>
      </c>
      <c r="G410" s="51">
        <f t="shared" si="34"/>
        <v>3000</v>
      </c>
      <c r="H410" s="52">
        <f t="shared" si="35"/>
        <v>247.5</v>
      </c>
      <c r="I410" s="52">
        <f t="shared" si="36"/>
        <v>28.951939779965258</v>
      </c>
      <c r="J410" s="61">
        <v>400</v>
      </c>
      <c r="K410" s="63" t="s">
        <v>194</v>
      </c>
      <c r="L410" s="63"/>
      <c r="M410" s="63"/>
      <c r="N410" s="63"/>
      <c r="O410" s="63"/>
      <c r="P410" s="63"/>
      <c r="Q410" s="63"/>
    </row>
    <row r="411" spans="1:17" x14ac:dyDescent="0.25">
      <c r="A411" s="61" t="s">
        <v>192</v>
      </c>
      <c r="B411" s="61" t="s">
        <v>178</v>
      </c>
      <c r="C411" s="61">
        <v>165</v>
      </c>
      <c r="D411" s="61">
        <v>750</v>
      </c>
      <c r="E411" s="61">
        <v>4</v>
      </c>
      <c r="F411" s="62">
        <v>0.32</v>
      </c>
      <c r="G411" s="51">
        <f t="shared" si="34"/>
        <v>2343.75</v>
      </c>
      <c r="H411" s="52">
        <f t="shared" si="35"/>
        <v>193.35</v>
      </c>
      <c r="I411" s="52">
        <f t="shared" si="36"/>
        <v>37.05848291835553</v>
      </c>
      <c r="J411" s="61">
        <v>400</v>
      </c>
      <c r="K411" s="63" t="s">
        <v>194</v>
      </c>
      <c r="L411" s="63"/>
      <c r="M411" s="63"/>
      <c r="N411" s="63"/>
      <c r="O411" s="63"/>
      <c r="P411" s="63"/>
      <c r="Q411" s="63"/>
    </row>
    <row r="412" spans="1:17" x14ac:dyDescent="0.25">
      <c r="A412" s="61" t="s">
        <v>192</v>
      </c>
      <c r="B412" s="61" t="s">
        <v>178</v>
      </c>
      <c r="C412" s="61">
        <v>165</v>
      </c>
      <c r="D412" s="61">
        <v>750</v>
      </c>
      <c r="E412" s="61">
        <v>4</v>
      </c>
      <c r="F412" s="62">
        <v>0.4</v>
      </c>
      <c r="G412" s="51">
        <f t="shared" si="34"/>
        <v>1875</v>
      </c>
      <c r="H412" s="52">
        <f t="shared" si="35"/>
        <v>154.68</v>
      </c>
      <c r="I412" s="52">
        <f t="shared" si="36"/>
        <v>46.323103647944414</v>
      </c>
      <c r="J412" s="61">
        <v>400</v>
      </c>
      <c r="K412" s="63" t="s">
        <v>194</v>
      </c>
      <c r="L412" s="63"/>
      <c r="M412" s="63"/>
      <c r="N412" s="63"/>
      <c r="O412" s="63"/>
      <c r="P412" s="63"/>
      <c r="Q412" s="63"/>
    </row>
    <row r="413" spans="1:17" x14ac:dyDescent="0.25">
      <c r="A413" s="61" t="s">
        <v>192</v>
      </c>
      <c r="B413" s="61" t="s">
        <v>178</v>
      </c>
      <c r="C413" s="61">
        <v>165</v>
      </c>
      <c r="D413" s="61">
        <v>750</v>
      </c>
      <c r="E413" s="61">
        <v>4</v>
      </c>
      <c r="F413" s="62">
        <v>0.5</v>
      </c>
      <c r="G413" s="51">
        <f t="shared" si="34"/>
        <v>1500</v>
      </c>
      <c r="H413" s="52">
        <f t="shared" si="35"/>
        <v>123.75</v>
      </c>
      <c r="I413" s="52">
        <f t="shared" si="36"/>
        <v>57.903879559930516</v>
      </c>
      <c r="J413" s="61">
        <v>400</v>
      </c>
      <c r="K413" s="63" t="s">
        <v>194</v>
      </c>
      <c r="L413" s="63"/>
      <c r="M413" s="63"/>
      <c r="N413" s="63"/>
      <c r="O413" s="63"/>
      <c r="P413" s="63"/>
      <c r="Q413" s="63"/>
    </row>
    <row r="414" spans="1:17" x14ac:dyDescent="0.25">
      <c r="A414" s="61" t="s">
        <v>192</v>
      </c>
      <c r="B414" s="61" t="s">
        <v>178</v>
      </c>
      <c r="C414" s="61">
        <v>165</v>
      </c>
      <c r="D414" s="61">
        <v>750</v>
      </c>
      <c r="E414" s="61">
        <v>4</v>
      </c>
      <c r="F414" s="62">
        <v>0.63</v>
      </c>
      <c r="G414" s="51">
        <f t="shared" si="34"/>
        <v>1190.4761904761904</v>
      </c>
      <c r="H414" s="52">
        <f t="shared" si="35"/>
        <v>98.210000000000008</v>
      </c>
      <c r="I414" s="52">
        <f t="shared" si="36"/>
        <v>72.958888245512441</v>
      </c>
      <c r="J414" s="61">
        <v>400</v>
      </c>
      <c r="K414" s="63" t="s">
        <v>194</v>
      </c>
      <c r="L414" s="63"/>
      <c r="M414" s="63"/>
      <c r="N414" s="63"/>
      <c r="O414" s="63"/>
      <c r="P414" s="63"/>
      <c r="Q414" s="63"/>
    </row>
    <row r="415" spans="1:17" x14ac:dyDescent="0.25">
      <c r="A415" s="61" t="s">
        <v>192</v>
      </c>
      <c r="B415" s="61" t="s">
        <v>178</v>
      </c>
      <c r="C415" s="61">
        <v>165</v>
      </c>
      <c r="D415" s="61">
        <v>750</v>
      </c>
      <c r="E415" s="61">
        <v>4</v>
      </c>
      <c r="F415" s="62">
        <v>0.8</v>
      </c>
      <c r="G415" s="51">
        <f t="shared" si="34"/>
        <v>937.5</v>
      </c>
      <c r="H415" s="52">
        <f t="shared" si="35"/>
        <v>77.34</v>
      </c>
      <c r="I415" s="52">
        <f t="shared" si="36"/>
        <v>92.646207295888829</v>
      </c>
      <c r="J415" s="61">
        <v>400</v>
      </c>
      <c r="K415" s="63" t="s">
        <v>194</v>
      </c>
      <c r="L415" s="63"/>
      <c r="M415" s="63"/>
      <c r="N415" s="63"/>
      <c r="O415" s="63"/>
      <c r="P415" s="63"/>
      <c r="Q415" s="63"/>
    </row>
    <row r="416" spans="1:17" x14ac:dyDescent="0.25">
      <c r="A416" s="61" t="s">
        <v>192</v>
      </c>
      <c r="B416" s="61" t="s">
        <v>178</v>
      </c>
      <c r="C416" s="61">
        <v>165</v>
      </c>
      <c r="D416" s="61">
        <v>750</v>
      </c>
      <c r="E416" s="61">
        <v>4</v>
      </c>
      <c r="F416" s="62">
        <v>1</v>
      </c>
      <c r="G416" s="51">
        <f t="shared" si="34"/>
        <v>750</v>
      </c>
      <c r="H416" s="52">
        <f t="shared" si="35"/>
        <v>61.870000000000005</v>
      </c>
      <c r="I416" s="52">
        <f t="shared" si="36"/>
        <v>115.80775911986103</v>
      </c>
      <c r="J416" s="61">
        <v>400</v>
      </c>
      <c r="K416" s="63" t="s">
        <v>194</v>
      </c>
      <c r="L416" s="63"/>
      <c r="M416" s="63"/>
      <c r="N416" s="63"/>
      <c r="O416" s="63"/>
      <c r="P416" s="63"/>
      <c r="Q416" s="63"/>
    </row>
    <row r="417" spans="1:17" x14ac:dyDescent="0.25">
      <c r="A417" s="61" t="s">
        <v>192</v>
      </c>
      <c r="B417" s="61" t="s">
        <v>178</v>
      </c>
      <c r="C417" s="61">
        <v>165</v>
      </c>
      <c r="D417" s="61">
        <v>1100</v>
      </c>
      <c r="E417" s="61">
        <v>4</v>
      </c>
      <c r="F417" s="62">
        <v>0.25</v>
      </c>
      <c r="G417" s="51">
        <f t="shared" si="34"/>
        <v>4400</v>
      </c>
      <c r="H417" s="52">
        <f t="shared" si="35"/>
        <v>363</v>
      </c>
      <c r="I417" s="52">
        <f t="shared" si="36"/>
        <v>28.951939779965258</v>
      </c>
      <c r="J417" s="61">
        <v>400</v>
      </c>
      <c r="K417" s="63" t="s">
        <v>194</v>
      </c>
      <c r="L417" s="63"/>
      <c r="M417" s="63"/>
      <c r="N417" s="63"/>
      <c r="O417" s="63"/>
      <c r="P417" s="63"/>
      <c r="Q417" s="63"/>
    </row>
    <row r="418" spans="1:17" x14ac:dyDescent="0.25">
      <c r="A418" s="61" t="s">
        <v>192</v>
      </c>
      <c r="B418" s="61" t="s">
        <v>178</v>
      </c>
      <c r="C418" s="61">
        <v>165</v>
      </c>
      <c r="D418" s="61">
        <v>1100</v>
      </c>
      <c r="E418" s="61">
        <v>4</v>
      </c>
      <c r="F418" s="62">
        <v>0.32</v>
      </c>
      <c r="G418" s="51">
        <f t="shared" si="34"/>
        <v>3437.5</v>
      </c>
      <c r="H418" s="52">
        <f t="shared" si="35"/>
        <v>283.59000000000003</v>
      </c>
      <c r="I418" s="52">
        <f t="shared" si="36"/>
        <v>37.05848291835553</v>
      </c>
      <c r="J418" s="61">
        <v>400</v>
      </c>
      <c r="K418" s="63" t="s">
        <v>194</v>
      </c>
      <c r="L418" s="63"/>
      <c r="M418" s="63"/>
      <c r="N418" s="63"/>
      <c r="O418" s="63"/>
      <c r="P418" s="63"/>
      <c r="Q418" s="63"/>
    </row>
    <row r="419" spans="1:17" x14ac:dyDescent="0.25">
      <c r="A419" s="61" t="s">
        <v>192</v>
      </c>
      <c r="B419" s="61" t="s">
        <v>178</v>
      </c>
      <c r="C419" s="61">
        <v>165</v>
      </c>
      <c r="D419" s="61">
        <v>1100</v>
      </c>
      <c r="E419" s="61">
        <v>2</v>
      </c>
      <c r="F419" s="62">
        <v>0.4</v>
      </c>
      <c r="G419" s="51">
        <f t="shared" si="34"/>
        <v>2750</v>
      </c>
      <c r="H419" s="52">
        <f t="shared" si="35"/>
        <v>226.87</v>
      </c>
      <c r="I419" s="52">
        <f t="shared" si="36"/>
        <v>46.323103647944414</v>
      </c>
      <c r="J419" s="61">
        <v>400</v>
      </c>
      <c r="K419" s="63" t="s">
        <v>194</v>
      </c>
      <c r="L419" s="63"/>
      <c r="M419" s="63"/>
      <c r="N419" s="63"/>
      <c r="O419" s="63"/>
      <c r="P419" s="63"/>
      <c r="Q419" s="63"/>
    </row>
    <row r="420" spans="1:17" x14ac:dyDescent="0.25">
      <c r="A420" s="61" t="s">
        <v>192</v>
      </c>
      <c r="B420" s="61" t="s">
        <v>178</v>
      </c>
      <c r="C420" s="61">
        <v>165</v>
      </c>
      <c r="D420" s="61">
        <v>1100</v>
      </c>
      <c r="E420" s="61">
        <v>2</v>
      </c>
      <c r="F420" s="62">
        <v>0.5</v>
      </c>
      <c r="G420" s="51">
        <f t="shared" si="34"/>
        <v>2200</v>
      </c>
      <c r="H420" s="52">
        <f t="shared" si="35"/>
        <v>181.5</v>
      </c>
      <c r="I420" s="52">
        <f t="shared" si="36"/>
        <v>57.903879559930516</v>
      </c>
      <c r="J420" s="61">
        <v>400</v>
      </c>
      <c r="K420" s="63" t="s">
        <v>194</v>
      </c>
      <c r="L420" s="63"/>
      <c r="M420" s="63"/>
      <c r="N420" s="63"/>
      <c r="O420" s="63"/>
      <c r="P420" s="63"/>
      <c r="Q420" s="63"/>
    </row>
    <row r="421" spans="1:17" x14ac:dyDescent="0.25">
      <c r="A421" s="61" t="s">
        <v>192</v>
      </c>
      <c r="B421" s="61" t="s">
        <v>178</v>
      </c>
      <c r="C421" s="61">
        <v>165</v>
      </c>
      <c r="D421" s="61">
        <v>1100</v>
      </c>
      <c r="E421" s="61">
        <v>2</v>
      </c>
      <c r="F421" s="62">
        <v>0.63</v>
      </c>
      <c r="G421" s="51">
        <f t="shared" si="34"/>
        <v>1746.031746031746</v>
      </c>
      <c r="H421" s="52">
        <f t="shared" si="35"/>
        <v>144.04</v>
      </c>
      <c r="I421" s="52">
        <f t="shared" si="36"/>
        <v>72.958888245512441</v>
      </c>
      <c r="J421" s="61">
        <v>400</v>
      </c>
      <c r="K421" s="63" t="s">
        <v>194</v>
      </c>
      <c r="L421" s="63"/>
      <c r="M421" s="63"/>
      <c r="N421" s="63"/>
      <c r="O421" s="63"/>
      <c r="P421" s="63"/>
      <c r="Q421" s="63"/>
    </row>
    <row r="422" spans="1:17" x14ac:dyDescent="0.25">
      <c r="A422" s="61" t="s">
        <v>192</v>
      </c>
      <c r="B422" s="61" t="s">
        <v>178</v>
      </c>
      <c r="C422" s="61">
        <v>165</v>
      </c>
      <c r="D422" s="61">
        <v>1100</v>
      </c>
      <c r="E422" s="61">
        <v>2</v>
      </c>
      <c r="F422" s="62">
        <v>0.8</v>
      </c>
      <c r="G422" s="51">
        <f t="shared" si="34"/>
        <v>1375</v>
      </c>
      <c r="H422" s="52">
        <f t="shared" si="35"/>
        <v>113.43</v>
      </c>
      <c r="I422" s="52">
        <f t="shared" si="36"/>
        <v>92.646207295888829</v>
      </c>
      <c r="J422" s="61">
        <v>400</v>
      </c>
      <c r="K422" s="63" t="s">
        <v>194</v>
      </c>
      <c r="L422" s="63"/>
      <c r="M422" s="63"/>
      <c r="N422" s="63"/>
      <c r="O422" s="63"/>
      <c r="P422" s="63"/>
      <c r="Q422" s="63"/>
    </row>
    <row r="423" spans="1:17" x14ac:dyDescent="0.25">
      <c r="A423" s="61" t="s">
        <v>192</v>
      </c>
      <c r="B423" s="61" t="s">
        <v>178</v>
      </c>
      <c r="C423" s="61">
        <v>165</v>
      </c>
      <c r="D423" s="61">
        <v>1100</v>
      </c>
      <c r="E423" s="61">
        <v>2</v>
      </c>
      <c r="F423" s="62">
        <v>1</v>
      </c>
      <c r="G423" s="51">
        <f t="shared" si="34"/>
        <v>1100</v>
      </c>
      <c r="H423" s="52">
        <f t="shared" si="35"/>
        <v>90.75</v>
      </c>
      <c r="I423" s="52">
        <f t="shared" si="36"/>
        <v>115.80775911986103</v>
      </c>
      <c r="J423" s="61">
        <v>400</v>
      </c>
      <c r="K423" s="63" t="s">
        <v>194</v>
      </c>
      <c r="L423" s="63"/>
      <c r="M423" s="63"/>
      <c r="N423" s="63"/>
      <c r="O423" s="63"/>
      <c r="P423" s="63"/>
      <c r="Q423" s="63"/>
    </row>
    <row r="424" spans="1:17" x14ac:dyDescent="0.25">
      <c r="A424" s="61" t="s">
        <v>192</v>
      </c>
      <c r="B424" s="61" t="s">
        <v>178</v>
      </c>
      <c r="C424" s="61">
        <v>165</v>
      </c>
      <c r="D424" s="61">
        <v>1100</v>
      </c>
      <c r="E424" s="61">
        <v>2</v>
      </c>
      <c r="F424" s="62">
        <v>1.25</v>
      </c>
      <c r="G424" s="51">
        <f t="shared" si="34"/>
        <v>880</v>
      </c>
      <c r="H424" s="52">
        <f t="shared" si="35"/>
        <v>72.600000000000009</v>
      </c>
      <c r="I424" s="52">
        <f t="shared" si="36"/>
        <v>144.75969889982628</v>
      </c>
      <c r="J424" s="61">
        <v>400</v>
      </c>
      <c r="K424" s="63" t="s">
        <v>194</v>
      </c>
      <c r="L424" s="63"/>
      <c r="M424" s="63"/>
      <c r="N424" s="63"/>
      <c r="O424" s="63"/>
      <c r="P424" s="63"/>
      <c r="Q424" s="63"/>
    </row>
    <row r="425" spans="1:17" x14ac:dyDescent="0.25">
      <c r="A425" s="61" t="s">
        <v>192</v>
      </c>
      <c r="B425" s="61" t="s">
        <v>178</v>
      </c>
      <c r="C425" s="61">
        <v>165</v>
      </c>
      <c r="D425" s="61">
        <v>1100</v>
      </c>
      <c r="E425" s="61">
        <v>2</v>
      </c>
      <c r="F425" s="62">
        <v>1.6</v>
      </c>
      <c r="G425" s="51">
        <f t="shared" si="34"/>
        <v>687.5</v>
      </c>
      <c r="H425" s="52">
        <f t="shared" si="35"/>
        <v>56.71</v>
      </c>
      <c r="I425" s="52">
        <f t="shared" si="36"/>
        <v>185.29241459177766</v>
      </c>
      <c r="J425" s="61">
        <v>400</v>
      </c>
      <c r="K425" s="63" t="s">
        <v>194</v>
      </c>
      <c r="L425" s="63"/>
      <c r="M425" s="63"/>
      <c r="N425" s="63"/>
      <c r="O425" s="63"/>
      <c r="P425" s="63"/>
      <c r="Q425" s="63"/>
    </row>
    <row r="426" spans="1:17" x14ac:dyDescent="0.25">
      <c r="A426" s="61" t="s">
        <v>192</v>
      </c>
      <c r="B426" s="61" t="s">
        <v>178</v>
      </c>
      <c r="C426" s="61">
        <v>165</v>
      </c>
      <c r="D426" s="61">
        <v>1100</v>
      </c>
      <c r="E426" s="61">
        <v>2</v>
      </c>
      <c r="F426" s="62">
        <v>2</v>
      </c>
      <c r="G426" s="51">
        <f t="shared" si="34"/>
        <v>550</v>
      </c>
      <c r="H426" s="52">
        <f t="shared" si="35"/>
        <v>45.37</v>
      </c>
      <c r="I426" s="52">
        <f t="shared" si="36"/>
        <v>231.61551823972206</v>
      </c>
      <c r="J426" s="61">
        <v>400</v>
      </c>
      <c r="K426" s="63" t="s">
        <v>194</v>
      </c>
      <c r="L426" s="63"/>
      <c r="M426" s="63"/>
      <c r="N426" s="63"/>
      <c r="O426" s="63"/>
      <c r="P426" s="63"/>
      <c r="Q426" s="63"/>
    </row>
    <row r="427" spans="1:17" x14ac:dyDescent="0.25">
      <c r="A427" s="61" t="s">
        <v>192</v>
      </c>
      <c r="B427" s="61" t="s">
        <v>178</v>
      </c>
      <c r="C427" s="61">
        <v>165</v>
      </c>
      <c r="D427" s="61">
        <v>1100</v>
      </c>
      <c r="E427" s="61">
        <v>2</v>
      </c>
      <c r="F427" s="62">
        <v>2.5</v>
      </c>
      <c r="G427" s="51">
        <f t="shared" si="34"/>
        <v>440</v>
      </c>
      <c r="H427" s="52">
        <f t="shared" si="35"/>
        <v>36.300000000000004</v>
      </c>
      <c r="I427" s="52">
        <f t="shared" si="36"/>
        <v>289.51939779965255</v>
      </c>
      <c r="J427" s="61">
        <v>400</v>
      </c>
      <c r="K427" s="63" t="s">
        <v>194</v>
      </c>
      <c r="L427" s="63"/>
      <c r="M427" s="63"/>
      <c r="N427" s="63"/>
      <c r="O427" s="63"/>
      <c r="P427" s="63"/>
      <c r="Q427" s="63"/>
    </row>
    <row r="428" spans="1:17" x14ac:dyDescent="0.25">
      <c r="A428" s="61" t="s">
        <v>192</v>
      </c>
      <c r="B428" s="61" t="s">
        <v>178</v>
      </c>
      <c r="C428" s="61">
        <v>165</v>
      </c>
      <c r="D428" s="61">
        <v>1500</v>
      </c>
      <c r="E428" s="61">
        <v>2</v>
      </c>
      <c r="F428" s="62">
        <v>0.5</v>
      </c>
      <c r="G428" s="51">
        <f t="shared" si="34"/>
        <v>3000</v>
      </c>
      <c r="H428" s="52">
        <f t="shared" si="35"/>
        <v>247.5</v>
      </c>
      <c r="I428" s="52">
        <f t="shared" si="36"/>
        <v>57.903879559930516</v>
      </c>
      <c r="J428" s="61">
        <v>400</v>
      </c>
      <c r="K428" s="63" t="s">
        <v>194</v>
      </c>
      <c r="L428" s="63"/>
      <c r="M428" s="63"/>
      <c r="N428" s="63"/>
      <c r="O428" s="63"/>
      <c r="P428" s="63"/>
      <c r="Q428" s="63"/>
    </row>
    <row r="429" spans="1:17" x14ac:dyDescent="0.25">
      <c r="A429" s="61" t="s">
        <v>192</v>
      </c>
      <c r="B429" s="61" t="s">
        <v>178</v>
      </c>
      <c r="C429" s="61">
        <v>165</v>
      </c>
      <c r="D429" s="61">
        <v>1500</v>
      </c>
      <c r="E429" s="61">
        <v>2</v>
      </c>
      <c r="F429" s="62">
        <v>0.63</v>
      </c>
      <c r="G429" s="51">
        <f t="shared" si="34"/>
        <v>2380.9523809523807</v>
      </c>
      <c r="H429" s="52">
        <f t="shared" si="35"/>
        <v>196.42000000000002</v>
      </c>
      <c r="I429" s="52">
        <f t="shared" si="36"/>
        <v>72.958888245512441</v>
      </c>
      <c r="J429" s="61">
        <v>400</v>
      </c>
      <c r="K429" s="63" t="s">
        <v>194</v>
      </c>
      <c r="L429" s="63"/>
      <c r="M429" s="63"/>
      <c r="N429" s="63"/>
      <c r="O429" s="63"/>
      <c r="P429" s="63"/>
      <c r="Q429" s="63"/>
    </row>
    <row r="430" spans="1:17" x14ac:dyDescent="0.25">
      <c r="A430" s="61" t="s">
        <v>192</v>
      </c>
      <c r="B430" s="61" t="s">
        <v>178</v>
      </c>
      <c r="C430" s="61">
        <v>165</v>
      </c>
      <c r="D430" s="61">
        <v>1500</v>
      </c>
      <c r="E430" s="61">
        <v>2</v>
      </c>
      <c r="F430" s="62">
        <v>0.8</v>
      </c>
      <c r="G430" s="51">
        <f t="shared" si="34"/>
        <v>1875</v>
      </c>
      <c r="H430" s="52">
        <f t="shared" si="35"/>
        <v>154.68</v>
      </c>
      <c r="I430" s="52">
        <f t="shared" si="36"/>
        <v>92.646207295888829</v>
      </c>
      <c r="J430" s="61">
        <v>400</v>
      </c>
      <c r="K430" s="63" t="s">
        <v>194</v>
      </c>
      <c r="L430" s="63"/>
      <c r="M430" s="63"/>
      <c r="N430" s="63"/>
      <c r="O430" s="63"/>
      <c r="P430" s="63"/>
      <c r="Q430" s="63"/>
    </row>
    <row r="431" spans="1:17" x14ac:dyDescent="0.25">
      <c r="A431" s="61" t="s">
        <v>192</v>
      </c>
      <c r="B431" s="61" t="s">
        <v>178</v>
      </c>
      <c r="C431" s="61">
        <v>165</v>
      </c>
      <c r="D431" s="61">
        <v>1500</v>
      </c>
      <c r="E431" s="61">
        <v>2</v>
      </c>
      <c r="F431" s="62">
        <v>1</v>
      </c>
      <c r="G431" s="51">
        <f t="shared" si="34"/>
        <v>1500</v>
      </c>
      <c r="H431" s="52">
        <f t="shared" si="35"/>
        <v>123.75</v>
      </c>
      <c r="I431" s="52">
        <f t="shared" si="36"/>
        <v>115.80775911986103</v>
      </c>
      <c r="J431" s="61">
        <v>400</v>
      </c>
      <c r="K431" s="63" t="s">
        <v>194</v>
      </c>
      <c r="L431" s="63"/>
      <c r="M431" s="63"/>
      <c r="N431" s="63"/>
      <c r="O431" s="63"/>
      <c r="P431" s="63"/>
      <c r="Q431" s="63"/>
    </row>
    <row r="432" spans="1:17" x14ac:dyDescent="0.25">
      <c r="A432" s="61" t="s">
        <v>192</v>
      </c>
      <c r="B432" s="61" t="s">
        <v>178</v>
      </c>
      <c r="C432" s="61">
        <v>165</v>
      </c>
      <c r="D432" s="61">
        <v>1500</v>
      </c>
      <c r="E432" s="61">
        <v>2</v>
      </c>
      <c r="F432" s="62">
        <v>1.25</v>
      </c>
      <c r="G432" s="51">
        <f t="shared" si="34"/>
        <v>1200</v>
      </c>
      <c r="H432" s="52">
        <f t="shared" si="35"/>
        <v>99</v>
      </c>
      <c r="I432" s="52">
        <f t="shared" si="36"/>
        <v>144.75969889982628</v>
      </c>
      <c r="J432" s="61">
        <v>400</v>
      </c>
      <c r="K432" s="63" t="s">
        <v>194</v>
      </c>
      <c r="L432" s="63"/>
      <c r="M432" s="63"/>
      <c r="N432" s="63"/>
      <c r="O432" s="63"/>
      <c r="P432" s="63"/>
      <c r="Q432" s="63"/>
    </row>
    <row r="433" spans="1:17" x14ac:dyDescent="0.25">
      <c r="A433" s="61" t="s">
        <v>192</v>
      </c>
      <c r="B433" s="61" t="s">
        <v>178</v>
      </c>
      <c r="C433" s="61">
        <v>165</v>
      </c>
      <c r="D433" s="61">
        <v>1500</v>
      </c>
      <c r="E433" s="61">
        <v>2</v>
      </c>
      <c r="F433" s="62">
        <v>1.6</v>
      </c>
      <c r="G433" s="51">
        <f t="shared" si="34"/>
        <v>937.5</v>
      </c>
      <c r="H433" s="52">
        <f t="shared" si="35"/>
        <v>77.34</v>
      </c>
      <c r="I433" s="52">
        <f t="shared" si="36"/>
        <v>185.29241459177766</v>
      </c>
      <c r="J433" s="61">
        <v>400</v>
      </c>
      <c r="K433" s="63" t="s">
        <v>194</v>
      </c>
      <c r="L433" s="63"/>
      <c r="M433" s="63"/>
      <c r="N433" s="63"/>
      <c r="O433" s="63"/>
      <c r="P433" s="63"/>
      <c r="Q433" s="63"/>
    </row>
    <row r="434" spans="1:17" x14ac:dyDescent="0.25">
      <c r="A434" s="61" t="s">
        <v>192</v>
      </c>
      <c r="B434" s="61" t="s">
        <v>178</v>
      </c>
      <c r="C434" s="61">
        <v>165</v>
      </c>
      <c r="D434" s="61">
        <v>1500</v>
      </c>
      <c r="E434" s="61">
        <v>2</v>
      </c>
      <c r="F434" s="62">
        <v>2</v>
      </c>
      <c r="G434" s="51">
        <f t="shared" si="34"/>
        <v>750</v>
      </c>
      <c r="H434" s="52">
        <f t="shared" si="35"/>
        <v>61.870000000000005</v>
      </c>
      <c r="I434" s="52">
        <f t="shared" si="36"/>
        <v>231.61551823972206</v>
      </c>
      <c r="J434" s="61">
        <v>400</v>
      </c>
      <c r="K434" s="63" t="s">
        <v>194</v>
      </c>
      <c r="L434" s="63"/>
      <c r="M434" s="63"/>
      <c r="N434" s="63"/>
      <c r="O434" s="63"/>
      <c r="P434" s="63"/>
      <c r="Q434" s="63"/>
    </row>
    <row r="435" spans="1:17" x14ac:dyDescent="0.25">
      <c r="A435" s="61" t="s">
        <v>192</v>
      </c>
      <c r="B435" s="61" t="s">
        <v>178</v>
      </c>
      <c r="C435" s="61">
        <v>165</v>
      </c>
      <c r="D435" s="61">
        <v>1500</v>
      </c>
      <c r="E435" s="61">
        <v>2</v>
      </c>
      <c r="F435" s="62">
        <v>2.5</v>
      </c>
      <c r="G435" s="51">
        <f t="shared" si="34"/>
        <v>600</v>
      </c>
      <c r="H435" s="52">
        <f t="shared" si="35"/>
        <v>49.5</v>
      </c>
      <c r="I435" s="52">
        <f t="shared" si="36"/>
        <v>289.51939779965255</v>
      </c>
      <c r="J435" s="61">
        <v>400</v>
      </c>
      <c r="K435" s="63" t="s">
        <v>194</v>
      </c>
      <c r="L435" s="63"/>
      <c r="M435" s="63"/>
      <c r="N435" s="63"/>
      <c r="O435" s="63"/>
      <c r="P435" s="63"/>
      <c r="Q435" s="63"/>
    </row>
    <row r="436" spans="1:17" x14ac:dyDescent="0.25">
      <c r="A436" s="61" t="s">
        <v>192</v>
      </c>
      <c r="B436" s="61" t="s">
        <v>178</v>
      </c>
      <c r="C436" s="61">
        <v>165</v>
      </c>
      <c r="D436" s="61">
        <v>1500</v>
      </c>
      <c r="E436" s="61">
        <v>2</v>
      </c>
      <c r="F436" s="62">
        <v>3.15</v>
      </c>
      <c r="G436" s="51">
        <f t="shared" si="34"/>
        <v>476.1904761904762</v>
      </c>
      <c r="H436" s="52">
        <f t="shared" si="35"/>
        <v>39.28</v>
      </c>
      <c r="I436" s="52">
        <f t="shared" si="36"/>
        <v>364.79444122756223</v>
      </c>
      <c r="J436" s="61">
        <v>400</v>
      </c>
      <c r="K436" s="63" t="s">
        <v>194</v>
      </c>
      <c r="L436" s="63"/>
      <c r="M436" s="63"/>
      <c r="N436" s="63"/>
      <c r="O436" s="63"/>
      <c r="P436" s="63"/>
      <c r="Q436" s="63"/>
    </row>
    <row r="437" spans="1:17" x14ac:dyDescent="0.25">
      <c r="A437" s="61" t="s">
        <v>192</v>
      </c>
      <c r="B437" s="61" t="s">
        <v>178</v>
      </c>
      <c r="C437" s="61">
        <v>165</v>
      </c>
      <c r="D437" s="61">
        <v>2200</v>
      </c>
      <c r="E437" s="61">
        <v>2</v>
      </c>
      <c r="F437" s="62">
        <v>0.5</v>
      </c>
      <c r="G437" s="51">
        <f t="shared" si="34"/>
        <v>4400</v>
      </c>
      <c r="H437" s="52">
        <f t="shared" si="35"/>
        <v>363</v>
      </c>
      <c r="I437" s="52">
        <f t="shared" si="36"/>
        <v>57.903879559930516</v>
      </c>
      <c r="J437" s="61">
        <v>430</v>
      </c>
      <c r="K437" s="63" t="s">
        <v>194</v>
      </c>
      <c r="L437" s="63"/>
      <c r="M437" s="63"/>
      <c r="N437" s="63"/>
      <c r="O437" s="63"/>
      <c r="P437" s="63"/>
      <c r="Q437" s="63"/>
    </row>
    <row r="438" spans="1:17" x14ac:dyDescent="0.25">
      <c r="A438" s="61" t="s">
        <v>192</v>
      </c>
      <c r="B438" s="61" t="s">
        <v>178</v>
      </c>
      <c r="C438" s="61">
        <v>165</v>
      </c>
      <c r="D438" s="61">
        <v>2200</v>
      </c>
      <c r="E438" s="61">
        <v>2</v>
      </c>
      <c r="F438" s="62">
        <v>0.63</v>
      </c>
      <c r="G438" s="51">
        <f t="shared" si="34"/>
        <v>3492.063492063492</v>
      </c>
      <c r="H438" s="52">
        <f t="shared" si="35"/>
        <v>288.09000000000003</v>
      </c>
      <c r="I438" s="52">
        <f t="shared" si="36"/>
        <v>72.958888245512441</v>
      </c>
      <c r="J438" s="61">
        <v>430</v>
      </c>
      <c r="K438" s="63" t="s">
        <v>194</v>
      </c>
      <c r="L438" s="63"/>
      <c r="M438" s="63"/>
      <c r="N438" s="63"/>
      <c r="O438" s="63"/>
      <c r="P438" s="63"/>
      <c r="Q438" s="63"/>
    </row>
    <row r="439" spans="1:17" x14ac:dyDescent="0.25">
      <c r="A439" s="61" t="s">
        <v>192</v>
      </c>
      <c r="B439" s="61" t="s">
        <v>178</v>
      </c>
      <c r="C439" s="61">
        <v>165</v>
      </c>
      <c r="D439" s="61">
        <v>2200</v>
      </c>
      <c r="E439" s="61">
        <v>2</v>
      </c>
      <c r="F439" s="62">
        <v>0.8</v>
      </c>
      <c r="G439" s="51">
        <f t="shared" si="34"/>
        <v>2750</v>
      </c>
      <c r="H439" s="52">
        <f t="shared" si="35"/>
        <v>226.87</v>
      </c>
      <c r="I439" s="52">
        <f t="shared" si="36"/>
        <v>92.646207295888829</v>
      </c>
      <c r="J439" s="61">
        <v>430</v>
      </c>
      <c r="K439" s="63" t="s">
        <v>194</v>
      </c>
      <c r="L439" s="63"/>
      <c r="M439" s="63"/>
      <c r="N439" s="63"/>
      <c r="O439" s="63"/>
      <c r="P439" s="63"/>
      <c r="Q439" s="63"/>
    </row>
    <row r="440" spans="1:17" x14ac:dyDescent="0.25">
      <c r="A440" s="61" t="s">
        <v>192</v>
      </c>
      <c r="B440" s="61" t="s">
        <v>178</v>
      </c>
      <c r="C440" s="61">
        <v>165</v>
      </c>
      <c r="D440" s="61">
        <v>2200</v>
      </c>
      <c r="E440" s="61">
        <v>2</v>
      </c>
      <c r="F440" s="62">
        <v>1</v>
      </c>
      <c r="G440" s="51">
        <f t="shared" si="34"/>
        <v>2200</v>
      </c>
      <c r="H440" s="52">
        <f t="shared" si="35"/>
        <v>181.5</v>
      </c>
      <c r="I440" s="52">
        <f t="shared" si="36"/>
        <v>115.80775911986103</v>
      </c>
      <c r="J440" s="61">
        <v>430</v>
      </c>
      <c r="K440" s="63" t="s">
        <v>194</v>
      </c>
      <c r="L440" s="63"/>
      <c r="M440" s="63"/>
      <c r="N440" s="63"/>
      <c r="O440" s="63"/>
      <c r="P440" s="63"/>
      <c r="Q440" s="63"/>
    </row>
    <row r="441" spans="1:17" x14ac:dyDescent="0.25">
      <c r="A441" s="61" t="s">
        <v>192</v>
      </c>
      <c r="B441" s="61" t="s">
        <v>178</v>
      </c>
      <c r="C441" s="61">
        <v>165</v>
      </c>
      <c r="D441" s="61">
        <v>2200</v>
      </c>
      <c r="E441" s="61">
        <v>2</v>
      </c>
      <c r="F441" s="62">
        <v>1.25</v>
      </c>
      <c r="G441" s="51">
        <f t="shared" si="34"/>
        <v>1760</v>
      </c>
      <c r="H441" s="52">
        <f t="shared" si="35"/>
        <v>145.20000000000002</v>
      </c>
      <c r="I441" s="52">
        <f t="shared" si="36"/>
        <v>144.75969889982628</v>
      </c>
      <c r="J441" s="61">
        <v>430</v>
      </c>
      <c r="K441" s="63" t="s">
        <v>194</v>
      </c>
      <c r="L441" s="63"/>
      <c r="M441" s="63"/>
      <c r="N441" s="63"/>
      <c r="O441" s="63"/>
      <c r="P441" s="63"/>
      <c r="Q441" s="63"/>
    </row>
    <row r="442" spans="1:17" x14ac:dyDescent="0.25">
      <c r="A442" s="61" t="s">
        <v>192</v>
      </c>
      <c r="B442" s="61" t="s">
        <v>178</v>
      </c>
      <c r="C442" s="61">
        <v>165</v>
      </c>
      <c r="D442" s="61">
        <v>2200</v>
      </c>
      <c r="E442" s="61">
        <v>2</v>
      </c>
      <c r="F442" s="62">
        <v>1.6</v>
      </c>
      <c r="G442" s="51">
        <f t="shared" si="34"/>
        <v>1375</v>
      </c>
      <c r="H442" s="52">
        <f t="shared" si="35"/>
        <v>113.43</v>
      </c>
      <c r="I442" s="52">
        <f t="shared" si="36"/>
        <v>185.29241459177766</v>
      </c>
      <c r="J442" s="61">
        <v>430</v>
      </c>
      <c r="K442" s="63" t="s">
        <v>194</v>
      </c>
      <c r="L442" s="63"/>
      <c r="M442" s="63"/>
      <c r="N442" s="63"/>
      <c r="O442" s="63"/>
      <c r="P442" s="63"/>
      <c r="Q442" s="63"/>
    </row>
    <row r="443" spans="1:17" x14ac:dyDescent="0.25">
      <c r="A443" s="61" t="s">
        <v>192</v>
      </c>
      <c r="B443" s="61" t="s">
        <v>178</v>
      </c>
      <c r="C443" s="61">
        <v>165</v>
      </c>
      <c r="D443" s="61">
        <v>2200</v>
      </c>
      <c r="E443" s="61">
        <v>2</v>
      </c>
      <c r="F443" s="62">
        <v>2</v>
      </c>
      <c r="G443" s="51">
        <f t="shared" si="34"/>
        <v>1100</v>
      </c>
      <c r="H443" s="52">
        <f t="shared" si="35"/>
        <v>90.75</v>
      </c>
      <c r="I443" s="52">
        <f t="shared" si="36"/>
        <v>231.61551823972206</v>
      </c>
      <c r="J443" s="61">
        <v>430</v>
      </c>
      <c r="K443" s="63" t="s">
        <v>194</v>
      </c>
      <c r="L443" s="63"/>
      <c r="M443" s="63"/>
      <c r="N443" s="63"/>
      <c r="O443" s="63"/>
      <c r="P443" s="63"/>
      <c r="Q443" s="63"/>
    </row>
    <row r="444" spans="1:17" x14ac:dyDescent="0.25">
      <c r="A444" s="61" t="s">
        <v>192</v>
      </c>
      <c r="B444" s="61" t="s">
        <v>178</v>
      </c>
      <c r="C444" s="61">
        <v>165</v>
      </c>
      <c r="D444" s="61">
        <v>2200</v>
      </c>
      <c r="E444" s="61">
        <v>2</v>
      </c>
      <c r="F444" s="62">
        <v>2.5</v>
      </c>
      <c r="G444" s="51">
        <f t="shared" si="34"/>
        <v>880</v>
      </c>
      <c r="H444" s="52">
        <f t="shared" si="35"/>
        <v>72.600000000000009</v>
      </c>
      <c r="I444" s="52">
        <f t="shared" si="36"/>
        <v>289.51939779965255</v>
      </c>
      <c r="J444" s="61">
        <v>430</v>
      </c>
      <c r="K444" s="63" t="s">
        <v>194</v>
      </c>
      <c r="L444" s="63"/>
      <c r="M444" s="63"/>
      <c r="N444" s="63"/>
      <c r="O444" s="63"/>
      <c r="P444" s="63"/>
      <c r="Q444" s="63"/>
    </row>
    <row r="445" spans="1:17" x14ac:dyDescent="0.25">
      <c r="A445" s="61" t="s">
        <v>192</v>
      </c>
      <c r="B445" s="61" t="s">
        <v>178</v>
      </c>
      <c r="C445" s="61">
        <v>165</v>
      </c>
      <c r="D445" s="61">
        <v>2200</v>
      </c>
      <c r="E445" s="61">
        <v>2</v>
      </c>
      <c r="F445" s="62">
        <v>3.15</v>
      </c>
      <c r="G445" s="51">
        <f t="shared" si="34"/>
        <v>698.41269841269843</v>
      </c>
      <c r="H445" s="52">
        <f t="shared" si="35"/>
        <v>57.61</v>
      </c>
      <c r="I445" s="52">
        <f t="shared" si="36"/>
        <v>364.79444122756223</v>
      </c>
      <c r="J445" s="61">
        <v>430</v>
      </c>
      <c r="K445" s="63" t="s">
        <v>194</v>
      </c>
      <c r="L445" s="63"/>
      <c r="M445" s="63"/>
      <c r="N445" s="63"/>
      <c r="O445" s="63"/>
      <c r="P445" s="63"/>
      <c r="Q445" s="63"/>
    </row>
  </sheetData>
  <dataConsolidate/>
  <mergeCells count="4">
    <mergeCell ref="D2:J2"/>
    <mergeCell ref="T1:T2"/>
    <mergeCell ref="R1:R2"/>
    <mergeCell ref="V1:V2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D4D7-C28F-4284-B4D8-400F1D832F5C}">
  <dimension ref="B2:D8"/>
  <sheetViews>
    <sheetView workbookViewId="0">
      <selection activeCell="E6" sqref="E6"/>
    </sheetView>
  </sheetViews>
  <sheetFormatPr defaultRowHeight="15" x14ac:dyDescent="0.25"/>
  <cols>
    <col min="2" max="2" width="28" bestFit="1" customWidth="1"/>
    <col min="4" max="4" width="23" customWidth="1"/>
  </cols>
  <sheetData>
    <row r="2" spans="2:4" x14ac:dyDescent="0.25">
      <c r="B2" s="37" t="s">
        <v>182</v>
      </c>
      <c r="D2" s="37" t="s">
        <v>186</v>
      </c>
    </row>
    <row r="3" spans="2:4" x14ac:dyDescent="0.25">
      <c r="B3" s="37"/>
      <c r="D3" s="37"/>
    </row>
    <row r="4" spans="2:4" ht="95.25" customHeight="1" x14ac:dyDescent="0.25">
      <c r="B4" t="s">
        <v>183</v>
      </c>
      <c r="D4" t="e" vm="7">
        <v>#VALUE!</v>
      </c>
    </row>
    <row r="5" spans="2:4" ht="93.75" customHeight="1" x14ac:dyDescent="0.25">
      <c r="B5" t="s">
        <v>184</v>
      </c>
      <c r="D5" t="e" vm="8">
        <v>#VALUE!</v>
      </c>
    </row>
    <row r="6" spans="2:4" ht="92.25" customHeight="1" x14ac:dyDescent="0.25">
      <c r="B6" t="s">
        <v>185</v>
      </c>
      <c r="D6" t="e" vm="9">
        <v>#VALUE!</v>
      </c>
    </row>
    <row r="7" spans="2:4" ht="93" customHeight="1" x14ac:dyDescent="0.25">
      <c r="B7">
        <v>3</v>
      </c>
    </row>
    <row r="8" spans="2:4" x14ac:dyDescent="0.25">
      <c r="B8" t="str">
        <f>INDEX(B3:B6,B7)</f>
        <v>T4 klemmenkast RVS</v>
      </c>
      <c r="D8" t="e">
        <f t="shared" ref="D8" si="0">INDEX(D3:D6,D7)</f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90E3-F1B8-424C-BADF-34ADBE9E1145}">
  <sheetPr codeName="Blad4"/>
  <dimension ref="C3:AL40"/>
  <sheetViews>
    <sheetView topLeftCell="C1" workbookViewId="0">
      <selection activeCell="M29" sqref="M29"/>
    </sheetView>
  </sheetViews>
  <sheetFormatPr defaultRowHeight="15" x14ac:dyDescent="0.25"/>
  <cols>
    <col min="1" max="2" width="9.140625" style="10"/>
    <col min="3" max="3" width="20.7109375" style="10" customWidth="1"/>
    <col min="4" max="4" width="9.140625" style="10"/>
    <col min="5" max="5" width="10.85546875" style="10" customWidth="1"/>
    <col min="6" max="6" width="9.140625" style="10"/>
    <col min="7" max="7" width="16.28515625" style="10" customWidth="1"/>
    <col min="8" max="8" width="15.42578125" style="10" customWidth="1"/>
    <col min="9" max="9" width="16" style="10" customWidth="1"/>
    <col min="10" max="10" width="15.5703125" style="10" customWidth="1"/>
    <col min="11" max="12" width="13.28515625" style="10" customWidth="1"/>
    <col min="13" max="13" width="9.140625" style="10"/>
    <col min="14" max="14" width="11.28515625" style="10" customWidth="1"/>
    <col min="15" max="20" width="11.5703125" style="10" customWidth="1"/>
    <col min="21" max="21" width="8.42578125" style="10" customWidth="1"/>
    <col min="22" max="22" width="10" style="10" customWidth="1"/>
    <col min="23" max="27" width="11.5703125" style="10" customWidth="1"/>
    <col min="28" max="28" width="8.7109375" style="10" customWidth="1"/>
    <col min="29" max="29" width="10" style="10" customWidth="1"/>
    <col min="30" max="30" width="9.140625" style="10"/>
    <col min="31" max="31" width="10.140625" style="10" customWidth="1"/>
    <col min="32" max="32" width="10.85546875" style="10" customWidth="1"/>
    <col min="33" max="33" width="9.140625" style="10"/>
    <col min="34" max="34" width="10.28515625" style="10" customWidth="1"/>
    <col min="35" max="35" width="9.7109375" style="10" customWidth="1"/>
    <col min="36" max="36" width="9.140625" style="10"/>
    <col min="37" max="37" width="10.28515625" style="10" customWidth="1"/>
    <col min="38" max="38" width="10.140625" style="10" customWidth="1"/>
    <col min="39" max="16384" width="9.140625" style="10"/>
  </cols>
  <sheetData>
    <row r="3" spans="3:38" x14ac:dyDescent="0.25">
      <c r="C3" s="182" t="s">
        <v>109</v>
      </c>
      <c r="D3" s="183"/>
      <c r="E3" s="183"/>
      <c r="F3" s="183"/>
      <c r="G3" s="183"/>
      <c r="H3" s="183"/>
      <c r="I3" s="183"/>
      <c r="L3" s="184" t="s">
        <v>142</v>
      </c>
      <c r="M3" s="185"/>
      <c r="N3" s="185"/>
      <c r="O3" s="185"/>
      <c r="P3" s="186"/>
      <c r="Q3" s="186"/>
      <c r="R3" s="187"/>
      <c r="S3" s="188" t="s">
        <v>143</v>
      </c>
      <c r="T3" s="189"/>
      <c r="U3" s="189"/>
      <c r="V3" s="189"/>
      <c r="W3" s="189"/>
      <c r="X3" s="189"/>
      <c r="Y3" s="190"/>
      <c r="Z3" s="191" t="s">
        <v>144</v>
      </c>
      <c r="AA3" s="192"/>
      <c r="AB3" s="192"/>
      <c r="AC3" s="192"/>
      <c r="AD3" s="192"/>
      <c r="AE3" s="192"/>
      <c r="AF3" s="193"/>
    </row>
    <row r="4" spans="3:38" ht="45" x14ac:dyDescent="0.25">
      <c r="C4" s="11" t="s">
        <v>113</v>
      </c>
      <c r="D4" s="11" t="s">
        <v>110</v>
      </c>
      <c r="E4" s="11" t="s">
        <v>111</v>
      </c>
      <c r="F4" s="11" t="s">
        <v>112</v>
      </c>
      <c r="G4" s="11" t="s">
        <v>117</v>
      </c>
      <c r="H4" s="11" t="s">
        <v>118</v>
      </c>
      <c r="I4" s="11" t="s">
        <v>119</v>
      </c>
      <c r="J4" s="11" t="s">
        <v>120</v>
      </c>
      <c r="K4" s="12" t="s">
        <v>133</v>
      </c>
      <c r="L4" s="13" t="s">
        <v>173</v>
      </c>
      <c r="M4" s="12" t="s">
        <v>145</v>
      </c>
      <c r="N4" s="11" t="s">
        <v>146</v>
      </c>
      <c r="O4" s="11" t="s">
        <v>147</v>
      </c>
      <c r="P4" s="12" t="s">
        <v>148</v>
      </c>
      <c r="Q4" s="11" t="s">
        <v>149</v>
      </c>
      <c r="R4" s="14" t="s">
        <v>150</v>
      </c>
      <c r="S4" s="15" t="s">
        <v>173</v>
      </c>
      <c r="T4" s="12" t="s">
        <v>145</v>
      </c>
      <c r="U4" s="11" t="s">
        <v>146</v>
      </c>
      <c r="V4" s="11" t="s">
        <v>147</v>
      </c>
      <c r="W4" s="12" t="s">
        <v>148</v>
      </c>
      <c r="X4" s="11" t="s">
        <v>149</v>
      </c>
      <c r="Y4" s="14" t="s">
        <v>150</v>
      </c>
      <c r="Z4" s="15" t="s">
        <v>173</v>
      </c>
      <c r="AA4" s="12" t="s">
        <v>145</v>
      </c>
      <c r="AB4" s="11" t="s">
        <v>146</v>
      </c>
      <c r="AC4" s="11" t="s">
        <v>147</v>
      </c>
      <c r="AD4" s="12" t="s">
        <v>148</v>
      </c>
      <c r="AE4" s="11" t="s">
        <v>149</v>
      </c>
      <c r="AF4" s="14" t="s">
        <v>150</v>
      </c>
    </row>
    <row r="5" spans="3:38" x14ac:dyDescent="0.25">
      <c r="C5" s="16" t="s">
        <v>134</v>
      </c>
      <c r="D5" s="17">
        <v>25.5</v>
      </c>
      <c r="E5" s="17">
        <v>4.5</v>
      </c>
      <c r="F5" s="17">
        <v>1.5</v>
      </c>
      <c r="G5" s="18">
        <v>0.55000000000000004</v>
      </c>
      <c r="H5" s="18">
        <v>0.4</v>
      </c>
      <c r="I5" s="18">
        <v>0.35</v>
      </c>
      <c r="J5" s="18">
        <v>0.38</v>
      </c>
      <c r="K5" s="10">
        <v>150</v>
      </c>
      <c r="L5" s="19">
        <v>87</v>
      </c>
      <c r="M5" s="20">
        <v>12</v>
      </c>
      <c r="N5" s="21">
        <v>14</v>
      </c>
      <c r="O5" s="21">
        <v>13</v>
      </c>
      <c r="P5" s="21">
        <v>96</v>
      </c>
      <c r="Q5" s="21">
        <v>112</v>
      </c>
      <c r="R5" s="22">
        <v>105</v>
      </c>
      <c r="S5" s="23">
        <v>113</v>
      </c>
      <c r="T5" s="21">
        <v>16</v>
      </c>
      <c r="U5" s="21">
        <v>18</v>
      </c>
      <c r="V5" s="21">
        <v>17</v>
      </c>
      <c r="W5" s="21">
        <v>129</v>
      </c>
      <c r="X5" s="21">
        <v>146</v>
      </c>
      <c r="Y5" s="22">
        <v>138</v>
      </c>
      <c r="Z5" s="23">
        <v>138</v>
      </c>
      <c r="AA5" s="21">
        <v>18</v>
      </c>
      <c r="AB5" s="21">
        <v>20</v>
      </c>
      <c r="AC5" s="21">
        <v>19</v>
      </c>
      <c r="AD5" s="21">
        <v>145</v>
      </c>
      <c r="AE5" s="21">
        <v>162</v>
      </c>
      <c r="AF5" s="22">
        <v>154</v>
      </c>
    </row>
    <row r="6" spans="3:38" x14ac:dyDescent="0.25">
      <c r="C6" s="16" t="s">
        <v>135</v>
      </c>
      <c r="D6" s="17">
        <v>25.5</v>
      </c>
      <c r="E6" s="17">
        <v>4.5</v>
      </c>
      <c r="F6" s="17">
        <v>2</v>
      </c>
      <c r="G6" s="18">
        <v>0.55000000000000004</v>
      </c>
      <c r="H6" s="18">
        <v>0.4</v>
      </c>
      <c r="I6" s="18">
        <v>0.35</v>
      </c>
      <c r="J6" s="18">
        <v>0.38</v>
      </c>
      <c r="K6" s="10">
        <v>150</v>
      </c>
      <c r="L6" s="19">
        <v>87</v>
      </c>
      <c r="M6" s="20">
        <v>12</v>
      </c>
      <c r="N6" s="21">
        <v>14</v>
      </c>
      <c r="O6" s="21">
        <v>13</v>
      </c>
      <c r="P6" s="21">
        <v>96</v>
      </c>
      <c r="Q6" s="21">
        <v>112</v>
      </c>
      <c r="R6" s="22">
        <v>105</v>
      </c>
      <c r="S6" s="23">
        <v>113</v>
      </c>
      <c r="T6" s="21">
        <v>16</v>
      </c>
      <c r="U6" s="21">
        <v>18</v>
      </c>
      <c r="V6" s="21">
        <v>17</v>
      </c>
      <c r="W6" s="21">
        <v>129</v>
      </c>
      <c r="X6" s="21">
        <v>146</v>
      </c>
      <c r="Y6" s="22">
        <v>138</v>
      </c>
      <c r="Z6" s="23">
        <v>138</v>
      </c>
      <c r="AA6" s="21">
        <v>18</v>
      </c>
      <c r="AB6" s="21">
        <v>20</v>
      </c>
      <c r="AC6" s="21">
        <v>19</v>
      </c>
      <c r="AD6" s="21">
        <v>145</v>
      </c>
      <c r="AE6" s="21">
        <v>162</v>
      </c>
      <c r="AF6" s="22">
        <v>154</v>
      </c>
    </row>
    <row r="7" spans="3:38" x14ac:dyDescent="0.25">
      <c r="C7" s="10" t="s">
        <v>136</v>
      </c>
      <c r="D7" s="24">
        <v>51</v>
      </c>
      <c r="E7" s="24">
        <v>8.5</v>
      </c>
      <c r="F7" s="24">
        <v>2</v>
      </c>
      <c r="G7" s="18">
        <v>0.55000000000000004</v>
      </c>
      <c r="H7" s="18">
        <v>0.4</v>
      </c>
      <c r="I7" s="18">
        <v>0.35</v>
      </c>
      <c r="J7" s="18">
        <v>0.38</v>
      </c>
      <c r="K7" s="10">
        <v>150</v>
      </c>
      <c r="L7" s="19">
        <v>87</v>
      </c>
      <c r="M7" s="20" t="s">
        <v>151</v>
      </c>
      <c r="N7" s="21">
        <v>7</v>
      </c>
      <c r="O7" s="21">
        <v>7</v>
      </c>
      <c r="P7" s="21">
        <v>0</v>
      </c>
      <c r="Q7" s="21">
        <v>113</v>
      </c>
      <c r="R7" s="22">
        <v>113</v>
      </c>
      <c r="S7" s="23">
        <v>113</v>
      </c>
      <c r="T7" s="21">
        <v>8</v>
      </c>
      <c r="U7" s="21">
        <v>10</v>
      </c>
      <c r="V7" s="21">
        <v>9</v>
      </c>
      <c r="W7" s="21">
        <v>130</v>
      </c>
      <c r="X7" s="21">
        <v>162</v>
      </c>
      <c r="Y7" s="22">
        <v>146</v>
      </c>
      <c r="Z7" s="23">
        <v>138</v>
      </c>
      <c r="AA7" s="21">
        <v>10</v>
      </c>
      <c r="AB7" s="21">
        <v>12</v>
      </c>
      <c r="AC7" s="21">
        <v>10</v>
      </c>
      <c r="AD7" s="21">
        <v>162</v>
      </c>
      <c r="AE7" s="21">
        <v>195</v>
      </c>
      <c r="AF7" s="22">
        <v>162</v>
      </c>
    </row>
    <row r="8" spans="3:38" x14ac:dyDescent="0.25">
      <c r="C8" s="10" t="s">
        <v>137</v>
      </c>
      <c r="D8" s="24">
        <v>51</v>
      </c>
      <c r="E8" s="24">
        <v>8.5</v>
      </c>
      <c r="F8" s="24">
        <v>3</v>
      </c>
      <c r="G8" s="18">
        <v>0.55000000000000004</v>
      </c>
      <c r="H8" s="18">
        <v>0.4</v>
      </c>
      <c r="I8" s="18">
        <v>0.35</v>
      </c>
      <c r="J8" s="18">
        <v>0.38</v>
      </c>
      <c r="K8" s="10">
        <v>150</v>
      </c>
      <c r="L8" s="19">
        <v>87</v>
      </c>
      <c r="M8" s="20" t="s">
        <v>151</v>
      </c>
      <c r="N8" s="21">
        <v>7</v>
      </c>
      <c r="O8" s="21">
        <v>7</v>
      </c>
      <c r="P8" s="21">
        <v>0</v>
      </c>
      <c r="Q8" s="21">
        <v>113</v>
      </c>
      <c r="R8" s="22">
        <v>113</v>
      </c>
      <c r="S8" s="23">
        <v>113</v>
      </c>
      <c r="T8" s="21">
        <v>8</v>
      </c>
      <c r="U8" s="21">
        <v>10</v>
      </c>
      <c r="V8" s="21">
        <v>9</v>
      </c>
      <c r="W8" s="21">
        <v>130</v>
      </c>
      <c r="X8" s="21">
        <v>162</v>
      </c>
      <c r="Y8" s="22">
        <v>146</v>
      </c>
      <c r="Z8" s="23">
        <v>138</v>
      </c>
      <c r="AA8" s="21">
        <v>10</v>
      </c>
      <c r="AB8" s="21">
        <v>12</v>
      </c>
      <c r="AC8" s="21">
        <v>10</v>
      </c>
      <c r="AD8" s="21">
        <v>162</v>
      </c>
      <c r="AE8" s="21">
        <v>195</v>
      </c>
      <c r="AF8" s="22">
        <v>162</v>
      </c>
    </row>
    <row r="9" spans="3:38" x14ac:dyDescent="0.25">
      <c r="C9" s="10" t="s">
        <v>138</v>
      </c>
      <c r="D9" s="24">
        <v>51</v>
      </c>
      <c r="E9" s="24">
        <v>8.5</v>
      </c>
      <c r="F9" s="24">
        <v>4</v>
      </c>
      <c r="G9" s="18">
        <v>0.55000000000000004</v>
      </c>
      <c r="H9" s="18">
        <v>0.4</v>
      </c>
      <c r="I9" s="18">
        <v>0.35</v>
      </c>
      <c r="J9" s="18">
        <v>0.38</v>
      </c>
      <c r="K9" s="10">
        <v>150</v>
      </c>
      <c r="L9" s="19">
        <v>87</v>
      </c>
      <c r="M9" s="20" t="s">
        <v>151</v>
      </c>
      <c r="N9" s="21">
        <v>7</v>
      </c>
      <c r="O9" s="21">
        <v>7</v>
      </c>
      <c r="P9" s="21">
        <v>0</v>
      </c>
      <c r="Q9" s="21">
        <v>113</v>
      </c>
      <c r="R9" s="22">
        <v>113</v>
      </c>
      <c r="S9" s="23">
        <v>113</v>
      </c>
      <c r="T9" s="21">
        <v>8</v>
      </c>
      <c r="U9" s="21">
        <v>10</v>
      </c>
      <c r="V9" s="21">
        <v>9</v>
      </c>
      <c r="W9" s="21">
        <v>130</v>
      </c>
      <c r="X9" s="21">
        <v>162</v>
      </c>
      <c r="Y9" s="22">
        <v>146</v>
      </c>
      <c r="Z9" s="23">
        <v>138</v>
      </c>
      <c r="AA9" s="21">
        <v>10</v>
      </c>
      <c r="AB9" s="21">
        <v>12</v>
      </c>
      <c r="AC9" s="21">
        <v>10</v>
      </c>
      <c r="AD9" s="21">
        <v>162</v>
      </c>
      <c r="AE9" s="21">
        <v>195</v>
      </c>
      <c r="AF9" s="22">
        <v>162</v>
      </c>
    </row>
    <row r="10" spans="3:38" x14ac:dyDescent="0.25">
      <c r="C10" s="10" t="s">
        <v>115</v>
      </c>
      <c r="D10" s="24">
        <v>25.9</v>
      </c>
      <c r="E10" s="24">
        <v>3.6</v>
      </c>
      <c r="F10" s="24">
        <v>2.8</v>
      </c>
      <c r="G10" s="25">
        <v>0.55000000000000004</v>
      </c>
      <c r="H10" s="25">
        <v>0.4</v>
      </c>
      <c r="I10" s="25">
        <v>0.35</v>
      </c>
      <c r="J10" s="25">
        <v>0.38</v>
      </c>
      <c r="K10" s="10">
        <v>150</v>
      </c>
      <c r="L10" s="19">
        <v>87</v>
      </c>
      <c r="M10" s="20">
        <v>12</v>
      </c>
      <c r="N10" s="21">
        <v>14</v>
      </c>
      <c r="O10" s="21">
        <v>13</v>
      </c>
      <c r="P10" s="21">
        <v>97</v>
      </c>
      <c r="Q10" s="21">
        <v>113</v>
      </c>
      <c r="R10" s="22">
        <v>105</v>
      </c>
      <c r="S10" s="23">
        <v>113</v>
      </c>
      <c r="T10" s="21">
        <v>15</v>
      </c>
      <c r="U10" s="21">
        <v>17</v>
      </c>
      <c r="V10" s="21">
        <v>16</v>
      </c>
      <c r="W10" s="21">
        <v>124</v>
      </c>
      <c r="X10" s="21">
        <v>137.5</v>
      </c>
      <c r="Y10" s="22">
        <v>129</v>
      </c>
      <c r="Z10" s="23">
        <v>138</v>
      </c>
      <c r="AA10" s="21">
        <v>18</v>
      </c>
      <c r="AB10" s="21">
        <v>20</v>
      </c>
      <c r="AC10" s="21">
        <v>19</v>
      </c>
      <c r="AD10" s="21">
        <v>145.6</v>
      </c>
      <c r="AE10" s="21">
        <v>162</v>
      </c>
      <c r="AF10" s="22">
        <v>154</v>
      </c>
    </row>
    <row r="11" spans="3:38" x14ac:dyDescent="0.25">
      <c r="C11" s="10" t="s">
        <v>116</v>
      </c>
      <c r="D11" s="24">
        <v>48.9</v>
      </c>
      <c r="E11" s="24">
        <v>4.5</v>
      </c>
      <c r="F11" s="24">
        <v>3.3</v>
      </c>
      <c r="G11" s="25">
        <v>0.55000000000000004</v>
      </c>
      <c r="H11" s="25">
        <v>0.4</v>
      </c>
      <c r="I11" s="25">
        <v>0.35</v>
      </c>
      <c r="J11" s="25">
        <v>0.38</v>
      </c>
      <c r="K11" s="10">
        <v>150</v>
      </c>
      <c r="L11" s="19">
        <v>87</v>
      </c>
      <c r="M11" s="20" t="s">
        <v>151</v>
      </c>
      <c r="N11" s="21">
        <v>7</v>
      </c>
      <c r="O11" s="21">
        <v>0</v>
      </c>
      <c r="P11" s="21">
        <v>0</v>
      </c>
      <c r="Q11" s="21">
        <v>111</v>
      </c>
      <c r="R11" s="22">
        <v>0</v>
      </c>
      <c r="S11" s="23">
        <v>113</v>
      </c>
      <c r="T11" s="21">
        <v>8</v>
      </c>
      <c r="U11" s="21">
        <v>9</v>
      </c>
      <c r="V11" s="21">
        <v>8</v>
      </c>
      <c r="W11" s="21">
        <v>125</v>
      </c>
      <c r="X11" s="21">
        <v>140</v>
      </c>
      <c r="Y11" s="22">
        <v>125</v>
      </c>
      <c r="Z11" s="23">
        <v>138</v>
      </c>
      <c r="AA11" s="21">
        <v>10</v>
      </c>
      <c r="AB11" s="21">
        <v>11</v>
      </c>
      <c r="AC11" s="21">
        <v>10</v>
      </c>
      <c r="AD11" s="21">
        <v>156</v>
      </c>
      <c r="AE11" s="21">
        <v>171</v>
      </c>
      <c r="AF11" s="22">
        <v>156</v>
      </c>
    </row>
    <row r="12" spans="3:38" x14ac:dyDescent="0.25">
      <c r="C12" s="10" t="s">
        <v>114</v>
      </c>
      <c r="D12" s="24">
        <v>39.5</v>
      </c>
      <c r="E12" s="24">
        <v>7.5</v>
      </c>
      <c r="F12" s="24">
        <v>3</v>
      </c>
      <c r="G12" s="25">
        <v>0.55000000000000004</v>
      </c>
      <c r="H12" s="25">
        <v>0.4</v>
      </c>
      <c r="I12" s="25">
        <v>0.35</v>
      </c>
      <c r="J12" s="25">
        <v>0.38</v>
      </c>
      <c r="K12" s="10">
        <v>150</v>
      </c>
      <c r="L12" s="19">
        <v>87</v>
      </c>
      <c r="M12" s="20" t="s">
        <v>151</v>
      </c>
      <c r="N12" s="21">
        <v>9</v>
      </c>
      <c r="O12" s="21">
        <v>9</v>
      </c>
      <c r="P12" s="21">
        <v>0</v>
      </c>
      <c r="Q12" s="21">
        <v>113</v>
      </c>
      <c r="R12" s="22">
        <v>113</v>
      </c>
      <c r="S12" s="23">
        <v>113</v>
      </c>
      <c r="T12" s="21">
        <v>10</v>
      </c>
      <c r="U12" s="21">
        <v>11</v>
      </c>
      <c r="V12" s="21">
        <v>11</v>
      </c>
      <c r="W12" s="21">
        <v>126</v>
      </c>
      <c r="X12" s="21">
        <v>139</v>
      </c>
      <c r="Y12" s="22">
        <v>139</v>
      </c>
      <c r="Z12" s="23">
        <v>138</v>
      </c>
      <c r="AA12" s="21">
        <v>12</v>
      </c>
      <c r="AB12" s="21">
        <v>14</v>
      </c>
      <c r="AC12" s="21">
        <v>13</v>
      </c>
      <c r="AD12" s="21">
        <v>151</v>
      </c>
      <c r="AE12" s="21">
        <v>176</v>
      </c>
      <c r="AF12" s="22">
        <v>164</v>
      </c>
    </row>
    <row r="13" spans="3:38" x14ac:dyDescent="0.25">
      <c r="C13" s="10">
        <v>2</v>
      </c>
    </row>
    <row r="14" spans="3:38" x14ac:dyDescent="0.25">
      <c r="C14" s="10" t="str">
        <f>INDEX(C4:C12,$C$13)</f>
        <v>Soliflex Pro mini 1,5</v>
      </c>
      <c r="D14" s="10">
        <f t="shared" ref="D14:AF14" si="0">INDEX(D4:D12,$C$13)</f>
        <v>25.5</v>
      </c>
      <c r="E14" s="10">
        <f t="shared" si="0"/>
        <v>4.5</v>
      </c>
      <c r="F14" s="10">
        <f t="shared" si="0"/>
        <v>1.5</v>
      </c>
      <c r="G14" s="10">
        <f t="shared" si="0"/>
        <v>0.55000000000000004</v>
      </c>
      <c r="H14" s="10">
        <f t="shared" si="0"/>
        <v>0.4</v>
      </c>
      <c r="I14" s="10">
        <f t="shared" si="0"/>
        <v>0.35</v>
      </c>
      <c r="J14" s="10">
        <f t="shared" si="0"/>
        <v>0.38</v>
      </c>
      <c r="K14" s="10">
        <f t="shared" si="0"/>
        <v>150</v>
      </c>
      <c r="L14" s="10">
        <f t="shared" si="0"/>
        <v>87</v>
      </c>
      <c r="M14" s="21">
        <f t="shared" si="0"/>
        <v>12</v>
      </c>
      <c r="N14" s="21">
        <f t="shared" si="0"/>
        <v>14</v>
      </c>
      <c r="O14" s="21">
        <f t="shared" si="0"/>
        <v>13</v>
      </c>
      <c r="P14" s="21">
        <f t="shared" si="0"/>
        <v>96</v>
      </c>
      <c r="Q14" s="21">
        <f t="shared" si="0"/>
        <v>112</v>
      </c>
      <c r="R14" s="21">
        <f t="shared" si="0"/>
        <v>105</v>
      </c>
      <c r="S14" s="21">
        <f t="shared" si="0"/>
        <v>113</v>
      </c>
      <c r="T14" s="21">
        <f t="shared" si="0"/>
        <v>16</v>
      </c>
      <c r="U14" s="21">
        <f t="shared" si="0"/>
        <v>18</v>
      </c>
      <c r="V14" s="21">
        <f t="shared" si="0"/>
        <v>17</v>
      </c>
      <c r="W14" s="21">
        <f t="shared" si="0"/>
        <v>129</v>
      </c>
      <c r="X14" s="21">
        <f t="shared" si="0"/>
        <v>146</v>
      </c>
      <c r="Y14" s="21">
        <f t="shared" si="0"/>
        <v>138</v>
      </c>
      <c r="Z14" s="21">
        <f t="shared" si="0"/>
        <v>138</v>
      </c>
      <c r="AA14" s="21">
        <f t="shared" si="0"/>
        <v>18</v>
      </c>
      <c r="AB14" s="21">
        <f t="shared" si="0"/>
        <v>20</v>
      </c>
      <c r="AC14" s="21">
        <f t="shared" si="0"/>
        <v>19</v>
      </c>
      <c r="AD14" s="21">
        <f t="shared" si="0"/>
        <v>145</v>
      </c>
      <c r="AE14" s="21">
        <f t="shared" si="0"/>
        <v>162</v>
      </c>
      <c r="AF14" s="21">
        <f t="shared" si="0"/>
        <v>154</v>
      </c>
      <c r="AG14" s="21"/>
      <c r="AH14" s="21"/>
      <c r="AI14" s="21"/>
      <c r="AJ14" s="21"/>
      <c r="AK14" s="21"/>
      <c r="AL14" s="21"/>
    </row>
    <row r="18" spans="3:8" ht="28.5" customHeight="1" x14ac:dyDescent="0.25">
      <c r="C18" s="26" t="s">
        <v>121</v>
      </c>
      <c r="D18" s="12" t="s">
        <v>169</v>
      </c>
      <c r="E18" s="12" t="s">
        <v>170</v>
      </c>
    </row>
    <row r="19" spans="3:8" x14ac:dyDescent="0.25">
      <c r="C19" s="10" t="s">
        <v>122</v>
      </c>
      <c r="D19" s="10">
        <v>0</v>
      </c>
    </row>
    <row r="20" spans="3:8" x14ac:dyDescent="0.25">
      <c r="C20" s="10" t="s">
        <v>125</v>
      </c>
      <c r="D20" s="27" t="s">
        <v>171</v>
      </c>
      <c r="E20" s="27" t="s">
        <v>171</v>
      </c>
    </row>
    <row r="21" spans="3:8" x14ac:dyDescent="0.25">
      <c r="C21" s="10" t="s">
        <v>123</v>
      </c>
    </row>
    <row r="22" spans="3:8" x14ac:dyDescent="0.25">
      <c r="C22" s="10" t="s">
        <v>124</v>
      </c>
    </row>
    <row r="23" spans="3:8" x14ac:dyDescent="0.25">
      <c r="C23" s="10">
        <v>2</v>
      </c>
    </row>
    <row r="24" spans="3:8" x14ac:dyDescent="0.25">
      <c r="C24" s="10" t="str">
        <f>INDEX(C19:C22,$C$23)</f>
        <v>vlak, opvoer</v>
      </c>
      <c r="D24" s="10" t="str">
        <f t="shared" ref="D24:H24" si="1">INDEX(D19:D22,$C$23)</f>
        <v>:</v>
      </c>
      <c r="E24" s="10" t="str">
        <f t="shared" si="1"/>
        <v>:</v>
      </c>
      <c r="F24" s="10">
        <f t="shared" si="1"/>
        <v>0</v>
      </c>
      <c r="G24" s="10">
        <f t="shared" si="1"/>
        <v>0</v>
      </c>
      <c r="H24" s="10">
        <f t="shared" si="1"/>
        <v>0</v>
      </c>
    </row>
    <row r="27" spans="3:8" x14ac:dyDescent="0.25">
      <c r="C27" s="26" t="s">
        <v>126</v>
      </c>
    </row>
    <row r="28" spans="3:8" x14ac:dyDescent="0.25">
      <c r="C28" s="10" t="s">
        <v>127</v>
      </c>
    </row>
    <row r="29" spans="3:8" x14ac:dyDescent="0.25">
      <c r="C29" s="10" t="s">
        <v>128</v>
      </c>
    </row>
    <row r="30" spans="3:8" x14ac:dyDescent="0.25">
      <c r="C30" s="10" t="s">
        <v>129</v>
      </c>
    </row>
    <row r="31" spans="3:8" x14ac:dyDescent="0.25">
      <c r="C31" s="10" t="s">
        <v>130</v>
      </c>
    </row>
    <row r="32" spans="3:8" x14ac:dyDescent="0.25">
      <c r="C32" s="10" t="s">
        <v>131</v>
      </c>
    </row>
    <row r="33" spans="3:8" x14ac:dyDescent="0.25">
      <c r="C33" s="10" t="s">
        <v>132</v>
      </c>
    </row>
    <row r="35" spans="3:8" x14ac:dyDescent="0.25">
      <c r="C35" s="26" t="s">
        <v>168</v>
      </c>
    </row>
    <row r="36" spans="3:8" x14ac:dyDescent="0.25">
      <c r="C36" s="28" t="s">
        <v>160</v>
      </c>
    </row>
    <row r="37" spans="3:8" x14ac:dyDescent="0.25">
      <c r="C37" s="29" t="s">
        <v>161</v>
      </c>
    </row>
    <row r="38" spans="3:8" x14ac:dyDescent="0.25">
      <c r="C38" s="29" t="s">
        <v>162</v>
      </c>
    </row>
    <row r="39" spans="3:8" x14ac:dyDescent="0.25">
      <c r="C39" s="10">
        <v>4</v>
      </c>
    </row>
    <row r="40" spans="3:8" x14ac:dyDescent="0.25">
      <c r="C40" s="10" t="str">
        <f>INDEX(C35:C38,$C$39)</f>
        <v>Bekleding</v>
      </c>
      <c r="D40" s="10">
        <f t="shared" ref="D40:H40" si="2">INDEX(D35:D38,$C$23)</f>
        <v>0</v>
      </c>
      <c r="E40" s="10">
        <f t="shared" si="2"/>
        <v>0</v>
      </c>
      <c r="F40" s="10">
        <f t="shared" si="2"/>
        <v>0</v>
      </c>
      <c r="G40" s="10">
        <f t="shared" si="2"/>
        <v>0</v>
      </c>
      <c r="H40" s="10">
        <f t="shared" si="2"/>
        <v>0</v>
      </c>
    </row>
  </sheetData>
  <mergeCells count="4">
    <mergeCell ref="C3:I3"/>
    <mergeCell ref="L3:R3"/>
    <mergeCell ref="S3:Y3"/>
    <mergeCell ref="Z3:AF3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A776-F11F-45FC-B4D6-8D46AE487A85}">
  <dimension ref="A1:G286"/>
  <sheetViews>
    <sheetView workbookViewId="0">
      <selection activeCell="J264" sqref="J264"/>
    </sheetView>
  </sheetViews>
  <sheetFormatPr defaultRowHeight="15" x14ac:dyDescent="0.25"/>
  <cols>
    <col min="1" max="1" width="11.7109375" customWidth="1"/>
    <col min="2" max="2" width="15.5703125" customWidth="1"/>
  </cols>
  <sheetData>
    <row r="1" spans="1:7" ht="16.5" x14ac:dyDescent="0.35">
      <c r="A1" s="30" t="s">
        <v>178</v>
      </c>
      <c r="B1" s="30" t="s">
        <v>179</v>
      </c>
      <c r="C1" s="30">
        <v>81.5</v>
      </c>
      <c r="D1" s="33">
        <v>35</v>
      </c>
      <c r="E1" s="33">
        <v>4</v>
      </c>
      <c r="F1" s="30">
        <v>200</v>
      </c>
      <c r="G1" s="32">
        <v>0.11</v>
      </c>
    </row>
    <row r="2" spans="1:7" ht="16.5" x14ac:dyDescent="0.35">
      <c r="A2" s="30" t="s">
        <v>178</v>
      </c>
      <c r="B2" s="30" t="s">
        <v>179</v>
      </c>
      <c r="C2" s="30">
        <v>81.5</v>
      </c>
      <c r="D2" s="33">
        <v>35</v>
      </c>
      <c r="E2" s="33">
        <v>4</v>
      </c>
      <c r="F2" s="30">
        <v>200</v>
      </c>
      <c r="G2" s="32">
        <v>0.14000000000000001</v>
      </c>
    </row>
    <row r="3" spans="1:7" ht="16.5" x14ac:dyDescent="0.35">
      <c r="A3" s="30" t="s">
        <v>178</v>
      </c>
      <c r="B3" s="30" t="s">
        <v>179</v>
      </c>
      <c r="C3" s="30">
        <v>81.5</v>
      </c>
      <c r="D3" s="33">
        <v>35</v>
      </c>
      <c r="E3" s="33">
        <v>4</v>
      </c>
      <c r="F3" s="30">
        <v>200</v>
      </c>
      <c r="G3" s="32">
        <v>0.18</v>
      </c>
    </row>
    <row r="4" spans="1:7" ht="16.5" x14ac:dyDescent="0.35">
      <c r="A4" s="30" t="s">
        <v>178</v>
      </c>
      <c r="B4" s="30" t="s">
        <v>179</v>
      </c>
      <c r="C4" s="30">
        <v>81.5</v>
      </c>
      <c r="D4" s="33">
        <v>35</v>
      </c>
      <c r="E4" s="33">
        <v>4</v>
      </c>
      <c r="F4" s="30">
        <v>200</v>
      </c>
      <c r="G4" s="32">
        <v>0.25</v>
      </c>
    </row>
    <row r="5" spans="1:7" ht="16.5" x14ac:dyDescent="0.35">
      <c r="A5" s="35" t="s">
        <v>178</v>
      </c>
      <c r="B5" s="35" t="s">
        <v>180</v>
      </c>
      <c r="C5" s="35">
        <v>81.5</v>
      </c>
      <c r="D5" s="35">
        <v>60</v>
      </c>
      <c r="E5" s="36">
        <v>4</v>
      </c>
      <c r="F5" s="35">
        <v>250</v>
      </c>
      <c r="G5" s="34">
        <v>0.11</v>
      </c>
    </row>
    <row r="6" spans="1:7" ht="16.5" x14ac:dyDescent="0.35">
      <c r="A6" s="35" t="s">
        <v>178</v>
      </c>
      <c r="B6" s="35" t="s">
        <v>180</v>
      </c>
      <c r="C6" s="35">
        <v>81.5</v>
      </c>
      <c r="D6" s="35">
        <v>60</v>
      </c>
      <c r="E6" s="36">
        <v>4</v>
      </c>
      <c r="F6" s="35">
        <v>250</v>
      </c>
      <c r="G6" s="34">
        <v>0.15</v>
      </c>
    </row>
    <row r="7" spans="1:7" ht="16.5" x14ac:dyDescent="0.35">
      <c r="A7" s="35" t="s">
        <v>178</v>
      </c>
      <c r="B7" s="35" t="s">
        <v>180</v>
      </c>
      <c r="C7" s="35">
        <v>81.5</v>
      </c>
      <c r="D7" s="35">
        <v>60</v>
      </c>
      <c r="E7" s="36">
        <v>4</v>
      </c>
      <c r="F7" s="35">
        <v>250</v>
      </c>
      <c r="G7" s="34">
        <v>0.19</v>
      </c>
    </row>
    <row r="8" spans="1:7" ht="16.5" x14ac:dyDescent="0.35">
      <c r="A8" s="35" t="s">
        <v>178</v>
      </c>
      <c r="B8" s="35" t="s">
        <v>180</v>
      </c>
      <c r="C8" s="35">
        <v>81.5</v>
      </c>
      <c r="D8" s="35">
        <v>60</v>
      </c>
      <c r="E8" s="36">
        <v>4</v>
      </c>
      <c r="F8" s="35">
        <v>250</v>
      </c>
      <c r="G8" s="34">
        <v>0.28000000000000003</v>
      </c>
    </row>
    <row r="9" spans="1:7" ht="16.5" x14ac:dyDescent="0.35">
      <c r="A9" s="35" t="s">
        <v>178</v>
      </c>
      <c r="B9" s="35" t="s">
        <v>180</v>
      </c>
      <c r="C9" s="35">
        <v>81.5</v>
      </c>
      <c r="D9" s="35">
        <v>60</v>
      </c>
      <c r="E9" s="36">
        <v>4</v>
      </c>
      <c r="F9" s="35">
        <v>250</v>
      </c>
      <c r="G9" s="34">
        <v>0.39</v>
      </c>
    </row>
    <row r="10" spans="1:7" ht="16.5" x14ac:dyDescent="0.35">
      <c r="A10" s="35" t="s">
        <v>178</v>
      </c>
      <c r="B10" s="35" t="s">
        <v>180</v>
      </c>
      <c r="C10" s="35">
        <v>81.5</v>
      </c>
      <c r="D10" s="35">
        <v>60</v>
      </c>
      <c r="E10" s="36">
        <v>4</v>
      </c>
      <c r="F10" s="35">
        <v>250</v>
      </c>
      <c r="G10" s="34">
        <v>0.48</v>
      </c>
    </row>
    <row r="11" spans="1:7" ht="16.5" x14ac:dyDescent="0.35">
      <c r="A11" s="35" t="s">
        <v>178</v>
      </c>
      <c r="B11" s="35" t="s">
        <v>180</v>
      </c>
      <c r="C11" s="35">
        <v>81.5</v>
      </c>
      <c r="D11" s="35">
        <v>60</v>
      </c>
      <c r="E11" s="36">
        <v>2</v>
      </c>
      <c r="F11" s="35">
        <v>200</v>
      </c>
      <c r="G11" s="34">
        <v>0.21</v>
      </c>
    </row>
    <row r="12" spans="1:7" ht="16.5" x14ac:dyDescent="0.35">
      <c r="A12" s="35" t="s">
        <v>178</v>
      </c>
      <c r="B12" s="35" t="s">
        <v>180</v>
      </c>
      <c r="C12" s="35">
        <v>81.5</v>
      </c>
      <c r="D12" s="35">
        <v>60</v>
      </c>
      <c r="E12" s="36">
        <v>2</v>
      </c>
      <c r="F12" s="35">
        <v>200</v>
      </c>
      <c r="G12" s="34">
        <v>0.31</v>
      </c>
    </row>
    <row r="13" spans="1:7" ht="16.5" x14ac:dyDescent="0.35">
      <c r="A13" s="35" t="s">
        <v>178</v>
      </c>
      <c r="B13" s="35" t="s">
        <v>180</v>
      </c>
      <c r="C13" s="35">
        <v>81.5</v>
      </c>
      <c r="D13" s="35">
        <v>60</v>
      </c>
      <c r="E13" s="36">
        <v>2</v>
      </c>
      <c r="F13" s="35">
        <v>200</v>
      </c>
      <c r="G13" s="34">
        <v>0.37</v>
      </c>
    </row>
    <row r="14" spans="1:7" ht="16.5" x14ac:dyDescent="0.35">
      <c r="A14" s="35" t="s">
        <v>178</v>
      </c>
      <c r="B14" s="35" t="s">
        <v>180</v>
      </c>
      <c r="C14" s="35">
        <v>81.5</v>
      </c>
      <c r="D14" s="35">
        <v>60</v>
      </c>
      <c r="E14" s="36">
        <v>2</v>
      </c>
      <c r="F14" s="35">
        <v>200</v>
      </c>
      <c r="G14" s="34">
        <v>0.55000000000000004</v>
      </c>
    </row>
    <row r="15" spans="1:7" ht="16.5" x14ac:dyDescent="0.35">
      <c r="A15" s="30" t="s">
        <v>178</v>
      </c>
      <c r="B15" s="30" t="s">
        <v>179</v>
      </c>
      <c r="C15" s="30">
        <v>81.5</v>
      </c>
      <c r="D15" s="30">
        <v>70</v>
      </c>
      <c r="E15" s="33">
        <v>4</v>
      </c>
      <c r="F15" s="30">
        <v>300</v>
      </c>
      <c r="G15" s="32">
        <v>0.1</v>
      </c>
    </row>
    <row r="16" spans="1:7" ht="16.5" x14ac:dyDescent="0.35">
      <c r="A16" s="30" t="s">
        <v>178</v>
      </c>
      <c r="B16" s="30" t="s">
        <v>179</v>
      </c>
      <c r="C16" s="30">
        <v>81.5</v>
      </c>
      <c r="D16" s="30">
        <v>70</v>
      </c>
      <c r="E16" s="33">
        <v>4</v>
      </c>
      <c r="F16" s="30">
        <v>300</v>
      </c>
      <c r="G16" s="32">
        <v>0.14000000000000001</v>
      </c>
    </row>
    <row r="17" spans="1:7" ht="16.5" x14ac:dyDescent="0.35">
      <c r="A17" s="30" t="s">
        <v>178</v>
      </c>
      <c r="B17" s="30" t="s">
        <v>179</v>
      </c>
      <c r="C17" s="30">
        <v>81.5</v>
      </c>
      <c r="D17" s="30">
        <v>70</v>
      </c>
      <c r="E17" s="33">
        <v>4</v>
      </c>
      <c r="F17" s="30">
        <v>300</v>
      </c>
      <c r="G17" s="32">
        <v>0.18</v>
      </c>
    </row>
    <row r="18" spans="1:7" ht="16.5" x14ac:dyDescent="0.35">
      <c r="A18" s="30" t="s">
        <v>178</v>
      </c>
      <c r="B18" s="30" t="s">
        <v>179</v>
      </c>
      <c r="C18" s="30">
        <v>81.5</v>
      </c>
      <c r="D18" s="30">
        <v>70</v>
      </c>
      <c r="E18" s="33">
        <v>4</v>
      </c>
      <c r="F18" s="30">
        <v>300</v>
      </c>
      <c r="G18" s="32">
        <v>0.25</v>
      </c>
    </row>
    <row r="19" spans="1:7" ht="16.5" x14ac:dyDescent="0.35">
      <c r="A19" s="30" t="s">
        <v>178</v>
      </c>
      <c r="B19" s="30" t="s">
        <v>179</v>
      </c>
      <c r="C19" s="30">
        <v>81.5</v>
      </c>
      <c r="D19" s="30">
        <v>70</v>
      </c>
      <c r="E19" s="33">
        <v>4</v>
      </c>
      <c r="F19" s="30">
        <v>300</v>
      </c>
      <c r="G19" s="32">
        <v>0.38</v>
      </c>
    </row>
    <row r="20" spans="1:7" ht="16.5" x14ac:dyDescent="0.35">
      <c r="A20" s="30" t="s">
        <v>178</v>
      </c>
      <c r="B20" s="30" t="s">
        <v>179</v>
      </c>
      <c r="C20" s="30">
        <v>81.5</v>
      </c>
      <c r="D20" s="30">
        <v>70</v>
      </c>
      <c r="E20" s="33">
        <v>4</v>
      </c>
      <c r="F20" s="30">
        <v>300</v>
      </c>
      <c r="G20" s="32">
        <v>0.45</v>
      </c>
    </row>
    <row r="21" spans="1:7" x14ac:dyDescent="0.25">
      <c r="A21" s="30" t="s">
        <v>178</v>
      </c>
      <c r="B21" s="30" t="s">
        <v>179</v>
      </c>
      <c r="C21" s="30">
        <v>81.5</v>
      </c>
      <c r="D21" s="30">
        <v>70</v>
      </c>
      <c r="E21" s="30">
        <v>2</v>
      </c>
      <c r="F21" s="30">
        <v>300</v>
      </c>
      <c r="G21" s="32">
        <v>0.22</v>
      </c>
    </row>
    <row r="22" spans="1:7" x14ac:dyDescent="0.25">
      <c r="A22" s="30" t="s">
        <v>178</v>
      </c>
      <c r="B22" s="30" t="s">
        <v>179</v>
      </c>
      <c r="C22" s="30">
        <v>81.5</v>
      </c>
      <c r="D22" s="30">
        <v>70</v>
      </c>
      <c r="E22" s="30">
        <v>2</v>
      </c>
      <c r="F22" s="30">
        <v>300</v>
      </c>
      <c r="G22" s="32">
        <v>0.32</v>
      </c>
    </row>
    <row r="23" spans="1:7" x14ac:dyDescent="0.25">
      <c r="A23" s="30" t="s">
        <v>178</v>
      </c>
      <c r="B23" s="30" t="s">
        <v>179</v>
      </c>
      <c r="C23" s="30">
        <v>81.5</v>
      </c>
      <c r="D23" s="30">
        <v>70</v>
      </c>
      <c r="E23" s="30">
        <v>2</v>
      </c>
      <c r="F23" s="30">
        <v>300</v>
      </c>
      <c r="G23" s="32">
        <v>0.38</v>
      </c>
    </row>
    <row r="24" spans="1:7" x14ac:dyDescent="0.25">
      <c r="A24" s="30" t="s">
        <v>178</v>
      </c>
      <c r="B24" s="30" t="s">
        <v>179</v>
      </c>
      <c r="C24" s="30">
        <v>81.5</v>
      </c>
      <c r="D24" s="30">
        <v>70</v>
      </c>
      <c r="E24" s="30">
        <v>2</v>
      </c>
      <c r="F24" s="30">
        <v>300</v>
      </c>
      <c r="G24" s="32">
        <v>0.55000000000000004</v>
      </c>
    </row>
    <row r="25" spans="1:7" ht="16.5" x14ac:dyDescent="0.35">
      <c r="A25" s="35" t="s">
        <v>178</v>
      </c>
      <c r="B25" s="35" t="s">
        <v>180</v>
      </c>
      <c r="C25" s="35">
        <v>81.5</v>
      </c>
      <c r="D25" s="35">
        <v>100</v>
      </c>
      <c r="E25" s="36">
        <v>2</v>
      </c>
      <c r="F25" s="35">
        <v>250</v>
      </c>
      <c r="G25" s="34">
        <v>0.22</v>
      </c>
    </row>
    <row r="26" spans="1:7" ht="16.5" x14ac:dyDescent="0.35">
      <c r="A26" s="35" t="s">
        <v>178</v>
      </c>
      <c r="B26" s="35" t="s">
        <v>180</v>
      </c>
      <c r="C26" s="35">
        <v>81.5</v>
      </c>
      <c r="D26" s="35">
        <v>100</v>
      </c>
      <c r="E26" s="36">
        <v>2</v>
      </c>
      <c r="F26" s="35">
        <v>250</v>
      </c>
      <c r="G26" s="34">
        <v>0.32</v>
      </c>
    </row>
    <row r="27" spans="1:7" ht="16.5" x14ac:dyDescent="0.35">
      <c r="A27" s="35" t="s">
        <v>178</v>
      </c>
      <c r="B27" s="35" t="s">
        <v>180</v>
      </c>
      <c r="C27" s="35">
        <v>81.5</v>
      </c>
      <c r="D27" s="35">
        <v>100</v>
      </c>
      <c r="E27" s="36">
        <v>2</v>
      </c>
      <c r="F27" s="35">
        <v>250</v>
      </c>
      <c r="G27" s="34">
        <v>0.38</v>
      </c>
    </row>
    <row r="28" spans="1:7" ht="16.5" x14ac:dyDescent="0.35">
      <c r="A28" s="35" t="s">
        <v>178</v>
      </c>
      <c r="B28" s="35" t="s">
        <v>180</v>
      </c>
      <c r="C28" s="35">
        <v>81.5</v>
      </c>
      <c r="D28" s="35">
        <v>100</v>
      </c>
      <c r="E28" s="36">
        <v>2</v>
      </c>
      <c r="F28" s="35">
        <v>250</v>
      </c>
      <c r="G28" s="34">
        <v>0.55000000000000004</v>
      </c>
    </row>
    <row r="29" spans="1:7" ht="16.5" x14ac:dyDescent="0.35">
      <c r="A29" s="35" t="s">
        <v>178</v>
      </c>
      <c r="B29" s="35" t="s">
        <v>180</v>
      </c>
      <c r="C29" s="35">
        <v>81.5</v>
      </c>
      <c r="D29" s="35">
        <v>100</v>
      </c>
      <c r="E29" s="36">
        <v>2</v>
      </c>
      <c r="F29" s="35">
        <v>250</v>
      </c>
      <c r="G29" s="34">
        <v>0.8</v>
      </c>
    </row>
    <row r="30" spans="1:7" ht="16.5" x14ac:dyDescent="0.35">
      <c r="A30" s="35" t="s">
        <v>178</v>
      </c>
      <c r="B30" s="35" t="s">
        <v>180</v>
      </c>
      <c r="C30" s="35">
        <v>81.5</v>
      </c>
      <c r="D30" s="35">
        <v>100</v>
      </c>
      <c r="E30" s="36">
        <v>2</v>
      </c>
      <c r="F30" s="35">
        <v>250</v>
      </c>
      <c r="G30" s="34">
        <v>1</v>
      </c>
    </row>
    <row r="31" spans="1:7" x14ac:dyDescent="0.25">
      <c r="A31" s="30" t="s">
        <v>178</v>
      </c>
      <c r="B31" s="30" t="s">
        <v>179</v>
      </c>
      <c r="C31" s="30">
        <v>81.5</v>
      </c>
      <c r="D31" s="30">
        <v>120</v>
      </c>
      <c r="E31" s="30">
        <v>2</v>
      </c>
      <c r="F31" s="30">
        <v>250</v>
      </c>
      <c r="G31" s="32">
        <v>0.22</v>
      </c>
    </row>
    <row r="32" spans="1:7" x14ac:dyDescent="0.25">
      <c r="A32" s="30" t="s">
        <v>178</v>
      </c>
      <c r="B32" s="30" t="s">
        <v>179</v>
      </c>
      <c r="C32" s="30">
        <v>81.5</v>
      </c>
      <c r="D32" s="30">
        <v>120</v>
      </c>
      <c r="E32" s="30">
        <v>2</v>
      </c>
      <c r="F32" s="30">
        <v>250</v>
      </c>
      <c r="G32" s="32">
        <v>0.32</v>
      </c>
    </row>
    <row r="33" spans="1:7" x14ac:dyDescent="0.25">
      <c r="A33" s="30" t="s">
        <v>178</v>
      </c>
      <c r="B33" s="30" t="s">
        <v>179</v>
      </c>
      <c r="C33" s="30">
        <v>81.5</v>
      </c>
      <c r="D33" s="30">
        <v>120</v>
      </c>
      <c r="E33" s="30">
        <v>2</v>
      </c>
      <c r="F33" s="30">
        <v>250</v>
      </c>
      <c r="G33" s="32">
        <v>0.38</v>
      </c>
    </row>
    <row r="34" spans="1:7" x14ac:dyDescent="0.25">
      <c r="A34" s="30" t="s">
        <v>178</v>
      </c>
      <c r="B34" s="30" t="s">
        <v>179</v>
      </c>
      <c r="C34" s="30">
        <v>81.5</v>
      </c>
      <c r="D34" s="30">
        <v>120</v>
      </c>
      <c r="E34" s="30">
        <v>2</v>
      </c>
      <c r="F34" s="30">
        <v>250</v>
      </c>
      <c r="G34" s="32">
        <v>0.55000000000000004</v>
      </c>
    </row>
    <row r="35" spans="1:7" x14ac:dyDescent="0.25">
      <c r="A35" s="30" t="s">
        <v>178</v>
      </c>
      <c r="B35" s="30" t="s">
        <v>179</v>
      </c>
      <c r="C35" s="30">
        <v>81.5</v>
      </c>
      <c r="D35" s="30">
        <v>120</v>
      </c>
      <c r="E35" s="30">
        <v>2</v>
      </c>
      <c r="F35" s="30">
        <v>250</v>
      </c>
      <c r="G35" s="32">
        <v>0.8</v>
      </c>
    </row>
    <row r="36" spans="1:7" x14ac:dyDescent="0.25">
      <c r="A36" s="30" t="s">
        <v>178</v>
      </c>
      <c r="B36" s="30" t="s">
        <v>179</v>
      </c>
      <c r="C36" s="30">
        <v>81.5</v>
      </c>
      <c r="D36" s="30">
        <v>120</v>
      </c>
      <c r="E36" s="30">
        <v>2</v>
      </c>
      <c r="F36" s="30">
        <v>250</v>
      </c>
      <c r="G36" s="32">
        <v>1</v>
      </c>
    </row>
    <row r="37" spans="1:7" x14ac:dyDescent="0.25">
      <c r="A37" s="30" t="s">
        <v>178</v>
      </c>
      <c r="B37" s="30" t="s">
        <v>179</v>
      </c>
      <c r="C37" s="30">
        <v>81.5</v>
      </c>
      <c r="D37" s="30">
        <v>160</v>
      </c>
      <c r="E37" s="30">
        <v>2</v>
      </c>
      <c r="F37" s="30">
        <v>300</v>
      </c>
      <c r="G37" s="32">
        <v>0.22</v>
      </c>
    </row>
    <row r="38" spans="1:7" x14ac:dyDescent="0.25">
      <c r="A38" s="30" t="s">
        <v>178</v>
      </c>
      <c r="B38" s="30" t="s">
        <v>179</v>
      </c>
      <c r="C38" s="30">
        <v>81.5</v>
      </c>
      <c r="D38" s="30">
        <v>160</v>
      </c>
      <c r="E38" s="30">
        <v>2</v>
      </c>
      <c r="F38" s="30">
        <v>300</v>
      </c>
      <c r="G38" s="32">
        <v>0.32</v>
      </c>
    </row>
    <row r="39" spans="1:7" x14ac:dyDescent="0.25">
      <c r="A39" s="30" t="s">
        <v>178</v>
      </c>
      <c r="B39" s="30" t="s">
        <v>179</v>
      </c>
      <c r="C39" s="30">
        <v>81.5</v>
      </c>
      <c r="D39" s="30">
        <v>160</v>
      </c>
      <c r="E39" s="30">
        <v>2</v>
      </c>
      <c r="F39" s="30">
        <v>300</v>
      </c>
      <c r="G39" s="32">
        <v>0.38</v>
      </c>
    </row>
    <row r="40" spans="1:7" x14ac:dyDescent="0.25">
      <c r="A40" s="30" t="s">
        <v>178</v>
      </c>
      <c r="B40" s="30" t="s">
        <v>179</v>
      </c>
      <c r="C40" s="30">
        <v>81.5</v>
      </c>
      <c r="D40" s="30">
        <v>160</v>
      </c>
      <c r="E40" s="30">
        <v>2</v>
      </c>
      <c r="F40" s="30">
        <v>300</v>
      </c>
      <c r="G40" s="32">
        <v>0.55000000000000004</v>
      </c>
    </row>
    <row r="41" spans="1:7" x14ac:dyDescent="0.25">
      <c r="A41" s="30" t="s">
        <v>178</v>
      </c>
      <c r="B41" s="30" t="s">
        <v>179</v>
      </c>
      <c r="C41" s="30">
        <v>81.5</v>
      </c>
      <c r="D41" s="30">
        <v>160</v>
      </c>
      <c r="E41" s="30">
        <v>2</v>
      </c>
      <c r="F41" s="30">
        <v>300</v>
      </c>
      <c r="G41" s="32">
        <v>0.8</v>
      </c>
    </row>
    <row r="42" spans="1:7" x14ac:dyDescent="0.25">
      <c r="A42" s="30" t="s">
        <v>178</v>
      </c>
      <c r="B42" s="30" t="s">
        <v>179</v>
      </c>
      <c r="C42" s="30">
        <v>81.5</v>
      </c>
      <c r="D42" s="30">
        <v>160</v>
      </c>
      <c r="E42" s="30">
        <v>2</v>
      </c>
      <c r="F42" s="30">
        <v>300</v>
      </c>
      <c r="G42" s="32">
        <v>1</v>
      </c>
    </row>
    <row r="43" spans="1:7" ht="16.5" x14ac:dyDescent="0.35">
      <c r="A43" s="30"/>
      <c r="B43" s="30"/>
      <c r="C43" s="30"/>
      <c r="D43" s="33"/>
      <c r="E43" s="33"/>
      <c r="F43" s="30"/>
      <c r="G43" s="32"/>
    </row>
    <row r="44" spans="1:7" ht="16.5" x14ac:dyDescent="0.35">
      <c r="A44" s="30"/>
      <c r="B44" s="30"/>
      <c r="C44" s="30"/>
      <c r="D44" s="33"/>
      <c r="E44" s="33"/>
      <c r="F44" s="30"/>
      <c r="G44" s="32"/>
    </row>
    <row r="45" spans="1:7" ht="16.5" x14ac:dyDescent="0.35">
      <c r="A45" s="30" t="s">
        <v>178</v>
      </c>
      <c r="B45" s="30" t="s">
        <v>181</v>
      </c>
      <c r="C45" s="30">
        <v>113</v>
      </c>
      <c r="D45" s="33">
        <v>35</v>
      </c>
      <c r="E45" s="33">
        <v>12</v>
      </c>
      <c r="F45" s="30">
        <v>250</v>
      </c>
      <c r="G45" s="32">
        <v>0.05</v>
      </c>
    </row>
    <row r="46" spans="1:7" x14ac:dyDescent="0.25">
      <c r="A46" s="30" t="s">
        <v>178</v>
      </c>
      <c r="B46" s="30" t="s">
        <v>181</v>
      </c>
      <c r="C46" s="30">
        <v>113</v>
      </c>
      <c r="D46">
        <v>35</v>
      </c>
      <c r="E46">
        <v>12</v>
      </c>
      <c r="F46" s="30">
        <v>250</v>
      </c>
      <c r="G46" s="31">
        <v>0.06</v>
      </c>
    </row>
    <row r="47" spans="1:7" x14ac:dyDescent="0.25">
      <c r="A47" s="30" t="s">
        <v>178</v>
      </c>
      <c r="B47" s="30" t="s">
        <v>181</v>
      </c>
      <c r="C47" s="30">
        <v>113</v>
      </c>
      <c r="D47">
        <v>35</v>
      </c>
      <c r="E47">
        <v>12</v>
      </c>
      <c r="F47" s="30">
        <v>250</v>
      </c>
      <c r="G47" s="31">
        <v>7.0000000000000007E-2</v>
      </c>
    </row>
    <row r="48" spans="1:7" x14ac:dyDescent="0.25">
      <c r="A48" s="30" t="s">
        <v>178</v>
      </c>
      <c r="B48" s="30" t="s">
        <v>181</v>
      </c>
      <c r="C48" s="30">
        <v>113</v>
      </c>
      <c r="D48">
        <v>70</v>
      </c>
      <c r="E48">
        <v>12</v>
      </c>
      <c r="F48" s="30">
        <v>300</v>
      </c>
      <c r="G48" s="31">
        <v>0.05</v>
      </c>
    </row>
    <row r="49" spans="1:7" x14ac:dyDescent="0.25">
      <c r="A49" s="30" t="s">
        <v>178</v>
      </c>
      <c r="B49" s="30" t="s">
        <v>181</v>
      </c>
      <c r="C49" s="30">
        <v>113</v>
      </c>
      <c r="D49">
        <v>70</v>
      </c>
      <c r="E49">
        <v>12</v>
      </c>
      <c r="F49" s="30">
        <v>300</v>
      </c>
      <c r="G49" s="31">
        <v>0.06</v>
      </c>
    </row>
    <row r="50" spans="1:7" x14ac:dyDescent="0.25">
      <c r="A50" s="30" t="s">
        <v>178</v>
      </c>
      <c r="B50" s="30" t="s">
        <v>181</v>
      </c>
      <c r="C50" s="30">
        <v>113</v>
      </c>
      <c r="D50">
        <v>70</v>
      </c>
      <c r="E50">
        <v>12</v>
      </c>
      <c r="F50" s="30">
        <v>300</v>
      </c>
      <c r="G50" s="31">
        <v>7.0000000000000007E-2</v>
      </c>
    </row>
    <row r="51" spans="1:7" x14ac:dyDescent="0.25">
      <c r="A51" s="30" t="s">
        <v>178</v>
      </c>
      <c r="B51" s="30" t="s">
        <v>181</v>
      </c>
      <c r="C51" s="30">
        <v>113</v>
      </c>
      <c r="D51">
        <v>80</v>
      </c>
      <c r="E51">
        <v>8</v>
      </c>
      <c r="F51" s="30">
        <v>250</v>
      </c>
      <c r="G51" s="31">
        <v>0.09</v>
      </c>
    </row>
    <row r="52" spans="1:7" x14ac:dyDescent="0.25">
      <c r="A52" s="30" t="s">
        <v>178</v>
      </c>
      <c r="B52" s="30" t="s">
        <v>181</v>
      </c>
      <c r="C52" s="30">
        <v>113</v>
      </c>
      <c r="D52">
        <v>100</v>
      </c>
      <c r="E52">
        <v>6</v>
      </c>
      <c r="F52" s="30">
        <v>250</v>
      </c>
      <c r="G52" s="31">
        <v>0.11</v>
      </c>
    </row>
    <row r="53" spans="1:7" x14ac:dyDescent="0.25">
      <c r="A53" s="30" t="s">
        <v>178</v>
      </c>
      <c r="B53" s="30" t="s">
        <v>181</v>
      </c>
      <c r="C53" s="30">
        <v>113</v>
      </c>
      <c r="D53">
        <v>100</v>
      </c>
      <c r="E53">
        <v>6</v>
      </c>
      <c r="F53" s="30">
        <v>250</v>
      </c>
      <c r="G53" s="31">
        <v>0.13</v>
      </c>
    </row>
    <row r="54" spans="1:7" x14ac:dyDescent="0.25">
      <c r="A54" s="30" t="s">
        <v>178</v>
      </c>
      <c r="B54" s="30" t="s">
        <v>181</v>
      </c>
      <c r="C54" s="30">
        <v>113</v>
      </c>
      <c r="D54">
        <v>100</v>
      </c>
      <c r="E54">
        <v>6</v>
      </c>
      <c r="F54" s="30">
        <v>250</v>
      </c>
      <c r="G54" s="31">
        <v>0.16</v>
      </c>
    </row>
    <row r="55" spans="1:7" x14ac:dyDescent="0.25">
      <c r="A55" s="30" t="s">
        <v>178</v>
      </c>
      <c r="B55" s="30" t="s">
        <v>181</v>
      </c>
      <c r="C55" s="30">
        <v>113</v>
      </c>
      <c r="D55">
        <v>100</v>
      </c>
      <c r="E55">
        <v>6</v>
      </c>
      <c r="F55" s="30">
        <v>250</v>
      </c>
      <c r="G55" s="31">
        <v>0.18</v>
      </c>
    </row>
    <row r="56" spans="1:7" x14ac:dyDescent="0.25">
      <c r="A56" s="30" t="s">
        <v>178</v>
      </c>
      <c r="B56" s="30" t="s">
        <v>181</v>
      </c>
      <c r="C56" s="30">
        <v>113</v>
      </c>
      <c r="D56">
        <v>100</v>
      </c>
      <c r="E56">
        <v>6</v>
      </c>
      <c r="F56" s="30">
        <v>250</v>
      </c>
      <c r="G56" s="31">
        <v>0.22</v>
      </c>
    </row>
    <row r="57" spans="1:7" x14ac:dyDescent="0.25">
      <c r="A57" s="30" t="s">
        <v>178</v>
      </c>
      <c r="B57" s="30" t="s">
        <v>181</v>
      </c>
      <c r="C57" s="30">
        <v>113</v>
      </c>
      <c r="D57">
        <v>100</v>
      </c>
      <c r="E57">
        <v>6</v>
      </c>
      <c r="F57" s="30">
        <v>250</v>
      </c>
      <c r="G57" s="31">
        <v>0.25</v>
      </c>
    </row>
    <row r="58" spans="1:7" x14ac:dyDescent="0.25">
      <c r="A58" s="30" t="s">
        <v>178</v>
      </c>
      <c r="B58" s="30" t="s">
        <v>181</v>
      </c>
      <c r="C58" s="30">
        <v>113</v>
      </c>
      <c r="D58">
        <v>100</v>
      </c>
      <c r="E58">
        <v>6</v>
      </c>
      <c r="F58" s="30">
        <v>250</v>
      </c>
      <c r="G58" s="31">
        <v>0.32</v>
      </c>
    </row>
    <row r="59" spans="1:7" x14ac:dyDescent="0.25">
      <c r="A59" s="30" t="s">
        <v>178</v>
      </c>
      <c r="B59" s="30" t="s">
        <v>181</v>
      </c>
      <c r="C59" s="30">
        <v>113</v>
      </c>
      <c r="D59">
        <v>100</v>
      </c>
      <c r="E59">
        <v>6</v>
      </c>
      <c r="F59" s="30">
        <v>250</v>
      </c>
      <c r="G59" s="31">
        <v>0.4</v>
      </c>
    </row>
    <row r="60" spans="1:7" x14ac:dyDescent="0.25">
      <c r="A60" s="30" t="s">
        <v>178</v>
      </c>
      <c r="B60" s="30" t="s">
        <v>181</v>
      </c>
      <c r="C60" s="30">
        <v>113</v>
      </c>
      <c r="D60">
        <v>100</v>
      </c>
      <c r="E60">
        <v>6</v>
      </c>
      <c r="F60" s="30">
        <v>250</v>
      </c>
      <c r="G60" s="31">
        <v>0.45</v>
      </c>
    </row>
    <row r="61" spans="1:7" x14ac:dyDescent="0.25">
      <c r="A61" s="30" t="s">
        <v>178</v>
      </c>
      <c r="B61" s="30" t="s">
        <v>181</v>
      </c>
      <c r="C61" s="30">
        <v>113</v>
      </c>
      <c r="D61">
        <v>150</v>
      </c>
      <c r="E61">
        <v>8</v>
      </c>
      <c r="F61" s="30">
        <v>300</v>
      </c>
      <c r="G61" s="31">
        <v>0.09</v>
      </c>
    </row>
    <row r="62" spans="1:7" x14ac:dyDescent="0.25">
      <c r="A62" s="30" t="s">
        <v>178</v>
      </c>
      <c r="B62" s="30" t="s">
        <v>181</v>
      </c>
      <c r="C62" s="30">
        <v>113</v>
      </c>
      <c r="D62">
        <v>150</v>
      </c>
      <c r="E62">
        <v>8</v>
      </c>
      <c r="F62" s="30">
        <v>300</v>
      </c>
      <c r="G62" s="31">
        <v>0.11</v>
      </c>
    </row>
    <row r="63" spans="1:7" x14ac:dyDescent="0.25">
      <c r="A63" s="30" t="s">
        <v>178</v>
      </c>
      <c r="B63" s="30" t="s">
        <v>181</v>
      </c>
      <c r="C63" s="30">
        <v>113</v>
      </c>
      <c r="D63">
        <v>150</v>
      </c>
      <c r="E63">
        <v>8</v>
      </c>
      <c r="F63" s="30">
        <v>300</v>
      </c>
      <c r="G63" s="31">
        <v>0.13</v>
      </c>
    </row>
    <row r="64" spans="1:7" x14ac:dyDescent="0.25">
      <c r="A64" s="35" t="s">
        <v>178</v>
      </c>
      <c r="B64" s="35" t="s">
        <v>189</v>
      </c>
      <c r="C64" s="35">
        <v>113</v>
      </c>
      <c r="D64" s="38">
        <v>120</v>
      </c>
      <c r="E64" s="38">
        <v>4</v>
      </c>
      <c r="F64" s="35">
        <v>250</v>
      </c>
      <c r="G64" s="39">
        <v>0.18</v>
      </c>
    </row>
    <row r="65" spans="1:7" x14ac:dyDescent="0.25">
      <c r="A65" s="35" t="s">
        <v>178</v>
      </c>
      <c r="B65" s="35" t="s">
        <v>189</v>
      </c>
      <c r="C65" s="35">
        <v>113</v>
      </c>
      <c r="D65" s="38">
        <v>120</v>
      </c>
      <c r="E65" s="38">
        <v>4</v>
      </c>
      <c r="F65" s="35">
        <v>250</v>
      </c>
      <c r="G65" s="39">
        <v>0.22</v>
      </c>
    </row>
    <row r="66" spans="1:7" x14ac:dyDescent="0.25">
      <c r="A66" s="35" t="s">
        <v>178</v>
      </c>
      <c r="B66" s="35" t="s">
        <v>189</v>
      </c>
      <c r="C66" s="35">
        <v>113</v>
      </c>
      <c r="D66" s="38">
        <v>120</v>
      </c>
      <c r="E66" s="38">
        <v>4</v>
      </c>
      <c r="F66" s="35">
        <v>250</v>
      </c>
      <c r="G66" s="39">
        <v>0.25</v>
      </c>
    </row>
    <row r="67" spans="1:7" x14ac:dyDescent="0.25">
      <c r="A67" s="35" t="s">
        <v>178</v>
      </c>
      <c r="B67" s="35" t="s">
        <v>189</v>
      </c>
      <c r="C67" s="35">
        <v>113</v>
      </c>
      <c r="D67" s="38">
        <v>120</v>
      </c>
      <c r="E67" s="38">
        <v>4</v>
      </c>
      <c r="F67" s="35">
        <v>250</v>
      </c>
      <c r="G67" s="39">
        <v>0.3</v>
      </c>
    </row>
    <row r="68" spans="1:7" x14ac:dyDescent="0.25">
      <c r="A68" s="35" t="s">
        <v>178</v>
      </c>
      <c r="B68" s="35" t="s">
        <v>189</v>
      </c>
      <c r="C68" s="35">
        <v>113</v>
      </c>
      <c r="D68" s="38">
        <v>120</v>
      </c>
      <c r="E68" s="38">
        <v>4</v>
      </c>
      <c r="F68" s="35">
        <v>250</v>
      </c>
      <c r="G68" s="39">
        <v>0.32</v>
      </c>
    </row>
    <row r="69" spans="1:7" x14ac:dyDescent="0.25">
      <c r="A69" s="35" t="s">
        <v>178</v>
      </c>
      <c r="B69" s="35" t="s">
        <v>189</v>
      </c>
      <c r="C69" s="35">
        <v>113</v>
      </c>
      <c r="D69" s="38">
        <v>120</v>
      </c>
      <c r="E69" s="38">
        <v>4</v>
      </c>
      <c r="F69" s="35">
        <v>250</v>
      </c>
      <c r="G69" s="39">
        <v>0.38</v>
      </c>
    </row>
    <row r="70" spans="1:7" x14ac:dyDescent="0.25">
      <c r="A70" s="35" t="s">
        <v>178</v>
      </c>
      <c r="B70" s="35" t="s">
        <v>189</v>
      </c>
      <c r="C70" s="35">
        <v>113</v>
      </c>
      <c r="D70" s="38">
        <v>120</v>
      </c>
      <c r="E70" s="38">
        <v>4</v>
      </c>
      <c r="F70" s="35">
        <v>250</v>
      </c>
      <c r="G70" s="39">
        <v>0.5</v>
      </c>
    </row>
    <row r="71" spans="1:7" x14ac:dyDescent="0.25">
      <c r="A71" s="35" t="s">
        <v>178</v>
      </c>
      <c r="B71" s="35" t="s">
        <v>189</v>
      </c>
      <c r="C71" s="35">
        <v>113</v>
      </c>
      <c r="D71" s="38">
        <v>120</v>
      </c>
      <c r="E71" s="38">
        <v>4</v>
      </c>
      <c r="F71" s="35">
        <v>250</v>
      </c>
      <c r="G71" s="39">
        <v>0.63</v>
      </c>
    </row>
    <row r="72" spans="1:7" x14ac:dyDescent="0.25">
      <c r="A72" s="35" t="s">
        <v>178</v>
      </c>
      <c r="B72" s="35" t="s">
        <v>189</v>
      </c>
      <c r="C72" s="35">
        <v>113</v>
      </c>
      <c r="D72" s="38">
        <v>120</v>
      </c>
      <c r="E72" s="38">
        <v>4</v>
      </c>
      <c r="F72" s="35">
        <v>250</v>
      </c>
      <c r="G72" s="39">
        <v>0.7</v>
      </c>
    </row>
    <row r="73" spans="1:7" x14ac:dyDescent="0.25">
      <c r="A73" s="30" t="s">
        <v>178</v>
      </c>
      <c r="B73" s="30" t="s">
        <v>181</v>
      </c>
      <c r="C73" s="30">
        <v>113</v>
      </c>
      <c r="D73">
        <v>150</v>
      </c>
      <c r="E73">
        <v>4</v>
      </c>
      <c r="F73" s="30">
        <v>250</v>
      </c>
      <c r="G73" s="31">
        <v>0.18</v>
      </c>
    </row>
    <row r="74" spans="1:7" x14ac:dyDescent="0.25">
      <c r="A74" s="30" t="s">
        <v>178</v>
      </c>
      <c r="B74" s="30" t="s">
        <v>181</v>
      </c>
      <c r="C74" s="30">
        <v>113</v>
      </c>
      <c r="D74">
        <v>150</v>
      </c>
      <c r="E74">
        <v>4</v>
      </c>
      <c r="F74" s="30">
        <v>250</v>
      </c>
      <c r="G74" s="31">
        <v>0.22</v>
      </c>
    </row>
    <row r="75" spans="1:7" x14ac:dyDescent="0.25">
      <c r="A75" s="30" t="s">
        <v>178</v>
      </c>
      <c r="B75" s="30" t="s">
        <v>181</v>
      </c>
      <c r="C75" s="30">
        <v>113</v>
      </c>
      <c r="D75">
        <v>150</v>
      </c>
      <c r="E75">
        <v>4</v>
      </c>
      <c r="F75" s="30">
        <v>250</v>
      </c>
      <c r="G75" s="31">
        <v>0.25</v>
      </c>
    </row>
    <row r="76" spans="1:7" x14ac:dyDescent="0.25">
      <c r="A76" s="30" t="s">
        <v>178</v>
      </c>
      <c r="B76" s="30" t="s">
        <v>181</v>
      </c>
      <c r="C76" s="30">
        <v>113</v>
      </c>
      <c r="D76">
        <v>150</v>
      </c>
      <c r="E76">
        <v>4</v>
      </c>
      <c r="F76" s="30">
        <v>250</v>
      </c>
      <c r="G76" s="31">
        <v>0.3</v>
      </c>
    </row>
    <row r="77" spans="1:7" x14ac:dyDescent="0.25">
      <c r="A77" s="30" t="s">
        <v>178</v>
      </c>
      <c r="B77" s="30" t="s">
        <v>181</v>
      </c>
      <c r="C77" s="30">
        <v>113</v>
      </c>
      <c r="D77">
        <v>150</v>
      </c>
      <c r="E77">
        <v>4</v>
      </c>
      <c r="F77" s="30">
        <v>250</v>
      </c>
      <c r="G77" s="31">
        <v>0.32</v>
      </c>
    </row>
    <row r="78" spans="1:7" x14ac:dyDescent="0.25">
      <c r="A78" s="30" t="s">
        <v>178</v>
      </c>
      <c r="B78" s="30" t="s">
        <v>181</v>
      </c>
      <c r="C78" s="30">
        <v>113</v>
      </c>
      <c r="D78">
        <v>150</v>
      </c>
      <c r="E78">
        <v>4</v>
      </c>
      <c r="F78" s="30">
        <v>250</v>
      </c>
      <c r="G78" s="31">
        <v>0.38</v>
      </c>
    </row>
    <row r="79" spans="1:7" x14ac:dyDescent="0.25">
      <c r="A79" s="30" t="s">
        <v>178</v>
      </c>
      <c r="B79" s="30" t="s">
        <v>181</v>
      </c>
      <c r="C79" s="30">
        <v>113</v>
      </c>
      <c r="D79">
        <v>150</v>
      </c>
      <c r="E79">
        <v>4</v>
      </c>
      <c r="F79" s="30">
        <v>250</v>
      </c>
      <c r="G79" s="31">
        <v>0.5</v>
      </c>
    </row>
    <row r="80" spans="1:7" x14ac:dyDescent="0.25">
      <c r="A80" s="30" t="s">
        <v>178</v>
      </c>
      <c r="B80" s="30" t="s">
        <v>181</v>
      </c>
      <c r="C80" s="30">
        <v>113</v>
      </c>
      <c r="D80">
        <v>150</v>
      </c>
      <c r="E80">
        <v>4</v>
      </c>
      <c r="F80" s="30">
        <v>250</v>
      </c>
      <c r="G80" s="31">
        <v>0.63</v>
      </c>
    </row>
    <row r="81" spans="1:7" x14ac:dyDescent="0.25">
      <c r="A81" s="30" t="s">
        <v>178</v>
      </c>
      <c r="B81" s="30" t="s">
        <v>181</v>
      </c>
      <c r="C81" s="30">
        <v>113</v>
      </c>
      <c r="D81">
        <v>150</v>
      </c>
      <c r="E81">
        <v>4</v>
      </c>
      <c r="F81" s="30">
        <v>250</v>
      </c>
      <c r="G81" s="31">
        <v>0.7</v>
      </c>
    </row>
    <row r="82" spans="1:7" x14ac:dyDescent="0.25">
      <c r="A82" s="30" t="s">
        <v>178</v>
      </c>
      <c r="B82" s="30" t="s">
        <v>181</v>
      </c>
      <c r="C82" s="30">
        <v>113</v>
      </c>
      <c r="D82">
        <v>200</v>
      </c>
      <c r="E82">
        <v>6</v>
      </c>
      <c r="F82" s="30">
        <v>300</v>
      </c>
      <c r="G82" s="31">
        <v>0.13</v>
      </c>
    </row>
    <row r="83" spans="1:7" x14ac:dyDescent="0.25">
      <c r="A83" s="30" t="s">
        <v>178</v>
      </c>
      <c r="B83" s="30" t="s">
        <v>181</v>
      </c>
      <c r="C83" s="30">
        <v>113</v>
      </c>
      <c r="D83">
        <v>200</v>
      </c>
      <c r="E83">
        <v>6</v>
      </c>
      <c r="F83" s="30">
        <v>300</v>
      </c>
      <c r="G83" s="31">
        <v>0.14000000000000001</v>
      </c>
    </row>
    <row r="84" spans="1:7" x14ac:dyDescent="0.25">
      <c r="A84" s="30" t="s">
        <v>178</v>
      </c>
      <c r="B84" s="30" t="s">
        <v>181</v>
      </c>
      <c r="C84" s="30">
        <v>113</v>
      </c>
      <c r="D84">
        <v>200</v>
      </c>
      <c r="E84">
        <v>6</v>
      </c>
      <c r="F84" s="30">
        <v>300</v>
      </c>
      <c r="G84" s="31">
        <v>0.16</v>
      </c>
    </row>
    <row r="85" spans="1:7" x14ac:dyDescent="0.25">
      <c r="A85" s="30" t="s">
        <v>178</v>
      </c>
      <c r="B85" s="30" t="s">
        <v>181</v>
      </c>
      <c r="C85" s="30">
        <v>113</v>
      </c>
      <c r="D85">
        <v>200</v>
      </c>
      <c r="E85">
        <v>6</v>
      </c>
      <c r="F85" s="30">
        <v>300</v>
      </c>
      <c r="G85" s="31">
        <v>0.2</v>
      </c>
    </row>
    <row r="86" spans="1:7" x14ac:dyDescent="0.25">
      <c r="A86" s="30" t="s">
        <v>178</v>
      </c>
      <c r="B86" s="30" t="s">
        <v>181</v>
      </c>
      <c r="C86" s="30">
        <v>113</v>
      </c>
      <c r="D86">
        <v>200</v>
      </c>
      <c r="E86">
        <v>6</v>
      </c>
      <c r="F86" s="30">
        <v>300</v>
      </c>
      <c r="G86" s="31">
        <v>0.22</v>
      </c>
    </row>
    <row r="87" spans="1:7" x14ac:dyDescent="0.25">
      <c r="A87" s="30" t="s">
        <v>178</v>
      </c>
      <c r="B87" s="30" t="s">
        <v>181</v>
      </c>
      <c r="C87" s="30">
        <v>113</v>
      </c>
      <c r="D87">
        <v>200</v>
      </c>
      <c r="E87">
        <v>6</v>
      </c>
      <c r="F87" s="30">
        <v>300</v>
      </c>
      <c r="G87" s="31">
        <v>0.25</v>
      </c>
    </row>
    <row r="88" spans="1:7" x14ac:dyDescent="0.25">
      <c r="A88" s="30" t="s">
        <v>178</v>
      </c>
      <c r="B88" s="30" t="s">
        <v>181</v>
      </c>
      <c r="C88" s="30">
        <v>113</v>
      </c>
      <c r="D88">
        <v>200</v>
      </c>
      <c r="E88">
        <v>6</v>
      </c>
      <c r="F88" s="30">
        <v>300</v>
      </c>
      <c r="G88" s="31">
        <v>0.35</v>
      </c>
    </row>
    <row r="89" spans="1:7" x14ac:dyDescent="0.25">
      <c r="A89" s="30" t="s">
        <v>178</v>
      </c>
      <c r="B89" s="30" t="s">
        <v>181</v>
      </c>
      <c r="C89" s="30">
        <v>113</v>
      </c>
      <c r="D89">
        <v>200</v>
      </c>
      <c r="E89">
        <v>6</v>
      </c>
      <c r="F89" s="30">
        <v>300</v>
      </c>
      <c r="G89" s="31">
        <v>0.4</v>
      </c>
    </row>
    <row r="90" spans="1:7" x14ac:dyDescent="0.25">
      <c r="A90" s="30" t="s">
        <v>178</v>
      </c>
      <c r="B90" s="30" t="s">
        <v>181</v>
      </c>
      <c r="C90" s="30">
        <v>113</v>
      </c>
      <c r="D90">
        <v>200</v>
      </c>
      <c r="E90">
        <v>6</v>
      </c>
      <c r="F90" s="30">
        <v>300</v>
      </c>
      <c r="G90" s="31">
        <v>0.5</v>
      </c>
    </row>
    <row r="91" spans="1:7" x14ac:dyDescent="0.25">
      <c r="A91" s="30" t="s">
        <v>178</v>
      </c>
      <c r="B91" s="30" t="s">
        <v>181</v>
      </c>
      <c r="C91" s="30">
        <v>113</v>
      </c>
      <c r="D91">
        <v>240</v>
      </c>
      <c r="E91">
        <v>2</v>
      </c>
      <c r="F91" s="30">
        <v>250</v>
      </c>
      <c r="G91" s="31">
        <v>0.38</v>
      </c>
    </row>
    <row r="92" spans="1:7" x14ac:dyDescent="0.25">
      <c r="A92" s="30" t="s">
        <v>178</v>
      </c>
      <c r="B92" s="30" t="s">
        <v>181</v>
      </c>
      <c r="C92" s="30">
        <v>113</v>
      </c>
      <c r="D92">
        <v>240</v>
      </c>
      <c r="E92">
        <v>2</v>
      </c>
      <c r="F92" s="30">
        <v>250</v>
      </c>
      <c r="G92" s="31">
        <v>0.45</v>
      </c>
    </row>
    <row r="93" spans="1:7" x14ac:dyDescent="0.25">
      <c r="A93" s="30" t="s">
        <v>178</v>
      </c>
      <c r="B93" s="30" t="s">
        <v>181</v>
      </c>
      <c r="C93" s="30">
        <v>113</v>
      </c>
      <c r="D93">
        <v>240</v>
      </c>
      <c r="E93">
        <v>2</v>
      </c>
      <c r="F93" s="30">
        <v>250</v>
      </c>
      <c r="G93" s="31">
        <v>0.5</v>
      </c>
    </row>
    <row r="94" spans="1:7" x14ac:dyDescent="0.25">
      <c r="A94" s="30" t="s">
        <v>178</v>
      </c>
      <c r="B94" s="30" t="s">
        <v>181</v>
      </c>
      <c r="C94" s="30">
        <v>113</v>
      </c>
      <c r="D94">
        <v>240</v>
      </c>
      <c r="E94">
        <v>2</v>
      </c>
      <c r="F94" s="30">
        <v>250</v>
      </c>
      <c r="G94" s="31">
        <v>0.6</v>
      </c>
    </row>
    <row r="95" spans="1:7" x14ac:dyDescent="0.25">
      <c r="A95" s="30" t="s">
        <v>178</v>
      </c>
      <c r="B95" s="30" t="s">
        <v>181</v>
      </c>
      <c r="C95" s="30">
        <v>113</v>
      </c>
      <c r="D95">
        <v>240</v>
      </c>
      <c r="E95">
        <v>2</v>
      </c>
      <c r="F95" s="30">
        <v>250</v>
      </c>
      <c r="G95" s="31">
        <v>0.7</v>
      </c>
    </row>
    <row r="96" spans="1:7" x14ac:dyDescent="0.25">
      <c r="A96" s="30" t="s">
        <v>178</v>
      </c>
      <c r="B96" s="30" t="s">
        <v>181</v>
      </c>
      <c r="C96" s="30">
        <v>113</v>
      </c>
      <c r="D96">
        <v>240</v>
      </c>
      <c r="E96">
        <v>2</v>
      </c>
      <c r="F96" s="30">
        <v>250</v>
      </c>
      <c r="G96" s="31">
        <v>0.8</v>
      </c>
    </row>
    <row r="97" spans="1:7" x14ac:dyDescent="0.25">
      <c r="A97" s="30" t="s">
        <v>178</v>
      </c>
      <c r="B97" s="30" t="s">
        <v>181</v>
      </c>
      <c r="C97" s="30">
        <v>113</v>
      </c>
      <c r="D97">
        <v>240</v>
      </c>
      <c r="E97">
        <v>2</v>
      </c>
      <c r="F97" s="30">
        <v>250</v>
      </c>
      <c r="G97" s="31">
        <v>1.1000000000000001</v>
      </c>
    </row>
    <row r="98" spans="1:7" x14ac:dyDescent="0.25">
      <c r="A98" s="30" t="s">
        <v>178</v>
      </c>
      <c r="B98" s="30" t="s">
        <v>181</v>
      </c>
      <c r="C98" s="30">
        <v>113</v>
      </c>
      <c r="D98">
        <v>240</v>
      </c>
      <c r="E98">
        <v>2</v>
      </c>
      <c r="F98" s="30">
        <v>250</v>
      </c>
      <c r="G98" s="31">
        <v>1.25</v>
      </c>
    </row>
    <row r="99" spans="1:7" x14ac:dyDescent="0.25">
      <c r="A99" s="30" t="s">
        <v>178</v>
      </c>
      <c r="B99" s="30" t="s">
        <v>181</v>
      </c>
      <c r="C99" s="30">
        <v>113</v>
      </c>
      <c r="D99">
        <v>240</v>
      </c>
      <c r="E99">
        <v>2</v>
      </c>
      <c r="F99" s="30">
        <v>250</v>
      </c>
      <c r="G99" s="31">
        <v>1.5</v>
      </c>
    </row>
    <row r="100" spans="1:7" x14ac:dyDescent="0.25">
      <c r="A100" s="30" t="s">
        <v>178</v>
      </c>
      <c r="B100" s="30" t="s">
        <v>181</v>
      </c>
      <c r="C100" s="30">
        <v>113</v>
      </c>
      <c r="D100">
        <v>300</v>
      </c>
      <c r="E100">
        <v>4</v>
      </c>
      <c r="F100" s="30">
        <v>300</v>
      </c>
      <c r="G100" s="31">
        <v>0.2</v>
      </c>
    </row>
    <row r="101" spans="1:7" x14ac:dyDescent="0.25">
      <c r="A101" s="30" t="s">
        <v>178</v>
      </c>
      <c r="B101" s="30" t="s">
        <v>181</v>
      </c>
      <c r="C101" s="30">
        <v>113</v>
      </c>
      <c r="D101">
        <v>300</v>
      </c>
      <c r="E101">
        <v>4</v>
      </c>
      <c r="F101" s="30">
        <v>300</v>
      </c>
      <c r="G101" s="31">
        <v>0.22</v>
      </c>
    </row>
    <row r="102" spans="1:7" x14ac:dyDescent="0.25">
      <c r="A102" s="30" t="s">
        <v>178</v>
      </c>
      <c r="B102" s="30" t="s">
        <v>181</v>
      </c>
      <c r="C102" s="30">
        <v>113</v>
      </c>
      <c r="D102">
        <v>300</v>
      </c>
      <c r="E102">
        <v>4</v>
      </c>
      <c r="F102" s="30">
        <v>300</v>
      </c>
      <c r="G102" s="31">
        <v>0.25</v>
      </c>
    </row>
    <row r="103" spans="1:7" x14ac:dyDescent="0.25">
      <c r="A103" s="30" t="s">
        <v>178</v>
      </c>
      <c r="B103" s="30" t="s">
        <v>181</v>
      </c>
      <c r="C103" s="30">
        <v>113</v>
      </c>
      <c r="D103">
        <v>300</v>
      </c>
      <c r="E103">
        <v>4</v>
      </c>
      <c r="F103" s="30">
        <v>300</v>
      </c>
      <c r="G103" s="31">
        <v>0.3</v>
      </c>
    </row>
    <row r="104" spans="1:7" x14ac:dyDescent="0.25">
      <c r="A104" s="30" t="s">
        <v>178</v>
      </c>
      <c r="B104" s="30" t="s">
        <v>181</v>
      </c>
      <c r="C104" s="30">
        <v>113</v>
      </c>
      <c r="D104">
        <v>300</v>
      </c>
      <c r="E104">
        <v>4</v>
      </c>
      <c r="F104" s="30">
        <v>300</v>
      </c>
      <c r="G104" s="31">
        <v>0.35</v>
      </c>
    </row>
    <row r="105" spans="1:7" x14ac:dyDescent="0.25">
      <c r="A105" s="30" t="s">
        <v>178</v>
      </c>
      <c r="B105" s="30" t="s">
        <v>181</v>
      </c>
      <c r="C105" s="30">
        <v>113</v>
      </c>
      <c r="D105">
        <v>300</v>
      </c>
      <c r="E105">
        <v>4</v>
      </c>
      <c r="F105" s="30">
        <v>300</v>
      </c>
      <c r="G105" s="31">
        <v>0.38</v>
      </c>
    </row>
    <row r="106" spans="1:7" x14ac:dyDescent="0.25">
      <c r="A106" s="30" t="s">
        <v>178</v>
      </c>
      <c r="B106" s="30" t="s">
        <v>181</v>
      </c>
      <c r="C106" s="30">
        <v>113</v>
      </c>
      <c r="D106">
        <v>300</v>
      </c>
      <c r="E106">
        <v>4</v>
      </c>
      <c r="F106" s="30">
        <v>300</v>
      </c>
      <c r="G106" s="31">
        <v>0.5</v>
      </c>
    </row>
    <row r="107" spans="1:7" x14ac:dyDescent="0.25">
      <c r="A107" s="30" t="s">
        <v>178</v>
      </c>
      <c r="B107" s="30" t="s">
        <v>181</v>
      </c>
      <c r="C107" s="30">
        <v>113</v>
      </c>
      <c r="D107">
        <v>300</v>
      </c>
      <c r="E107">
        <v>4</v>
      </c>
      <c r="F107" s="30">
        <v>300</v>
      </c>
      <c r="G107" s="31">
        <v>0.63</v>
      </c>
    </row>
    <row r="108" spans="1:7" x14ac:dyDescent="0.25">
      <c r="A108" s="30" t="s">
        <v>178</v>
      </c>
      <c r="B108" s="30" t="s">
        <v>181</v>
      </c>
      <c r="C108" s="30">
        <v>113</v>
      </c>
      <c r="D108">
        <v>300</v>
      </c>
      <c r="E108">
        <v>4</v>
      </c>
      <c r="F108" s="30">
        <v>300</v>
      </c>
      <c r="G108" s="31">
        <v>0.7</v>
      </c>
    </row>
    <row r="109" spans="1:7" x14ac:dyDescent="0.25">
      <c r="A109" s="35" t="s">
        <v>178</v>
      </c>
      <c r="B109" s="35" t="s">
        <v>189</v>
      </c>
      <c r="C109" s="35">
        <v>113</v>
      </c>
      <c r="D109" s="38">
        <v>250</v>
      </c>
      <c r="E109" s="38">
        <v>4</v>
      </c>
      <c r="F109" s="35">
        <v>300</v>
      </c>
      <c r="G109" s="39">
        <v>0.2</v>
      </c>
    </row>
    <row r="110" spans="1:7" x14ac:dyDescent="0.25">
      <c r="A110" s="35" t="s">
        <v>178</v>
      </c>
      <c r="B110" s="35" t="s">
        <v>189</v>
      </c>
      <c r="C110" s="35">
        <v>113</v>
      </c>
      <c r="D110" s="38">
        <v>250</v>
      </c>
      <c r="E110" s="38">
        <v>4</v>
      </c>
      <c r="F110" s="35">
        <v>300</v>
      </c>
      <c r="G110" s="39">
        <v>0.22</v>
      </c>
    </row>
    <row r="111" spans="1:7" x14ac:dyDescent="0.25">
      <c r="A111" s="35" t="s">
        <v>178</v>
      </c>
      <c r="B111" s="35" t="s">
        <v>189</v>
      </c>
      <c r="C111" s="35">
        <v>113</v>
      </c>
      <c r="D111" s="38">
        <v>250</v>
      </c>
      <c r="E111" s="38">
        <v>4</v>
      </c>
      <c r="F111" s="35">
        <v>300</v>
      </c>
      <c r="G111" s="39">
        <v>0.25</v>
      </c>
    </row>
    <row r="112" spans="1:7" x14ac:dyDescent="0.25">
      <c r="A112" s="35" t="s">
        <v>178</v>
      </c>
      <c r="B112" s="35" t="s">
        <v>189</v>
      </c>
      <c r="C112" s="35">
        <v>113</v>
      </c>
      <c r="D112" s="38">
        <v>250</v>
      </c>
      <c r="E112" s="38">
        <v>4</v>
      </c>
      <c r="F112" s="35">
        <v>300</v>
      </c>
      <c r="G112" s="39">
        <v>0.3</v>
      </c>
    </row>
    <row r="113" spans="1:7" x14ac:dyDescent="0.25">
      <c r="A113" s="35" t="s">
        <v>178</v>
      </c>
      <c r="B113" s="35" t="s">
        <v>189</v>
      </c>
      <c r="C113" s="35">
        <v>113</v>
      </c>
      <c r="D113" s="38">
        <v>250</v>
      </c>
      <c r="E113" s="38">
        <v>4</v>
      </c>
      <c r="F113" s="35">
        <v>300</v>
      </c>
      <c r="G113" s="39">
        <v>0.35</v>
      </c>
    </row>
    <row r="114" spans="1:7" x14ac:dyDescent="0.25">
      <c r="A114" s="35" t="s">
        <v>178</v>
      </c>
      <c r="B114" s="35" t="s">
        <v>189</v>
      </c>
      <c r="C114" s="35">
        <v>113</v>
      </c>
      <c r="D114" s="38">
        <v>250</v>
      </c>
      <c r="E114" s="38">
        <v>4</v>
      </c>
      <c r="F114" s="35">
        <v>300</v>
      </c>
      <c r="G114" s="39">
        <v>0.38</v>
      </c>
    </row>
    <row r="115" spans="1:7" x14ac:dyDescent="0.25">
      <c r="A115" s="35" t="s">
        <v>178</v>
      </c>
      <c r="B115" s="35" t="s">
        <v>189</v>
      </c>
      <c r="C115" s="35">
        <v>113</v>
      </c>
      <c r="D115" s="38">
        <v>250</v>
      </c>
      <c r="E115" s="38">
        <v>4</v>
      </c>
      <c r="F115" s="35">
        <v>300</v>
      </c>
      <c r="G115" s="39">
        <v>0.5</v>
      </c>
    </row>
    <row r="116" spans="1:7" x14ac:dyDescent="0.25">
      <c r="A116" s="35" t="s">
        <v>178</v>
      </c>
      <c r="B116" s="35" t="s">
        <v>189</v>
      </c>
      <c r="C116" s="35">
        <v>113</v>
      </c>
      <c r="D116" s="38">
        <v>250</v>
      </c>
      <c r="E116" s="38">
        <v>4</v>
      </c>
      <c r="F116" s="35">
        <v>300</v>
      </c>
      <c r="G116" s="39">
        <v>0.63</v>
      </c>
    </row>
    <row r="117" spans="1:7" x14ac:dyDescent="0.25">
      <c r="A117" s="35" t="s">
        <v>178</v>
      </c>
      <c r="B117" s="35" t="s">
        <v>189</v>
      </c>
      <c r="C117" s="35">
        <v>113</v>
      </c>
      <c r="D117" s="38">
        <v>250</v>
      </c>
      <c r="E117" s="38">
        <v>4</v>
      </c>
      <c r="F117" s="35">
        <v>300</v>
      </c>
      <c r="G117" s="39">
        <v>0.7</v>
      </c>
    </row>
    <row r="118" spans="1:7" x14ac:dyDescent="0.25">
      <c r="A118" s="30" t="s">
        <v>178</v>
      </c>
      <c r="B118" s="30" t="s">
        <v>181</v>
      </c>
      <c r="C118" s="30">
        <v>113</v>
      </c>
      <c r="D118">
        <v>370</v>
      </c>
      <c r="E118">
        <v>4</v>
      </c>
      <c r="F118" s="30">
        <v>300</v>
      </c>
      <c r="G118" s="31">
        <v>0.18</v>
      </c>
    </row>
    <row r="119" spans="1:7" x14ac:dyDescent="0.25">
      <c r="A119" s="30" t="s">
        <v>178</v>
      </c>
      <c r="B119" s="30" t="s">
        <v>181</v>
      </c>
      <c r="C119" s="30">
        <v>113</v>
      </c>
      <c r="D119">
        <v>370</v>
      </c>
      <c r="E119">
        <v>4</v>
      </c>
      <c r="F119" s="30">
        <v>300</v>
      </c>
      <c r="G119" s="31">
        <v>0.22</v>
      </c>
    </row>
    <row r="120" spans="1:7" x14ac:dyDescent="0.25">
      <c r="A120" s="30" t="s">
        <v>178</v>
      </c>
      <c r="B120" s="30" t="s">
        <v>181</v>
      </c>
      <c r="C120" s="30">
        <v>113</v>
      </c>
      <c r="D120">
        <v>370</v>
      </c>
      <c r="E120">
        <v>4</v>
      </c>
      <c r="F120" s="30">
        <v>300</v>
      </c>
      <c r="G120" s="31">
        <v>0.25</v>
      </c>
    </row>
    <row r="121" spans="1:7" x14ac:dyDescent="0.25">
      <c r="A121" s="30" t="s">
        <v>178</v>
      </c>
      <c r="B121" s="30" t="s">
        <v>181</v>
      </c>
      <c r="C121" s="30">
        <v>113</v>
      </c>
      <c r="D121">
        <v>370</v>
      </c>
      <c r="E121">
        <v>4</v>
      </c>
      <c r="F121" s="30">
        <v>300</v>
      </c>
      <c r="G121" s="31">
        <v>0.3</v>
      </c>
    </row>
    <row r="122" spans="1:7" x14ac:dyDescent="0.25">
      <c r="A122" s="30" t="s">
        <v>178</v>
      </c>
      <c r="B122" s="30" t="s">
        <v>181</v>
      </c>
      <c r="C122" s="30">
        <v>113</v>
      </c>
      <c r="D122">
        <v>370</v>
      </c>
      <c r="E122">
        <v>4</v>
      </c>
      <c r="F122" s="30">
        <v>300</v>
      </c>
      <c r="G122" s="31">
        <v>0.32</v>
      </c>
    </row>
    <row r="123" spans="1:7" x14ac:dyDescent="0.25">
      <c r="A123" s="30" t="s">
        <v>178</v>
      </c>
      <c r="B123" s="30" t="s">
        <v>181</v>
      </c>
      <c r="C123" s="30">
        <v>113</v>
      </c>
      <c r="D123">
        <v>370</v>
      </c>
      <c r="E123">
        <v>4</v>
      </c>
      <c r="F123" s="30">
        <v>300</v>
      </c>
      <c r="G123" s="31">
        <v>0.38</v>
      </c>
    </row>
    <row r="124" spans="1:7" x14ac:dyDescent="0.25">
      <c r="A124" s="30" t="s">
        <v>178</v>
      </c>
      <c r="B124" s="30" t="s">
        <v>181</v>
      </c>
      <c r="C124" s="30">
        <v>113</v>
      </c>
      <c r="D124">
        <v>370</v>
      </c>
      <c r="E124">
        <v>4</v>
      </c>
      <c r="F124" s="30">
        <v>300</v>
      </c>
      <c r="G124" s="31">
        <v>0.5</v>
      </c>
    </row>
    <row r="125" spans="1:7" x14ac:dyDescent="0.25">
      <c r="A125" s="30" t="s">
        <v>178</v>
      </c>
      <c r="B125" s="30" t="s">
        <v>181</v>
      </c>
      <c r="C125" s="30">
        <v>113</v>
      </c>
      <c r="D125">
        <v>370</v>
      </c>
      <c r="E125">
        <v>4</v>
      </c>
      <c r="F125" s="30">
        <v>300</v>
      </c>
      <c r="G125" s="31">
        <v>0.6</v>
      </c>
    </row>
    <row r="126" spans="1:7" x14ac:dyDescent="0.25">
      <c r="A126" s="30" t="s">
        <v>178</v>
      </c>
      <c r="B126" s="30" t="s">
        <v>181</v>
      </c>
      <c r="C126" s="30">
        <v>113</v>
      </c>
      <c r="D126">
        <v>370</v>
      </c>
      <c r="E126">
        <v>4</v>
      </c>
      <c r="F126" s="30">
        <v>300</v>
      </c>
      <c r="G126" s="31">
        <v>0.7</v>
      </c>
    </row>
    <row r="127" spans="1:7" x14ac:dyDescent="0.25">
      <c r="A127" s="30" t="s">
        <v>178</v>
      </c>
      <c r="B127" s="30" t="s">
        <v>181</v>
      </c>
      <c r="C127" s="30">
        <v>113</v>
      </c>
      <c r="D127">
        <v>370</v>
      </c>
      <c r="E127">
        <v>2</v>
      </c>
      <c r="F127" s="30">
        <v>300</v>
      </c>
      <c r="G127" s="31">
        <v>0.8</v>
      </c>
    </row>
    <row r="128" spans="1:7" x14ac:dyDescent="0.25">
      <c r="A128" s="30" t="s">
        <v>178</v>
      </c>
      <c r="B128" s="30" t="s">
        <v>181</v>
      </c>
      <c r="C128" s="30">
        <v>113</v>
      </c>
      <c r="D128">
        <v>370</v>
      </c>
      <c r="E128">
        <v>2</v>
      </c>
      <c r="F128" s="30">
        <v>300</v>
      </c>
      <c r="G128" s="31">
        <v>1.1000000000000001</v>
      </c>
    </row>
    <row r="129" spans="1:7" x14ac:dyDescent="0.25">
      <c r="A129" s="30" t="s">
        <v>178</v>
      </c>
      <c r="B129" s="30" t="s">
        <v>181</v>
      </c>
      <c r="C129" s="30">
        <v>113</v>
      </c>
      <c r="D129">
        <v>370</v>
      </c>
      <c r="E129">
        <v>2</v>
      </c>
      <c r="F129" s="30">
        <v>300</v>
      </c>
      <c r="G129" s="31">
        <v>1.25</v>
      </c>
    </row>
    <row r="130" spans="1:7" x14ac:dyDescent="0.25">
      <c r="A130" s="30" t="s">
        <v>178</v>
      </c>
      <c r="B130" s="30" t="s">
        <v>181</v>
      </c>
      <c r="C130" s="30">
        <v>113</v>
      </c>
      <c r="D130">
        <v>370</v>
      </c>
      <c r="E130">
        <v>2</v>
      </c>
      <c r="F130" s="30">
        <v>300</v>
      </c>
      <c r="G130" s="31">
        <v>1.5</v>
      </c>
    </row>
    <row r="131" spans="1:7" x14ac:dyDescent="0.25">
      <c r="A131" s="35" t="s">
        <v>178</v>
      </c>
      <c r="B131" s="35" t="s">
        <v>189</v>
      </c>
      <c r="C131" s="35">
        <v>113</v>
      </c>
      <c r="D131" s="38">
        <v>310</v>
      </c>
      <c r="E131" s="38">
        <v>4</v>
      </c>
      <c r="F131" s="35">
        <v>300</v>
      </c>
      <c r="G131" s="39">
        <v>0.18</v>
      </c>
    </row>
    <row r="132" spans="1:7" x14ac:dyDescent="0.25">
      <c r="A132" s="35" t="s">
        <v>178</v>
      </c>
      <c r="B132" s="35" t="s">
        <v>189</v>
      </c>
      <c r="C132" s="35">
        <v>113</v>
      </c>
      <c r="D132" s="38">
        <v>310</v>
      </c>
      <c r="E132" s="38">
        <v>4</v>
      </c>
      <c r="F132" s="35">
        <v>300</v>
      </c>
      <c r="G132" s="39">
        <v>0.22</v>
      </c>
    </row>
    <row r="133" spans="1:7" x14ac:dyDescent="0.25">
      <c r="A133" s="35" t="s">
        <v>178</v>
      </c>
      <c r="B133" s="35" t="s">
        <v>189</v>
      </c>
      <c r="C133" s="35">
        <v>113</v>
      </c>
      <c r="D133" s="38">
        <v>310</v>
      </c>
      <c r="E133" s="38">
        <v>4</v>
      </c>
      <c r="F133" s="35">
        <v>300</v>
      </c>
      <c r="G133" s="39">
        <v>0.25</v>
      </c>
    </row>
    <row r="134" spans="1:7" x14ac:dyDescent="0.25">
      <c r="A134" s="35" t="s">
        <v>178</v>
      </c>
      <c r="B134" s="35" t="s">
        <v>189</v>
      </c>
      <c r="C134" s="35">
        <v>113</v>
      </c>
      <c r="D134" s="38">
        <v>310</v>
      </c>
      <c r="E134" s="38">
        <v>4</v>
      </c>
      <c r="F134" s="35">
        <v>300</v>
      </c>
      <c r="G134" s="39">
        <v>0.3</v>
      </c>
    </row>
    <row r="135" spans="1:7" x14ac:dyDescent="0.25">
      <c r="A135" s="35" t="s">
        <v>178</v>
      </c>
      <c r="B135" s="35" t="s">
        <v>189</v>
      </c>
      <c r="C135" s="35">
        <v>113</v>
      </c>
      <c r="D135" s="38">
        <v>310</v>
      </c>
      <c r="E135" s="38">
        <v>4</v>
      </c>
      <c r="F135" s="35">
        <v>300</v>
      </c>
      <c r="G135" s="39">
        <v>0.32</v>
      </c>
    </row>
    <row r="136" spans="1:7" x14ac:dyDescent="0.25">
      <c r="A136" s="35" t="s">
        <v>178</v>
      </c>
      <c r="B136" s="35" t="s">
        <v>189</v>
      </c>
      <c r="C136" s="35">
        <v>113</v>
      </c>
      <c r="D136" s="38">
        <v>310</v>
      </c>
      <c r="E136" s="38">
        <v>4</v>
      </c>
      <c r="F136" s="35">
        <v>300</v>
      </c>
      <c r="G136" s="39">
        <v>0.38</v>
      </c>
    </row>
    <row r="137" spans="1:7" x14ac:dyDescent="0.25">
      <c r="A137" s="35" t="s">
        <v>178</v>
      </c>
      <c r="B137" s="35" t="s">
        <v>189</v>
      </c>
      <c r="C137" s="35">
        <v>113</v>
      </c>
      <c r="D137" s="38">
        <v>310</v>
      </c>
      <c r="E137" s="38">
        <v>4</v>
      </c>
      <c r="F137" s="35">
        <v>300</v>
      </c>
      <c r="G137" s="39">
        <v>0.5</v>
      </c>
    </row>
    <row r="138" spans="1:7" x14ac:dyDescent="0.25">
      <c r="A138" s="35" t="s">
        <v>178</v>
      </c>
      <c r="B138" s="35" t="s">
        <v>189</v>
      </c>
      <c r="C138" s="35">
        <v>113</v>
      </c>
      <c r="D138" s="38">
        <v>310</v>
      </c>
      <c r="E138" s="38">
        <v>4</v>
      </c>
      <c r="F138" s="35">
        <v>300</v>
      </c>
      <c r="G138" s="39">
        <v>0.6</v>
      </c>
    </row>
    <row r="139" spans="1:7" x14ac:dyDescent="0.25">
      <c r="A139" s="35" t="s">
        <v>178</v>
      </c>
      <c r="B139" s="35" t="s">
        <v>189</v>
      </c>
      <c r="C139" s="35">
        <v>113</v>
      </c>
      <c r="D139" s="38">
        <v>310</v>
      </c>
      <c r="E139" s="38">
        <v>4</v>
      </c>
      <c r="F139" s="35">
        <v>300</v>
      </c>
      <c r="G139" s="39">
        <v>0.7</v>
      </c>
    </row>
    <row r="140" spans="1:7" x14ac:dyDescent="0.25">
      <c r="A140" s="35" t="s">
        <v>178</v>
      </c>
      <c r="B140" s="35" t="s">
        <v>189</v>
      </c>
      <c r="C140" s="35">
        <v>113</v>
      </c>
      <c r="D140" s="38">
        <v>310</v>
      </c>
      <c r="E140" s="38">
        <v>2</v>
      </c>
      <c r="F140" s="35">
        <v>300</v>
      </c>
      <c r="G140" s="39">
        <v>0.8</v>
      </c>
    </row>
    <row r="141" spans="1:7" x14ac:dyDescent="0.25">
      <c r="A141" s="35" t="s">
        <v>178</v>
      </c>
      <c r="B141" s="35" t="s">
        <v>189</v>
      </c>
      <c r="C141" s="35">
        <v>113</v>
      </c>
      <c r="D141" s="38">
        <v>310</v>
      </c>
      <c r="E141" s="38">
        <v>2</v>
      </c>
      <c r="F141" s="35">
        <v>300</v>
      </c>
      <c r="G141" s="39">
        <v>1.1000000000000001</v>
      </c>
    </row>
    <row r="142" spans="1:7" x14ac:dyDescent="0.25">
      <c r="A142" s="35" t="s">
        <v>178</v>
      </c>
      <c r="B142" s="35" t="s">
        <v>189</v>
      </c>
      <c r="C142" s="35">
        <v>113</v>
      </c>
      <c r="D142" s="38">
        <v>310</v>
      </c>
      <c r="E142" s="38">
        <v>2</v>
      </c>
      <c r="F142" s="35">
        <v>300</v>
      </c>
      <c r="G142" s="39">
        <v>1.25</v>
      </c>
    </row>
    <row r="143" spans="1:7" x14ac:dyDescent="0.25">
      <c r="A143" s="35" t="s">
        <v>178</v>
      </c>
      <c r="B143" s="35" t="s">
        <v>189</v>
      </c>
      <c r="C143" s="35">
        <v>113</v>
      </c>
      <c r="D143" s="38">
        <v>310</v>
      </c>
      <c r="E143" s="38">
        <v>2</v>
      </c>
      <c r="F143" s="35">
        <v>300</v>
      </c>
      <c r="G143" s="39">
        <v>1.5</v>
      </c>
    </row>
    <row r="144" spans="1:7" x14ac:dyDescent="0.25">
      <c r="A144" s="30" t="s">
        <v>178</v>
      </c>
      <c r="B144" s="30" t="s">
        <v>181</v>
      </c>
      <c r="C144" s="30">
        <v>113</v>
      </c>
      <c r="D144">
        <v>550</v>
      </c>
      <c r="E144">
        <v>2</v>
      </c>
      <c r="F144" s="30">
        <v>300</v>
      </c>
      <c r="G144" s="31">
        <v>0.38</v>
      </c>
    </row>
    <row r="145" spans="1:7" x14ac:dyDescent="0.25">
      <c r="A145" s="30" t="s">
        <v>178</v>
      </c>
      <c r="B145" s="30" t="s">
        <v>181</v>
      </c>
      <c r="C145" s="30">
        <v>113</v>
      </c>
      <c r="D145">
        <v>550</v>
      </c>
      <c r="E145">
        <v>2</v>
      </c>
      <c r="F145" s="30">
        <v>300</v>
      </c>
      <c r="G145" s="31">
        <v>0.45</v>
      </c>
    </row>
    <row r="146" spans="1:7" x14ac:dyDescent="0.25">
      <c r="A146" s="30" t="s">
        <v>178</v>
      </c>
      <c r="B146" s="30" t="s">
        <v>181</v>
      </c>
      <c r="C146" s="30">
        <v>113</v>
      </c>
      <c r="D146">
        <v>550</v>
      </c>
      <c r="E146">
        <v>2</v>
      </c>
      <c r="F146" s="30">
        <v>300</v>
      </c>
      <c r="G146" s="31">
        <v>0.5</v>
      </c>
    </row>
    <row r="147" spans="1:7" x14ac:dyDescent="0.25">
      <c r="A147" s="30" t="s">
        <v>178</v>
      </c>
      <c r="B147" s="30" t="s">
        <v>181</v>
      </c>
      <c r="C147" s="30">
        <v>113</v>
      </c>
      <c r="D147">
        <v>550</v>
      </c>
      <c r="E147">
        <v>2</v>
      </c>
      <c r="F147" s="30">
        <v>300</v>
      </c>
      <c r="G147" s="31">
        <v>0.6</v>
      </c>
    </row>
    <row r="148" spans="1:7" x14ac:dyDescent="0.25">
      <c r="A148" s="30" t="s">
        <v>178</v>
      </c>
      <c r="B148" s="30" t="s">
        <v>181</v>
      </c>
      <c r="C148" s="30">
        <v>113</v>
      </c>
      <c r="D148">
        <v>550</v>
      </c>
      <c r="E148">
        <v>2</v>
      </c>
      <c r="F148" s="30">
        <v>300</v>
      </c>
      <c r="G148" s="31">
        <v>0.7</v>
      </c>
    </row>
    <row r="149" spans="1:7" x14ac:dyDescent="0.25">
      <c r="A149" s="30" t="s">
        <v>178</v>
      </c>
      <c r="B149" s="30" t="s">
        <v>181</v>
      </c>
      <c r="C149" s="30">
        <v>113</v>
      </c>
      <c r="D149">
        <v>550</v>
      </c>
      <c r="E149">
        <v>2</v>
      </c>
      <c r="F149" s="30">
        <v>300</v>
      </c>
      <c r="G149" s="31">
        <v>0.8</v>
      </c>
    </row>
    <row r="150" spans="1:7" x14ac:dyDescent="0.25">
      <c r="A150" s="30" t="s">
        <v>178</v>
      </c>
      <c r="B150" s="30" t="s">
        <v>181</v>
      </c>
      <c r="C150" s="30">
        <v>113</v>
      </c>
      <c r="D150">
        <v>550</v>
      </c>
      <c r="E150">
        <v>2</v>
      </c>
      <c r="F150" s="30">
        <v>300</v>
      </c>
      <c r="G150" s="31">
        <v>1.1000000000000001</v>
      </c>
    </row>
    <row r="151" spans="1:7" x14ac:dyDescent="0.25">
      <c r="A151" s="30" t="s">
        <v>178</v>
      </c>
      <c r="B151" s="30" t="s">
        <v>181</v>
      </c>
      <c r="C151" s="30">
        <v>113</v>
      </c>
      <c r="D151">
        <v>550</v>
      </c>
      <c r="E151">
        <v>2</v>
      </c>
      <c r="F151" s="30">
        <v>300</v>
      </c>
      <c r="G151" s="31">
        <v>1.25</v>
      </c>
    </row>
    <row r="152" spans="1:7" x14ac:dyDescent="0.25">
      <c r="A152" s="30" t="s">
        <v>178</v>
      </c>
      <c r="B152" s="30" t="s">
        <v>181</v>
      </c>
      <c r="C152" s="30">
        <v>113</v>
      </c>
      <c r="D152" s="30">
        <v>550</v>
      </c>
      <c r="E152" s="30">
        <v>2</v>
      </c>
      <c r="F152" s="30">
        <v>300</v>
      </c>
      <c r="G152" s="30">
        <v>1.5</v>
      </c>
    </row>
    <row r="155" spans="1:7" x14ac:dyDescent="0.25">
      <c r="A155" s="30" t="s">
        <v>178</v>
      </c>
      <c r="B155" s="30" t="s">
        <v>190</v>
      </c>
      <c r="C155" s="30">
        <v>138.5</v>
      </c>
      <c r="D155" s="30">
        <v>100</v>
      </c>
      <c r="E155" s="30">
        <v>12</v>
      </c>
      <c r="F155" s="30">
        <v>300</v>
      </c>
      <c r="G155" s="30">
        <v>0.04</v>
      </c>
    </row>
    <row r="156" spans="1:7" x14ac:dyDescent="0.25">
      <c r="A156" s="30" t="s">
        <v>178</v>
      </c>
      <c r="B156" s="30" t="s">
        <v>190</v>
      </c>
      <c r="C156" s="30">
        <v>138.5</v>
      </c>
      <c r="D156" s="30">
        <v>100</v>
      </c>
      <c r="E156" s="30">
        <v>12</v>
      </c>
      <c r="F156" s="30">
        <v>300</v>
      </c>
      <c r="G156" s="30">
        <v>0.05</v>
      </c>
    </row>
    <row r="157" spans="1:7" x14ac:dyDescent="0.25">
      <c r="A157" s="30" t="s">
        <v>178</v>
      </c>
      <c r="B157" s="30" t="s">
        <v>190</v>
      </c>
      <c r="C157" s="30">
        <v>138.5</v>
      </c>
      <c r="D157" s="30">
        <v>100</v>
      </c>
      <c r="E157" s="30">
        <v>12</v>
      </c>
      <c r="F157" s="30">
        <v>300</v>
      </c>
      <c r="G157" s="30">
        <v>0.06</v>
      </c>
    </row>
    <row r="158" spans="1:7" x14ac:dyDescent="0.25">
      <c r="A158" s="30" t="s">
        <v>178</v>
      </c>
      <c r="B158" s="30" t="s">
        <v>190</v>
      </c>
      <c r="C158" s="30">
        <v>138.5</v>
      </c>
      <c r="D158" s="30">
        <v>100</v>
      </c>
      <c r="E158" s="30">
        <v>12</v>
      </c>
      <c r="F158" s="30">
        <v>300</v>
      </c>
      <c r="G158" s="30">
        <v>0.1</v>
      </c>
    </row>
    <row r="159" spans="1:7" x14ac:dyDescent="0.25">
      <c r="A159" s="30" t="s">
        <v>178</v>
      </c>
      <c r="B159" s="30" t="s">
        <v>190</v>
      </c>
      <c r="C159" s="30">
        <v>138.5</v>
      </c>
      <c r="D159" s="30">
        <v>180</v>
      </c>
      <c r="E159" s="30">
        <v>8</v>
      </c>
      <c r="F159" s="30">
        <v>300</v>
      </c>
      <c r="G159" s="30">
        <v>0.08</v>
      </c>
    </row>
    <row r="160" spans="1:7" x14ac:dyDescent="0.25">
      <c r="A160" s="30" t="s">
        <v>178</v>
      </c>
      <c r="B160" s="30" t="s">
        <v>190</v>
      </c>
      <c r="C160" s="30">
        <v>138.5</v>
      </c>
      <c r="D160" s="30">
        <v>180</v>
      </c>
      <c r="E160" s="30">
        <v>8</v>
      </c>
      <c r="F160" s="30">
        <v>300</v>
      </c>
      <c r="G160" s="30">
        <v>0.1</v>
      </c>
    </row>
    <row r="161" spans="1:7" x14ac:dyDescent="0.25">
      <c r="A161" s="30" t="s">
        <v>178</v>
      </c>
      <c r="B161" s="30" t="s">
        <v>190</v>
      </c>
      <c r="C161" s="30">
        <v>138.5</v>
      </c>
      <c r="D161" s="30">
        <v>180</v>
      </c>
      <c r="E161" s="30">
        <v>8</v>
      </c>
      <c r="F161" s="30">
        <v>300</v>
      </c>
      <c r="G161" s="30">
        <v>0.13</v>
      </c>
    </row>
    <row r="162" spans="1:7" x14ac:dyDescent="0.25">
      <c r="A162" s="30" t="s">
        <v>178</v>
      </c>
      <c r="B162" s="30" t="s">
        <v>190</v>
      </c>
      <c r="C162" s="30">
        <v>138.5</v>
      </c>
      <c r="D162" s="30">
        <v>180</v>
      </c>
      <c r="E162" s="30">
        <v>8</v>
      </c>
      <c r="F162" s="30">
        <v>300</v>
      </c>
      <c r="G162" s="30">
        <v>0.16</v>
      </c>
    </row>
    <row r="163" spans="1:7" x14ac:dyDescent="0.25">
      <c r="A163" s="30" t="s">
        <v>178</v>
      </c>
      <c r="B163" s="30" t="s">
        <v>190</v>
      </c>
      <c r="C163" s="30">
        <v>138.5</v>
      </c>
      <c r="D163" s="30">
        <v>180</v>
      </c>
      <c r="E163" s="30">
        <v>8</v>
      </c>
      <c r="F163" s="30">
        <v>300</v>
      </c>
      <c r="G163" s="30">
        <v>0.2</v>
      </c>
    </row>
    <row r="164" spans="1:7" x14ac:dyDescent="0.25">
      <c r="A164" s="30" t="s">
        <v>178</v>
      </c>
      <c r="B164" s="30" t="s">
        <v>190</v>
      </c>
      <c r="C164" s="30">
        <v>138.5</v>
      </c>
      <c r="D164" s="30">
        <v>240</v>
      </c>
      <c r="E164" s="30">
        <v>6</v>
      </c>
      <c r="F164" s="30">
        <v>300</v>
      </c>
      <c r="G164" s="30">
        <v>0.1</v>
      </c>
    </row>
    <row r="165" spans="1:7" x14ac:dyDescent="0.25">
      <c r="A165" s="30" t="s">
        <v>178</v>
      </c>
      <c r="B165" s="30" t="s">
        <v>190</v>
      </c>
      <c r="C165" s="30">
        <v>138.5</v>
      </c>
      <c r="D165" s="30">
        <v>240</v>
      </c>
      <c r="E165" s="30">
        <v>6</v>
      </c>
      <c r="F165" s="30">
        <v>300</v>
      </c>
      <c r="G165" s="30">
        <v>0.13</v>
      </c>
    </row>
    <row r="166" spans="1:7" x14ac:dyDescent="0.25">
      <c r="A166" s="30" t="s">
        <v>178</v>
      </c>
      <c r="B166" s="30" t="s">
        <v>190</v>
      </c>
      <c r="C166" s="30">
        <v>138.5</v>
      </c>
      <c r="D166" s="30">
        <v>240</v>
      </c>
      <c r="E166" s="30">
        <v>6</v>
      </c>
      <c r="F166" s="30">
        <v>300</v>
      </c>
      <c r="G166" s="30">
        <v>0.16</v>
      </c>
    </row>
    <row r="167" spans="1:7" x14ac:dyDescent="0.25">
      <c r="A167" s="30" t="s">
        <v>178</v>
      </c>
      <c r="B167" s="30" t="s">
        <v>190</v>
      </c>
      <c r="C167" s="30">
        <v>138.5</v>
      </c>
      <c r="D167" s="30">
        <v>240</v>
      </c>
      <c r="E167" s="30">
        <v>6</v>
      </c>
      <c r="F167" s="30">
        <v>300</v>
      </c>
      <c r="G167" s="30">
        <v>0.2</v>
      </c>
    </row>
    <row r="168" spans="1:7" x14ac:dyDescent="0.25">
      <c r="A168" s="30" t="s">
        <v>178</v>
      </c>
      <c r="B168" s="30" t="s">
        <v>190</v>
      </c>
      <c r="C168" s="30">
        <v>138.5</v>
      </c>
      <c r="D168" s="30">
        <v>240</v>
      </c>
      <c r="E168" s="30">
        <v>6</v>
      </c>
      <c r="F168" s="30">
        <v>300</v>
      </c>
      <c r="G168" s="30">
        <v>0.25</v>
      </c>
    </row>
    <row r="169" spans="1:7" x14ac:dyDescent="0.25">
      <c r="A169" s="30" t="s">
        <v>178</v>
      </c>
      <c r="B169" s="30" t="s">
        <v>190</v>
      </c>
      <c r="C169" s="30">
        <v>138.5</v>
      </c>
      <c r="D169" s="30">
        <v>240</v>
      </c>
      <c r="E169" s="30">
        <v>6</v>
      </c>
      <c r="F169" s="30">
        <v>300</v>
      </c>
      <c r="G169" s="30">
        <v>0.32</v>
      </c>
    </row>
    <row r="170" spans="1:7" x14ac:dyDescent="0.25">
      <c r="A170" s="35" t="s">
        <v>178</v>
      </c>
      <c r="B170" s="35" t="s">
        <v>191</v>
      </c>
      <c r="C170" s="35">
        <v>138.5</v>
      </c>
      <c r="D170" s="35">
        <v>210</v>
      </c>
      <c r="E170" s="35">
        <v>6</v>
      </c>
      <c r="F170" s="35">
        <v>300</v>
      </c>
      <c r="G170" s="35">
        <v>0.1</v>
      </c>
    </row>
    <row r="171" spans="1:7" x14ac:dyDescent="0.25">
      <c r="A171" s="35" t="s">
        <v>178</v>
      </c>
      <c r="B171" s="35" t="s">
        <v>191</v>
      </c>
      <c r="C171" s="35">
        <v>138.5</v>
      </c>
      <c r="D171" s="35">
        <v>210</v>
      </c>
      <c r="E171" s="35">
        <v>6</v>
      </c>
      <c r="F171" s="35">
        <v>300</v>
      </c>
      <c r="G171" s="35">
        <v>0.13</v>
      </c>
    </row>
    <row r="172" spans="1:7" x14ac:dyDescent="0.25">
      <c r="A172" s="35" t="s">
        <v>178</v>
      </c>
      <c r="B172" s="35" t="s">
        <v>191</v>
      </c>
      <c r="C172" s="35">
        <v>138.5</v>
      </c>
      <c r="D172" s="35">
        <v>210</v>
      </c>
      <c r="E172" s="35">
        <v>6</v>
      </c>
      <c r="F172" s="35">
        <v>300</v>
      </c>
      <c r="G172" s="35">
        <v>0.16</v>
      </c>
    </row>
    <row r="173" spans="1:7" x14ac:dyDescent="0.25">
      <c r="A173" s="35" t="s">
        <v>178</v>
      </c>
      <c r="B173" s="35" t="s">
        <v>191</v>
      </c>
      <c r="C173" s="35">
        <v>138.5</v>
      </c>
      <c r="D173" s="35">
        <v>210</v>
      </c>
      <c r="E173" s="35">
        <v>6</v>
      </c>
      <c r="F173" s="35">
        <v>300</v>
      </c>
      <c r="G173" s="35">
        <v>0.2</v>
      </c>
    </row>
    <row r="174" spans="1:7" x14ac:dyDescent="0.25">
      <c r="A174" s="35" t="s">
        <v>178</v>
      </c>
      <c r="B174" s="35" t="s">
        <v>191</v>
      </c>
      <c r="C174" s="35">
        <v>138.5</v>
      </c>
      <c r="D174" s="35">
        <v>210</v>
      </c>
      <c r="E174" s="35">
        <v>6</v>
      </c>
      <c r="F174" s="35">
        <v>300</v>
      </c>
      <c r="G174" s="35">
        <v>0.25</v>
      </c>
    </row>
    <row r="175" spans="1:7" x14ac:dyDescent="0.25">
      <c r="A175" s="35" t="s">
        <v>178</v>
      </c>
      <c r="B175" s="35" t="s">
        <v>191</v>
      </c>
      <c r="C175" s="35">
        <v>138.5</v>
      </c>
      <c r="D175" s="35">
        <v>210</v>
      </c>
      <c r="E175" s="35">
        <v>6</v>
      </c>
      <c r="F175" s="35">
        <v>300</v>
      </c>
      <c r="G175" s="35">
        <v>0.32</v>
      </c>
    </row>
    <row r="176" spans="1:7" x14ac:dyDescent="0.25">
      <c r="A176" s="30" t="s">
        <v>178</v>
      </c>
      <c r="B176" s="30" t="s">
        <v>190</v>
      </c>
      <c r="C176" s="30">
        <v>138.5</v>
      </c>
      <c r="D176" s="30">
        <v>370</v>
      </c>
      <c r="E176" s="30">
        <v>6</v>
      </c>
      <c r="F176" s="30">
        <v>320</v>
      </c>
      <c r="G176" s="30">
        <v>0.13</v>
      </c>
    </row>
    <row r="177" spans="1:7" x14ac:dyDescent="0.25">
      <c r="A177" s="30" t="s">
        <v>178</v>
      </c>
      <c r="B177" s="30" t="s">
        <v>190</v>
      </c>
      <c r="C177" s="30">
        <v>138.5</v>
      </c>
      <c r="D177" s="30">
        <v>370</v>
      </c>
      <c r="E177" s="30">
        <v>4</v>
      </c>
      <c r="F177" s="30">
        <v>300</v>
      </c>
      <c r="G177" s="30">
        <v>0.16</v>
      </c>
    </row>
    <row r="178" spans="1:7" x14ac:dyDescent="0.25">
      <c r="A178" s="30" t="s">
        <v>178</v>
      </c>
      <c r="B178" s="30" t="s">
        <v>190</v>
      </c>
      <c r="C178" s="30">
        <v>138.5</v>
      </c>
      <c r="D178" s="30">
        <v>370</v>
      </c>
      <c r="E178" s="30">
        <v>4</v>
      </c>
      <c r="F178" s="30">
        <v>300</v>
      </c>
      <c r="G178" s="30">
        <v>0.2</v>
      </c>
    </row>
    <row r="179" spans="1:7" x14ac:dyDescent="0.25">
      <c r="A179" s="30" t="s">
        <v>178</v>
      </c>
      <c r="B179" s="30" t="s">
        <v>190</v>
      </c>
      <c r="C179" s="30">
        <v>138.5</v>
      </c>
      <c r="D179" s="30">
        <v>370</v>
      </c>
      <c r="E179" s="30">
        <v>4</v>
      </c>
      <c r="F179" s="30">
        <v>300</v>
      </c>
      <c r="G179" s="30">
        <v>0.25</v>
      </c>
    </row>
    <row r="180" spans="1:7" x14ac:dyDescent="0.25">
      <c r="A180" s="30" t="s">
        <v>178</v>
      </c>
      <c r="B180" s="30" t="s">
        <v>190</v>
      </c>
      <c r="C180" s="30">
        <v>138.5</v>
      </c>
      <c r="D180" s="30">
        <v>370</v>
      </c>
      <c r="E180" s="30">
        <v>4</v>
      </c>
      <c r="F180" s="30">
        <v>300</v>
      </c>
      <c r="G180" s="30">
        <v>0.32</v>
      </c>
    </row>
    <row r="181" spans="1:7" x14ac:dyDescent="0.25">
      <c r="A181" s="30" t="s">
        <v>178</v>
      </c>
      <c r="B181" s="30" t="s">
        <v>190</v>
      </c>
      <c r="C181" s="30">
        <v>138.5</v>
      </c>
      <c r="D181" s="30">
        <v>370</v>
      </c>
      <c r="E181" s="30">
        <v>4</v>
      </c>
      <c r="F181" s="30">
        <v>300</v>
      </c>
      <c r="G181" s="30">
        <v>0.4</v>
      </c>
    </row>
    <row r="182" spans="1:7" x14ac:dyDescent="0.25">
      <c r="A182" s="30" t="s">
        <v>178</v>
      </c>
      <c r="B182" s="30" t="s">
        <v>190</v>
      </c>
      <c r="C182" s="30">
        <v>138.5</v>
      </c>
      <c r="D182" s="30">
        <v>370</v>
      </c>
      <c r="E182" s="30">
        <v>4</v>
      </c>
      <c r="F182" s="30">
        <v>300</v>
      </c>
      <c r="G182" s="30">
        <v>0.5</v>
      </c>
    </row>
    <row r="183" spans="1:7" x14ac:dyDescent="0.25">
      <c r="A183" s="30" t="s">
        <v>178</v>
      </c>
      <c r="B183" s="30" t="s">
        <v>190</v>
      </c>
      <c r="C183" s="30">
        <v>138.5</v>
      </c>
      <c r="D183" s="30">
        <v>370</v>
      </c>
      <c r="E183" s="30">
        <v>4</v>
      </c>
      <c r="F183" s="30">
        <v>300</v>
      </c>
      <c r="G183" s="30">
        <v>0.63</v>
      </c>
    </row>
    <row r="184" spans="1:7" x14ac:dyDescent="0.25">
      <c r="A184" s="30" t="s">
        <v>178</v>
      </c>
      <c r="B184" s="30" t="s">
        <v>190</v>
      </c>
      <c r="C184" s="30">
        <v>138.5</v>
      </c>
      <c r="D184" s="30">
        <v>370</v>
      </c>
      <c r="E184" s="30">
        <v>4</v>
      </c>
      <c r="F184" s="30">
        <v>300</v>
      </c>
      <c r="G184" s="30">
        <v>0.8</v>
      </c>
    </row>
    <row r="185" spans="1:7" x14ac:dyDescent="0.25">
      <c r="A185" s="35" t="s">
        <v>178</v>
      </c>
      <c r="B185" s="35" t="s">
        <v>191</v>
      </c>
      <c r="C185" s="35">
        <v>138.5</v>
      </c>
      <c r="D185" s="35">
        <v>310</v>
      </c>
      <c r="E185" s="35">
        <v>4</v>
      </c>
      <c r="F185" s="35">
        <v>300</v>
      </c>
      <c r="G185" s="35">
        <v>0.16</v>
      </c>
    </row>
    <row r="186" spans="1:7" x14ac:dyDescent="0.25">
      <c r="A186" s="35" t="s">
        <v>178</v>
      </c>
      <c r="B186" s="35" t="s">
        <v>191</v>
      </c>
      <c r="C186" s="35">
        <v>138.5</v>
      </c>
      <c r="D186" s="35">
        <v>310</v>
      </c>
      <c r="E186" s="35">
        <v>4</v>
      </c>
      <c r="F186" s="35">
        <v>300</v>
      </c>
      <c r="G186" s="35">
        <v>0.2</v>
      </c>
    </row>
    <row r="187" spans="1:7" x14ac:dyDescent="0.25">
      <c r="A187" s="35" t="s">
        <v>178</v>
      </c>
      <c r="B187" s="35" t="s">
        <v>191</v>
      </c>
      <c r="C187" s="35">
        <v>138.5</v>
      </c>
      <c r="D187" s="35">
        <v>310</v>
      </c>
      <c r="E187" s="35">
        <v>4</v>
      </c>
      <c r="F187" s="35">
        <v>300</v>
      </c>
      <c r="G187" s="35">
        <v>0.25</v>
      </c>
    </row>
    <row r="188" spans="1:7" x14ac:dyDescent="0.25">
      <c r="A188" s="35" t="s">
        <v>178</v>
      </c>
      <c r="B188" s="35" t="s">
        <v>191</v>
      </c>
      <c r="C188" s="35">
        <v>138.5</v>
      </c>
      <c r="D188" s="35">
        <v>310</v>
      </c>
      <c r="E188" s="35">
        <v>4</v>
      </c>
      <c r="F188" s="35">
        <v>300</v>
      </c>
      <c r="G188" s="35">
        <v>0.32</v>
      </c>
    </row>
    <row r="189" spans="1:7" x14ac:dyDescent="0.25">
      <c r="A189" s="35" t="s">
        <v>178</v>
      </c>
      <c r="B189" s="35" t="s">
        <v>191</v>
      </c>
      <c r="C189" s="35">
        <v>138.5</v>
      </c>
      <c r="D189" s="35">
        <v>310</v>
      </c>
      <c r="E189" s="35">
        <v>4</v>
      </c>
      <c r="F189" s="35">
        <v>300</v>
      </c>
      <c r="G189" s="35">
        <v>0.4</v>
      </c>
    </row>
    <row r="190" spans="1:7" x14ac:dyDescent="0.25">
      <c r="A190" s="35" t="s">
        <v>178</v>
      </c>
      <c r="B190" s="35" t="s">
        <v>191</v>
      </c>
      <c r="C190" s="35">
        <v>138.5</v>
      </c>
      <c r="D190" s="35">
        <v>310</v>
      </c>
      <c r="E190" s="35">
        <v>4</v>
      </c>
      <c r="F190" s="35">
        <v>300</v>
      </c>
      <c r="G190" s="35">
        <v>0.5</v>
      </c>
    </row>
    <row r="191" spans="1:7" x14ac:dyDescent="0.25">
      <c r="A191" s="35" t="s">
        <v>178</v>
      </c>
      <c r="B191" s="35" t="s">
        <v>191</v>
      </c>
      <c r="C191" s="35">
        <v>138.5</v>
      </c>
      <c r="D191" s="35">
        <v>310</v>
      </c>
      <c r="E191" s="35">
        <v>4</v>
      </c>
      <c r="F191" s="35">
        <v>300</v>
      </c>
      <c r="G191" s="35">
        <v>0.63</v>
      </c>
    </row>
    <row r="192" spans="1:7" x14ac:dyDescent="0.25">
      <c r="A192" s="35" t="s">
        <v>178</v>
      </c>
      <c r="B192" s="35" t="s">
        <v>191</v>
      </c>
      <c r="C192" s="35">
        <v>138.5</v>
      </c>
      <c r="D192" s="35">
        <v>310</v>
      </c>
      <c r="E192" s="35">
        <v>4</v>
      </c>
      <c r="F192" s="35">
        <v>300</v>
      </c>
      <c r="G192" s="35">
        <v>0.8</v>
      </c>
    </row>
    <row r="193" spans="1:7" x14ac:dyDescent="0.25">
      <c r="A193" s="30" t="s">
        <v>178</v>
      </c>
      <c r="B193" s="30" t="s">
        <v>190</v>
      </c>
      <c r="C193" s="30">
        <v>138.5</v>
      </c>
      <c r="D193" s="30">
        <v>550</v>
      </c>
      <c r="E193" s="30">
        <v>2</v>
      </c>
      <c r="F193" s="30">
        <v>300</v>
      </c>
      <c r="G193" s="30">
        <v>0.25</v>
      </c>
    </row>
    <row r="194" spans="1:7" x14ac:dyDescent="0.25">
      <c r="A194" s="30" t="s">
        <v>178</v>
      </c>
      <c r="B194" s="30" t="s">
        <v>190</v>
      </c>
      <c r="C194" s="30">
        <v>138.5</v>
      </c>
      <c r="D194" s="30">
        <v>550</v>
      </c>
      <c r="E194" s="30">
        <v>2</v>
      </c>
      <c r="F194" s="30">
        <v>300</v>
      </c>
      <c r="G194" s="30">
        <v>0.32</v>
      </c>
    </row>
    <row r="195" spans="1:7" x14ac:dyDescent="0.25">
      <c r="A195" s="30" t="s">
        <v>178</v>
      </c>
      <c r="B195" s="30" t="s">
        <v>190</v>
      </c>
      <c r="C195" s="30">
        <v>138.5</v>
      </c>
      <c r="D195" s="30">
        <v>550</v>
      </c>
      <c r="E195" s="30">
        <v>2</v>
      </c>
      <c r="F195" s="30">
        <v>300</v>
      </c>
      <c r="G195" s="30">
        <v>0.4</v>
      </c>
    </row>
    <row r="196" spans="1:7" x14ac:dyDescent="0.25">
      <c r="A196" s="30" t="s">
        <v>178</v>
      </c>
      <c r="B196" s="30" t="s">
        <v>190</v>
      </c>
      <c r="C196" s="30">
        <v>138.5</v>
      </c>
      <c r="D196" s="30">
        <v>550</v>
      </c>
      <c r="E196" s="30">
        <v>2</v>
      </c>
      <c r="F196" s="30">
        <v>300</v>
      </c>
      <c r="G196" s="30">
        <v>0.5</v>
      </c>
    </row>
    <row r="197" spans="1:7" x14ac:dyDescent="0.25">
      <c r="A197" s="30" t="s">
        <v>178</v>
      </c>
      <c r="B197" s="30" t="s">
        <v>190</v>
      </c>
      <c r="C197" s="30">
        <v>138.5</v>
      </c>
      <c r="D197" s="30">
        <v>550</v>
      </c>
      <c r="E197" s="30">
        <v>2</v>
      </c>
      <c r="F197" s="30">
        <v>300</v>
      </c>
      <c r="G197" s="30">
        <v>0.63</v>
      </c>
    </row>
    <row r="198" spans="1:7" x14ac:dyDescent="0.25">
      <c r="A198" s="30" t="s">
        <v>178</v>
      </c>
      <c r="B198" s="30" t="s">
        <v>190</v>
      </c>
      <c r="C198" s="30">
        <v>138.5</v>
      </c>
      <c r="D198" s="30">
        <v>550</v>
      </c>
      <c r="E198" s="30">
        <v>2</v>
      </c>
      <c r="F198" s="30">
        <v>300</v>
      </c>
      <c r="G198" s="30">
        <v>0.8</v>
      </c>
    </row>
    <row r="199" spans="1:7" x14ac:dyDescent="0.25">
      <c r="A199" s="30" t="s">
        <v>178</v>
      </c>
      <c r="B199" s="30" t="s">
        <v>190</v>
      </c>
      <c r="C199" s="30">
        <v>138.5</v>
      </c>
      <c r="D199" s="30">
        <v>550</v>
      </c>
      <c r="E199" s="30">
        <v>2</v>
      </c>
      <c r="F199" s="30">
        <v>300</v>
      </c>
      <c r="G199" s="30">
        <v>0.1</v>
      </c>
    </row>
    <row r="200" spans="1:7" x14ac:dyDescent="0.25">
      <c r="A200" s="30" t="s">
        <v>178</v>
      </c>
      <c r="B200" s="30" t="s">
        <v>190</v>
      </c>
      <c r="C200" s="30">
        <v>138.5</v>
      </c>
      <c r="D200" s="30">
        <v>550</v>
      </c>
      <c r="E200" s="30">
        <v>2</v>
      </c>
      <c r="F200" s="30">
        <v>300</v>
      </c>
      <c r="G200" s="30">
        <v>1.25</v>
      </c>
    </row>
    <row r="201" spans="1:7" x14ac:dyDescent="0.25">
      <c r="A201" s="30" t="s">
        <v>178</v>
      </c>
      <c r="B201" s="30" t="s">
        <v>190</v>
      </c>
      <c r="C201" s="30">
        <v>138.5</v>
      </c>
      <c r="D201" s="30">
        <v>550</v>
      </c>
      <c r="E201" s="30">
        <v>2</v>
      </c>
      <c r="F201" s="30">
        <v>300</v>
      </c>
      <c r="G201" s="30">
        <v>1.6</v>
      </c>
    </row>
    <row r="202" spans="1:7" x14ac:dyDescent="0.25">
      <c r="A202" s="35" t="s">
        <v>178</v>
      </c>
      <c r="B202" s="35" t="s">
        <v>191</v>
      </c>
      <c r="C202" s="35">
        <v>138.5</v>
      </c>
      <c r="D202" s="35">
        <v>450</v>
      </c>
      <c r="E202" s="35">
        <v>2</v>
      </c>
      <c r="F202" s="35">
        <v>300</v>
      </c>
      <c r="G202" s="35">
        <v>0.25</v>
      </c>
    </row>
    <row r="203" spans="1:7" x14ac:dyDescent="0.25">
      <c r="A203" s="35" t="s">
        <v>178</v>
      </c>
      <c r="B203" s="35" t="s">
        <v>191</v>
      </c>
      <c r="C203" s="35">
        <v>138.5</v>
      </c>
      <c r="D203" s="35">
        <v>450</v>
      </c>
      <c r="E203" s="35">
        <v>2</v>
      </c>
      <c r="F203" s="35">
        <v>300</v>
      </c>
      <c r="G203" s="35">
        <v>0.32</v>
      </c>
    </row>
    <row r="204" spans="1:7" x14ac:dyDescent="0.25">
      <c r="A204" s="35" t="s">
        <v>178</v>
      </c>
      <c r="B204" s="35" t="s">
        <v>191</v>
      </c>
      <c r="C204" s="35">
        <v>138.5</v>
      </c>
      <c r="D204" s="35">
        <v>450</v>
      </c>
      <c r="E204" s="35">
        <v>2</v>
      </c>
      <c r="F204" s="35">
        <v>300</v>
      </c>
      <c r="G204" s="35">
        <v>0.4</v>
      </c>
    </row>
    <row r="205" spans="1:7" x14ac:dyDescent="0.25">
      <c r="A205" s="35" t="s">
        <v>178</v>
      </c>
      <c r="B205" s="35" t="s">
        <v>191</v>
      </c>
      <c r="C205" s="35">
        <v>138.5</v>
      </c>
      <c r="D205" s="35">
        <v>450</v>
      </c>
      <c r="E205" s="35">
        <v>2</v>
      </c>
      <c r="F205" s="35">
        <v>300</v>
      </c>
      <c r="G205" s="35">
        <v>0.5</v>
      </c>
    </row>
    <row r="206" spans="1:7" x14ac:dyDescent="0.25">
      <c r="A206" s="35" t="s">
        <v>178</v>
      </c>
      <c r="B206" s="35" t="s">
        <v>191</v>
      </c>
      <c r="C206" s="35">
        <v>138.5</v>
      </c>
      <c r="D206" s="35">
        <v>450</v>
      </c>
      <c r="E206" s="35">
        <v>2</v>
      </c>
      <c r="F206" s="35">
        <v>300</v>
      </c>
      <c r="G206" s="35">
        <v>0.63</v>
      </c>
    </row>
    <row r="207" spans="1:7" x14ac:dyDescent="0.25">
      <c r="A207" s="35" t="s">
        <v>178</v>
      </c>
      <c r="B207" s="35" t="s">
        <v>191</v>
      </c>
      <c r="C207" s="35">
        <v>138.5</v>
      </c>
      <c r="D207" s="35">
        <v>450</v>
      </c>
      <c r="E207" s="35">
        <v>2</v>
      </c>
      <c r="F207" s="35">
        <v>300</v>
      </c>
      <c r="G207" s="35">
        <v>0.8</v>
      </c>
    </row>
    <row r="208" spans="1:7" x14ac:dyDescent="0.25">
      <c r="A208" s="35" t="s">
        <v>178</v>
      </c>
      <c r="B208" s="35" t="s">
        <v>191</v>
      </c>
      <c r="C208" s="35">
        <v>138.5</v>
      </c>
      <c r="D208" s="35">
        <v>450</v>
      </c>
      <c r="E208" s="35">
        <v>2</v>
      </c>
      <c r="F208" s="35">
        <v>300</v>
      </c>
      <c r="G208" s="35">
        <v>0.1</v>
      </c>
    </row>
    <row r="209" spans="1:7" x14ac:dyDescent="0.25">
      <c r="A209" s="35" t="s">
        <v>178</v>
      </c>
      <c r="B209" s="35" t="s">
        <v>191</v>
      </c>
      <c r="C209" s="35">
        <v>138.5</v>
      </c>
      <c r="D209" s="35">
        <v>450</v>
      </c>
      <c r="E209" s="35">
        <v>2</v>
      </c>
      <c r="F209" s="35">
        <v>300</v>
      </c>
      <c r="G209" s="35">
        <v>1.25</v>
      </c>
    </row>
    <row r="210" spans="1:7" x14ac:dyDescent="0.25">
      <c r="A210" s="35" t="s">
        <v>178</v>
      </c>
      <c r="B210" s="35" t="s">
        <v>191</v>
      </c>
      <c r="C210" s="35">
        <v>138.5</v>
      </c>
      <c r="D210" s="35">
        <v>450</v>
      </c>
      <c r="E210" s="35">
        <v>2</v>
      </c>
      <c r="F210" s="35">
        <v>300</v>
      </c>
      <c r="G210" s="35">
        <v>1.6</v>
      </c>
    </row>
    <row r="211" spans="1:7" x14ac:dyDescent="0.25">
      <c r="A211" s="30" t="s">
        <v>178</v>
      </c>
      <c r="B211" s="30" t="s">
        <v>190</v>
      </c>
      <c r="C211" s="30">
        <v>138.5</v>
      </c>
      <c r="D211" s="30">
        <v>750</v>
      </c>
      <c r="E211" s="30">
        <v>4</v>
      </c>
      <c r="F211" s="30">
        <v>320</v>
      </c>
      <c r="G211" s="30">
        <v>0.25</v>
      </c>
    </row>
    <row r="212" spans="1:7" x14ac:dyDescent="0.25">
      <c r="A212" s="30" t="s">
        <v>178</v>
      </c>
      <c r="B212" s="30" t="s">
        <v>190</v>
      </c>
      <c r="C212" s="30">
        <v>138.5</v>
      </c>
      <c r="D212" s="30">
        <v>750</v>
      </c>
      <c r="E212" s="30">
        <v>4</v>
      </c>
      <c r="F212" s="30">
        <v>320</v>
      </c>
      <c r="G212" s="30">
        <v>0.32</v>
      </c>
    </row>
    <row r="213" spans="1:7" x14ac:dyDescent="0.25">
      <c r="A213" s="30" t="s">
        <v>178</v>
      </c>
      <c r="B213" s="30" t="s">
        <v>190</v>
      </c>
      <c r="C213" s="30">
        <v>138.5</v>
      </c>
      <c r="D213" s="30">
        <v>750</v>
      </c>
      <c r="E213" s="30">
        <v>4</v>
      </c>
      <c r="F213" s="30">
        <v>320</v>
      </c>
      <c r="G213" s="30">
        <v>0.4</v>
      </c>
    </row>
    <row r="214" spans="1:7" x14ac:dyDescent="0.25">
      <c r="A214" s="30" t="s">
        <v>178</v>
      </c>
      <c r="B214" s="30" t="s">
        <v>190</v>
      </c>
      <c r="C214" s="30">
        <v>138.5</v>
      </c>
      <c r="D214" s="30">
        <v>750</v>
      </c>
      <c r="E214" s="30">
        <v>4</v>
      </c>
      <c r="F214" s="30">
        <v>320</v>
      </c>
      <c r="G214" s="30">
        <v>0.5</v>
      </c>
    </row>
    <row r="215" spans="1:7" x14ac:dyDescent="0.25">
      <c r="A215" s="30" t="s">
        <v>178</v>
      </c>
      <c r="B215" s="30" t="s">
        <v>190</v>
      </c>
      <c r="C215" s="30">
        <v>138.5</v>
      </c>
      <c r="D215" s="30">
        <v>750</v>
      </c>
      <c r="E215" s="30">
        <v>4</v>
      </c>
      <c r="F215" s="30">
        <v>320</v>
      </c>
      <c r="G215" s="30">
        <v>0.63</v>
      </c>
    </row>
    <row r="216" spans="1:7" x14ac:dyDescent="0.25">
      <c r="A216" s="35" t="s">
        <v>178</v>
      </c>
      <c r="B216" s="35" t="s">
        <v>191</v>
      </c>
      <c r="C216" s="35">
        <v>138.5</v>
      </c>
      <c r="D216" s="35">
        <v>620</v>
      </c>
      <c r="E216" s="35">
        <v>4</v>
      </c>
      <c r="F216" s="35">
        <v>320</v>
      </c>
      <c r="G216" s="35">
        <v>0.25</v>
      </c>
    </row>
    <row r="217" spans="1:7" x14ac:dyDescent="0.25">
      <c r="A217" s="35" t="s">
        <v>178</v>
      </c>
      <c r="B217" s="35" t="s">
        <v>191</v>
      </c>
      <c r="C217" s="35">
        <v>138.5</v>
      </c>
      <c r="D217" s="35">
        <v>620</v>
      </c>
      <c r="E217" s="35">
        <v>4</v>
      </c>
      <c r="F217" s="35">
        <v>320</v>
      </c>
      <c r="G217" s="35">
        <v>0.32</v>
      </c>
    </row>
    <row r="218" spans="1:7" x14ac:dyDescent="0.25">
      <c r="A218" s="35" t="s">
        <v>178</v>
      </c>
      <c r="B218" s="35" t="s">
        <v>191</v>
      </c>
      <c r="C218" s="35">
        <v>138.5</v>
      </c>
      <c r="D218" s="35">
        <v>620</v>
      </c>
      <c r="E218" s="35">
        <v>4</v>
      </c>
      <c r="F218" s="35">
        <v>320</v>
      </c>
      <c r="G218" s="35">
        <v>0.4</v>
      </c>
    </row>
    <row r="219" spans="1:7" x14ac:dyDescent="0.25">
      <c r="A219" s="35" t="s">
        <v>178</v>
      </c>
      <c r="B219" s="35" t="s">
        <v>191</v>
      </c>
      <c r="C219" s="35">
        <v>138.5</v>
      </c>
      <c r="D219" s="35">
        <v>620</v>
      </c>
      <c r="E219" s="35">
        <v>4</v>
      </c>
      <c r="F219" s="35">
        <v>320</v>
      </c>
      <c r="G219" s="35">
        <v>0.5</v>
      </c>
    </row>
    <row r="220" spans="1:7" x14ac:dyDescent="0.25">
      <c r="A220" s="35" t="s">
        <v>178</v>
      </c>
      <c r="B220" s="35" t="s">
        <v>191</v>
      </c>
      <c r="C220" s="35">
        <v>138.5</v>
      </c>
      <c r="D220" s="35">
        <v>620</v>
      </c>
      <c r="E220" s="35">
        <v>4</v>
      </c>
      <c r="F220" s="35">
        <v>320</v>
      </c>
      <c r="G220" s="35">
        <v>0.63</v>
      </c>
    </row>
    <row r="221" spans="1:7" x14ac:dyDescent="0.25">
      <c r="A221" s="30" t="s">
        <v>178</v>
      </c>
      <c r="B221" s="30" t="s">
        <v>190</v>
      </c>
      <c r="C221" s="30">
        <v>138.5</v>
      </c>
      <c r="D221" s="30">
        <v>750</v>
      </c>
      <c r="E221" s="30">
        <v>2</v>
      </c>
      <c r="F221" s="30">
        <v>320</v>
      </c>
      <c r="G221" s="30">
        <v>0.8</v>
      </c>
    </row>
    <row r="222" spans="1:7" x14ac:dyDescent="0.25">
      <c r="A222" s="30" t="s">
        <v>178</v>
      </c>
      <c r="B222" s="30" t="s">
        <v>190</v>
      </c>
      <c r="C222" s="30">
        <v>138.5</v>
      </c>
      <c r="D222" s="30">
        <v>750</v>
      </c>
      <c r="E222" s="30">
        <v>2</v>
      </c>
      <c r="F222" s="30">
        <v>320</v>
      </c>
      <c r="G222" s="30">
        <v>1</v>
      </c>
    </row>
    <row r="223" spans="1:7" x14ac:dyDescent="0.25">
      <c r="A223" s="30" t="s">
        <v>178</v>
      </c>
      <c r="B223" s="30" t="s">
        <v>190</v>
      </c>
      <c r="C223" s="30">
        <v>138.5</v>
      </c>
      <c r="D223" s="30">
        <v>750</v>
      </c>
      <c r="E223" s="30">
        <v>2</v>
      </c>
      <c r="F223" s="30">
        <v>320</v>
      </c>
      <c r="G223" s="30">
        <v>1.25</v>
      </c>
    </row>
    <row r="224" spans="1:7" x14ac:dyDescent="0.25">
      <c r="A224" s="30" t="s">
        <v>178</v>
      </c>
      <c r="B224" s="30" t="s">
        <v>190</v>
      </c>
      <c r="C224" s="30">
        <v>138.5</v>
      </c>
      <c r="D224" s="30">
        <v>750</v>
      </c>
      <c r="E224" s="30">
        <v>2</v>
      </c>
      <c r="F224" s="30">
        <v>320</v>
      </c>
      <c r="G224" s="30">
        <v>1.6</v>
      </c>
    </row>
    <row r="225" spans="1:7" x14ac:dyDescent="0.25">
      <c r="A225" s="30" t="s">
        <v>178</v>
      </c>
      <c r="B225" s="30" t="s">
        <v>190</v>
      </c>
      <c r="C225" s="30">
        <v>138.5</v>
      </c>
      <c r="D225" s="30">
        <v>1000</v>
      </c>
      <c r="E225" s="30">
        <v>2</v>
      </c>
      <c r="F225" s="30">
        <v>350</v>
      </c>
      <c r="G225" s="30">
        <v>0.5</v>
      </c>
    </row>
    <row r="226" spans="1:7" x14ac:dyDescent="0.25">
      <c r="A226" s="30" t="s">
        <v>178</v>
      </c>
      <c r="B226" s="30" t="s">
        <v>190</v>
      </c>
      <c r="C226" s="30">
        <v>138.5</v>
      </c>
      <c r="D226" s="30">
        <v>1000</v>
      </c>
      <c r="E226" s="30">
        <v>2</v>
      </c>
      <c r="F226" s="30">
        <v>350</v>
      </c>
      <c r="G226" s="30">
        <v>0.63</v>
      </c>
    </row>
    <row r="227" spans="1:7" x14ac:dyDescent="0.25">
      <c r="A227" s="30" t="s">
        <v>178</v>
      </c>
      <c r="B227" s="30" t="s">
        <v>190</v>
      </c>
      <c r="C227" s="30">
        <v>138.5</v>
      </c>
      <c r="D227" s="30">
        <v>1000</v>
      </c>
      <c r="E227" s="30">
        <v>2</v>
      </c>
      <c r="F227" s="30">
        <v>350</v>
      </c>
      <c r="G227" s="30">
        <v>0.8</v>
      </c>
    </row>
    <row r="228" spans="1:7" x14ac:dyDescent="0.25">
      <c r="A228" s="30" t="s">
        <v>178</v>
      </c>
      <c r="B228" s="30" t="s">
        <v>190</v>
      </c>
      <c r="C228" s="30">
        <v>138.5</v>
      </c>
      <c r="D228" s="30">
        <v>1000</v>
      </c>
      <c r="E228" s="30">
        <v>2</v>
      </c>
      <c r="F228" s="30">
        <v>350</v>
      </c>
      <c r="G228" s="30">
        <v>1</v>
      </c>
    </row>
    <row r="229" spans="1:7" x14ac:dyDescent="0.25">
      <c r="A229" s="30" t="s">
        <v>178</v>
      </c>
      <c r="B229" s="30" t="s">
        <v>190</v>
      </c>
      <c r="C229" s="30">
        <v>138.5</v>
      </c>
      <c r="D229" s="30">
        <v>1000</v>
      </c>
      <c r="E229" s="30">
        <v>2</v>
      </c>
      <c r="F229" s="30">
        <v>350</v>
      </c>
      <c r="G229" s="30">
        <v>1.25</v>
      </c>
    </row>
    <row r="230" spans="1:7" x14ac:dyDescent="0.25">
      <c r="A230" s="30" t="s">
        <v>178</v>
      </c>
      <c r="B230" s="30" t="s">
        <v>190</v>
      </c>
      <c r="C230" s="30">
        <v>138.5</v>
      </c>
      <c r="D230" s="30">
        <v>1000</v>
      </c>
      <c r="E230" s="30">
        <v>2</v>
      </c>
      <c r="F230" s="30">
        <v>350</v>
      </c>
      <c r="G230" s="30">
        <v>1.6</v>
      </c>
    </row>
    <row r="231" spans="1:7" x14ac:dyDescent="0.25">
      <c r="A231" s="30" t="s">
        <v>178</v>
      </c>
      <c r="B231" s="30" t="s">
        <v>190</v>
      </c>
      <c r="C231" s="30">
        <v>138.5</v>
      </c>
      <c r="D231" s="30">
        <v>1000</v>
      </c>
      <c r="E231" s="30">
        <v>2</v>
      </c>
      <c r="F231" s="30">
        <v>350</v>
      </c>
      <c r="G231" s="30">
        <v>2</v>
      </c>
    </row>
    <row r="234" spans="1:7" x14ac:dyDescent="0.25">
      <c r="A234" s="30" t="s">
        <v>178</v>
      </c>
      <c r="B234" s="30" t="s">
        <v>192</v>
      </c>
      <c r="C234" s="30">
        <v>165</v>
      </c>
      <c r="D234" s="30">
        <v>110</v>
      </c>
      <c r="E234" s="30">
        <v>12</v>
      </c>
      <c r="F234" s="30">
        <v>400</v>
      </c>
      <c r="G234" s="30">
        <v>0.05</v>
      </c>
    </row>
    <row r="235" spans="1:7" x14ac:dyDescent="0.25">
      <c r="A235" s="30" t="s">
        <v>178</v>
      </c>
      <c r="B235" s="30" t="s">
        <v>192</v>
      </c>
      <c r="C235" s="30">
        <v>165</v>
      </c>
      <c r="D235" s="30">
        <v>110</v>
      </c>
      <c r="E235" s="30">
        <v>12</v>
      </c>
      <c r="F235" s="30">
        <v>400</v>
      </c>
      <c r="G235" s="30">
        <v>0.06</v>
      </c>
    </row>
    <row r="236" spans="1:7" x14ac:dyDescent="0.25">
      <c r="A236" s="30" t="s">
        <v>178</v>
      </c>
      <c r="B236" s="30" t="s">
        <v>192</v>
      </c>
      <c r="C236" s="30">
        <v>165</v>
      </c>
      <c r="D236" s="30">
        <v>110</v>
      </c>
      <c r="E236" s="30">
        <v>12</v>
      </c>
      <c r="F236" s="30">
        <v>400</v>
      </c>
      <c r="G236" s="30">
        <v>0.08</v>
      </c>
    </row>
    <row r="237" spans="1:7" x14ac:dyDescent="0.25">
      <c r="A237" s="30" t="s">
        <v>178</v>
      </c>
      <c r="B237" s="30" t="s">
        <v>192</v>
      </c>
      <c r="C237" s="30">
        <v>165</v>
      </c>
      <c r="D237" s="30">
        <v>110</v>
      </c>
      <c r="E237" s="30">
        <v>12</v>
      </c>
      <c r="F237" s="30">
        <v>400</v>
      </c>
      <c r="G237" s="30">
        <v>0.1</v>
      </c>
    </row>
    <row r="238" spans="1:7" x14ac:dyDescent="0.25">
      <c r="A238" s="30" t="s">
        <v>178</v>
      </c>
      <c r="B238" s="30" t="s">
        <v>192</v>
      </c>
      <c r="C238" s="30">
        <v>165</v>
      </c>
      <c r="D238" s="30">
        <v>370</v>
      </c>
      <c r="E238" s="30">
        <v>6</v>
      </c>
      <c r="F238" s="30">
        <v>400</v>
      </c>
      <c r="G238" s="30">
        <v>0.1</v>
      </c>
    </row>
    <row r="239" spans="1:7" x14ac:dyDescent="0.25">
      <c r="A239" s="30" t="s">
        <v>178</v>
      </c>
      <c r="B239" s="30" t="s">
        <v>192</v>
      </c>
      <c r="C239" s="30">
        <v>165</v>
      </c>
      <c r="D239" s="30">
        <v>370</v>
      </c>
      <c r="E239" s="30">
        <v>6</v>
      </c>
      <c r="F239" s="30">
        <v>400</v>
      </c>
      <c r="G239" s="30">
        <v>0.13</v>
      </c>
    </row>
    <row r="240" spans="1:7" x14ac:dyDescent="0.25">
      <c r="A240" s="30" t="s">
        <v>178</v>
      </c>
      <c r="B240" s="30" t="s">
        <v>192</v>
      </c>
      <c r="C240" s="30">
        <v>165</v>
      </c>
      <c r="D240" s="30">
        <v>370</v>
      </c>
      <c r="E240" s="30">
        <v>6</v>
      </c>
      <c r="F240" s="30">
        <v>400</v>
      </c>
      <c r="G240" s="30">
        <v>0.16</v>
      </c>
    </row>
    <row r="241" spans="1:7" x14ac:dyDescent="0.25">
      <c r="A241" s="30" t="s">
        <v>178</v>
      </c>
      <c r="B241" s="30" t="s">
        <v>192</v>
      </c>
      <c r="C241" s="30">
        <v>165</v>
      </c>
      <c r="D241" s="30">
        <v>370</v>
      </c>
      <c r="E241" s="30">
        <v>4</v>
      </c>
      <c r="F241" s="30">
        <v>350</v>
      </c>
      <c r="G241" s="30">
        <v>0.2</v>
      </c>
    </row>
    <row r="242" spans="1:7" x14ac:dyDescent="0.25">
      <c r="A242" s="30" t="s">
        <v>178</v>
      </c>
      <c r="B242" s="30" t="s">
        <v>192</v>
      </c>
      <c r="C242" s="30">
        <v>165</v>
      </c>
      <c r="D242" s="30">
        <v>370</v>
      </c>
      <c r="E242" s="30">
        <v>4</v>
      </c>
      <c r="F242" s="30">
        <v>350</v>
      </c>
      <c r="G242" s="30">
        <v>0.25</v>
      </c>
    </row>
    <row r="243" spans="1:7" x14ac:dyDescent="0.25">
      <c r="A243" s="30" t="s">
        <v>178</v>
      </c>
      <c r="B243" s="30" t="s">
        <v>192</v>
      </c>
      <c r="C243" s="30">
        <v>165</v>
      </c>
      <c r="D243" s="30">
        <v>370</v>
      </c>
      <c r="E243" s="30">
        <v>4</v>
      </c>
      <c r="F243" s="30">
        <v>350</v>
      </c>
      <c r="G243" s="30">
        <v>0.32</v>
      </c>
    </row>
    <row r="244" spans="1:7" x14ac:dyDescent="0.25">
      <c r="A244" s="30" t="s">
        <v>178</v>
      </c>
      <c r="B244" s="30" t="s">
        <v>192</v>
      </c>
      <c r="C244" s="30">
        <v>165</v>
      </c>
      <c r="D244" s="30">
        <v>370</v>
      </c>
      <c r="E244" s="30">
        <v>4</v>
      </c>
      <c r="F244" s="30">
        <v>350</v>
      </c>
      <c r="G244" s="30">
        <v>0.4</v>
      </c>
    </row>
    <row r="245" spans="1:7" x14ac:dyDescent="0.25">
      <c r="A245" s="30" t="s">
        <v>178</v>
      </c>
      <c r="B245" s="30" t="s">
        <v>192</v>
      </c>
      <c r="C245" s="30">
        <v>165</v>
      </c>
      <c r="D245" s="30">
        <v>370</v>
      </c>
      <c r="E245" s="30">
        <v>4</v>
      </c>
      <c r="F245" s="30">
        <v>350</v>
      </c>
      <c r="G245" s="30">
        <v>0.5</v>
      </c>
    </row>
    <row r="246" spans="1:7" x14ac:dyDescent="0.25">
      <c r="A246" s="30" t="s">
        <v>178</v>
      </c>
      <c r="B246" s="30" t="s">
        <v>192</v>
      </c>
      <c r="C246" s="30">
        <v>165</v>
      </c>
      <c r="D246" s="30">
        <v>370</v>
      </c>
      <c r="E246" s="30">
        <v>4</v>
      </c>
      <c r="F246" s="30">
        <v>350</v>
      </c>
      <c r="G246" s="30">
        <v>0.63</v>
      </c>
    </row>
    <row r="247" spans="1:7" x14ac:dyDescent="0.25">
      <c r="A247" s="30" t="s">
        <v>178</v>
      </c>
      <c r="B247" s="30" t="s">
        <v>192</v>
      </c>
      <c r="C247" s="30">
        <v>165</v>
      </c>
      <c r="D247" s="30">
        <v>370</v>
      </c>
      <c r="E247" s="30">
        <v>4</v>
      </c>
      <c r="F247" s="30">
        <v>350</v>
      </c>
      <c r="G247" s="30">
        <v>0.8</v>
      </c>
    </row>
    <row r="248" spans="1:7" x14ac:dyDescent="0.25">
      <c r="A248" s="30" t="s">
        <v>178</v>
      </c>
      <c r="B248" s="30" t="s">
        <v>192</v>
      </c>
      <c r="C248" s="30">
        <v>165</v>
      </c>
      <c r="D248" s="30">
        <v>370</v>
      </c>
      <c r="E248" s="30">
        <v>4</v>
      </c>
      <c r="F248" s="30">
        <v>350</v>
      </c>
      <c r="G248" s="30">
        <v>1</v>
      </c>
    </row>
    <row r="249" spans="1:7" x14ac:dyDescent="0.25">
      <c r="A249" s="30" t="s">
        <v>178</v>
      </c>
      <c r="B249" s="30" t="s">
        <v>192</v>
      </c>
      <c r="C249" s="30">
        <v>165</v>
      </c>
      <c r="D249" s="30">
        <v>750</v>
      </c>
      <c r="E249" s="30">
        <v>6</v>
      </c>
      <c r="F249" s="30">
        <v>400</v>
      </c>
      <c r="G249" s="30">
        <v>0.16</v>
      </c>
    </row>
    <row r="250" spans="1:7" x14ac:dyDescent="0.25">
      <c r="A250" s="30" t="s">
        <v>178</v>
      </c>
      <c r="B250" s="30" t="s">
        <v>192</v>
      </c>
      <c r="C250" s="30">
        <v>165</v>
      </c>
      <c r="D250" s="30">
        <v>750</v>
      </c>
      <c r="E250" s="30">
        <v>4</v>
      </c>
      <c r="F250" s="30">
        <v>400</v>
      </c>
      <c r="G250" s="30">
        <v>0.2</v>
      </c>
    </row>
    <row r="251" spans="1:7" x14ac:dyDescent="0.25">
      <c r="A251" s="30" t="s">
        <v>178</v>
      </c>
      <c r="B251" s="30" t="s">
        <v>192</v>
      </c>
      <c r="C251" s="30">
        <v>165</v>
      </c>
      <c r="D251" s="30">
        <v>750</v>
      </c>
      <c r="E251" s="30">
        <v>4</v>
      </c>
      <c r="F251" s="30">
        <v>400</v>
      </c>
      <c r="G251" s="30">
        <v>0.25</v>
      </c>
    </row>
    <row r="252" spans="1:7" x14ac:dyDescent="0.25">
      <c r="A252" s="30" t="s">
        <v>178</v>
      </c>
      <c r="B252" s="30" t="s">
        <v>192</v>
      </c>
      <c r="C252" s="30">
        <v>165</v>
      </c>
      <c r="D252" s="30">
        <v>750</v>
      </c>
      <c r="E252" s="30">
        <v>4</v>
      </c>
      <c r="F252" s="30">
        <v>400</v>
      </c>
      <c r="G252" s="30">
        <v>0.32</v>
      </c>
    </row>
    <row r="253" spans="1:7" x14ac:dyDescent="0.25">
      <c r="A253" s="30" t="s">
        <v>178</v>
      </c>
      <c r="B253" s="30" t="s">
        <v>192</v>
      </c>
      <c r="C253" s="30">
        <v>165</v>
      </c>
      <c r="D253" s="30">
        <v>750</v>
      </c>
      <c r="E253" s="30">
        <v>4</v>
      </c>
      <c r="F253" s="30">
        <v>400</v>
      </c>
      <c r="G253" s="30">
        <v>0.4</v>
      </c>
    </row>
    <row r="254" spans="1:7" x14ac:dyDescent="0.25">
      <c r="A254" s="30" t="s">
        <v>178</v>
      </c>
      <c r="B254" s="30" t="s">
        <v>192</v>
      </c>
      <c r="C254" s="30">
        <v>165</v>
      </c>
      <c r="D254" s="30">
        <v>750</v>
      </c>
      <c r="E254" s="30">
        <v>4</v>
      </c>
      <c r="F254" s="30">
        <v>400</v>
      </c>
      <c r="G254" s="30">
        <v>0.5</v>
      </c>
    </row>
    <row r="255" spans="1:7" x14ac:dyDescent="0.25">
      <c r="A255" s="30" t="s">
        <v>178</v>
      </c>
      <c r="B255" s="30" t="s">
        <v>192</v>
      </c>
      <c r="C255" s="30">
        <v>165</v>
      </c>
      <c r="D255" s="30">
        <v>750</v>
      </c>
      <c r="E255" s="30">
        <v>4</v>
      </c>
      <c r="F255" s="30">
        <v>400</v>
      </c>
      <c r="G255" s="30">
        <v>0.63</v>
      </c>
    </row>
    <row r="256" spans="1:7" x14ac:dyDescent="0.25">
      <c r="A256" s="30" t="s">
        <v>178</v>
      </c>
      <c r="B256" s="30" t="s">
        <v>192</v>
      </c>
      <c r="C256" s="30">
        <v>165</v>
      </c>
      <c r="D256" s="30">
        <v>750</v>
      </c>
      <c r="E256" s="30">
        <v>4</v>
      </c>
      <c r="F256" s="30">
        <v>400</v>
      </c>
      <c r="G256" s="30">
        <v>0.8</v>
      </c>
    </row>
    <row r="257" spans="1:7" x14ac:dyDescent="0.25">
      <c r="A257" s="30" t="s">
        <v>178</v>
      </c>
      <c r="B257" s="30" t="s">
        <v>192</v>
      </c>
      <c r="C257" s="30">
        <v>165</v>
      </c>
      <c r="D257" s="30">
        <v>750</v>
      </c>
      <c r="E257" s="30">
        <v>4</v>
      </c>
      <c r="F257" s="30">
        <v>400</v>
      </c>
      <c r="G257" s="30">
        <v>1</v>
      </c>
    </row>
    <row r="258" spans="1:7" x14ac:dyDescent="0.25">
      <c r="A258" s="30" t="s">
        <v>178</v>
      </c>
      <c r="B258" s="30" t="s">
        <v>192</v>
      </c>
      <c r="C258" s="30">
        <v>165</v>
      </c>
      <c r="D258" s="30">
        <v>1100</v>
      </c>
      <c r="E258" s="30">
        <v>4</v>
      </c>
      <c r="F258" s="30">
        <v>400</v>
      </c>
      <c r="G258" s="30">
        <v>0.25</v>
      </c>
    </row>
    <row r="259" spans="1:7" x14ac:dyDescent="0.25">
      <c r="A259" s="30" t="s">
        <v>178</v>
      </c>
      <c r="B259" s="30" t="s">
        <v>192</v>
      </c>
      <c r="C259" s="30">
        <v>165</v>
      </c>
      <c r="D259" s="30">
        <v>1100</v>
      </c>
      <c r="E259" s="30">
        <v>4</v>
      </c>
      <c r="F259" s="30">
        <v>400</v>
      </c>
      <c r="G259" s="30">
        <v>0.32</v>
      </c>
    </row>
    <row r="260" spans="1:7" x14ac:dyDescent="0.25">
      <c r="A260" s="30" t="s">
        <v>178</v>
      </c>
      <c r="B260" s="30" t="s">
        <v>192</v>
      </c>
      <c r="C260" s="30">
        <v>165</v>
      </c>
      <c r="D260" s="30">
        <v>1100</v>
      </c>
      <c r="E260" s="30">
        <v>2</v>
      </c>
      <c r="F260" s="30">
        <v>400</v>
      </c>
      <c r="G260" s="30">
        <v>0.4</v>
      </c>
    </row>
    <row r="261" spans="1:7" x14ac:dyDescent="0.25">
      <c r="A261" s="30" t="s">
        <v>178</v>
      </c>
      <c r="B261" s="30" t="s">
        <v>192</v>
      </c>
      <c r="C261" s="30">
        <v>165</v>
      </c>
      <c r="D261" s="30">
        <v>1100</v>
      </c>
      <c r="E261" s="30">
        <v>2</v>
      </c>
      <c r="F261" s="30">
        <v>400</v>
      </c>
      <c r="G261" s="30">
        <v>0.5</v>
      </c>
    </row>
    <row r="262" spans="1:7" x14ac:dyDescent="0.25">
      <c r="A262" s="30" t="s">
        <v>178</v>
      </c>
      <c r="B262" s="30" t="s">
        <v>192</v>
      </c>
      <c r="C262" s="30">
        <v>165</v>
      </c>
      <c r="D262" s="30">
        <v>1100</v>
      </c>
      <c r="E262" s="30">
        <v>2</v>
      </c>
      <c r="F262" s="30">
        <v>400</v>
      </c>
      <c r="G262" s="30">
        <v>0.63</v>
      </c>
    </row>
    <row r="263" spans="1:7" x14ac:dyDescent="0.25">
      <c r="A263" s="30" t="s">
        <v>178</v>
      </c>
      <c r="B263" s="30" t="s">
        <v>192</v>
      </c>
      <c r="C263" s="30">
        <v>165</v>
      </c>
      <c r="D263" s="30">
        <v>1100</v>
      </c>
      <c r="E263" s="30">
        <v>2</v>
      </c>
      <c r="F263" s="30">
        <v>400</v>
      </c>
      <c r="G263" s="30">
        <v>0.8</v>
      </c>
    </row>
    <row r="264" spans="1:7" x14ac:dyDescent="0.25">
      <c r="A264" s="30" t="s">
        <v>178</v>
      </c>
      <c r="B264" s="30" t="s">
        <v>192</v>
      </c>
      <c r="C264" s="30">
        <v>165</v>
      </c>
      <c r="D264" s="30">
        <v>1100</v>
      </c>
      <c r="E264" s="30">
        <v>2</v>
      </c>
      <c r="F264" s="30">
        <v>400</v>
      </c>
      <c r="G264" s="30">
        <v>1</v>
      </c>
    </row>
    <row r="265" spans="1:7" x14ac:dyDescent="0.25">
      <c r="A265" s="30" t="s">
        <v>178</v>
      </c>
      <c r="B265" s="30" t="s">
        <v>192</v>
      </c>
      <c r="C265" s="30">
        <v>165</v>
      </c>
      <c r="D265" s="30">
        <v>1100</v>
      </c>
      <c r="E265" s="30">
        <v>2</v>
      </c>
      <c r="F265" s="30">
        <v>400</v>
      </c>
      <c r="G265" s="30">
        <v>1.25</v>
      </c>
    </row>
    <row r="266" spans="1:7" x14ac:dyDescent="0.25">
      <c r="A266" s="30" t="s">
        <v>178</v>
      </c>
      <c r="B266" s="30" t="s">
        <v>192</v>
      </c>
      <c r="C266" s="30">
        <v>165</v>
      </c>
      <c r="D266" s="30">
        <v>1100</v>
      </c>
      <c r="E266" s="30">
        <v>2</v>
      </c>
      <c r="F266" s="30">
        <v>400</v>
      </c>
      <c r="G266" s="30">
        <v>1.6</v>
      </c>
    </row>
    <row r="267" spans="1:7" x14ac:dyDescent="0.25">
      <c r="A267" s="30" t="s">
        <v>178</v>
      </c>
      <c r="B267" s="30" t="s">
        <v>192</v>
      </c>
      <c r="C267" s="30">
        <v>165</v>
      </c>
      <c r="D267" s="30">
        <v>1100</v>
      </c>
      <c r="E267" s="30">
        <v>2</v>
      </c>
      <c r="F267" s="30">
        <v>400</v>
      </c>
      <c r="G267" s="30">
        <v>2</v>
      </c>
    </row>
    <row r="268" spans="1:7" x14ac:dyDescent="0.25">
      <c r="A268" s="30" t="s">
        <v>178</v>
      </c>
      <c r="B268" s="30" t="s">
        <v>192</v>
      </c>
      <c r="C268" s="30">
        <v>165</v>
      </c>
      <c r="D268" s="30">
        <v>1100</v>
      </c>
      <c r="E268" s="30">
        <v>2</v>
      </c>
      <c r="F268" s="30">
        <v>400</v>
      </c>
      <c r="G268" s="30">
        <v>2.5</v>
      </c>
    </row>
    <row r="269" spans="1:7" x14ac:dyDescent="0.25">
      <c r="A269" s="30" t="s">
        <v>178</v>
      </c>
      <c r="B269" s="30" t="s">
        <v>192</v>
      </c>
      <c r="C269" s="30">
        <v>165</v>
      </c>
      <c r="D269" s="30">
        <v>1500</v>
      </c>
      <c r="E269" s="30">
        <v>2</v>
      </c>
      <c r="F269" s="30">
        <v>400</v>
      </c>
      <c r="G269" s="30">
        <v>0.5</v>
      </c>
    </row>
    <row r="270" spans="1:7" x14ac:dyDescent="0.25">
      <c r="A270" s="30" t="s">
        <v>178</v>
      </c>
      <c r="B270" s="30" t="s">
        <v>192</v>
      </c>
      <c r="C270" s="30">
        <v>165</v>
      </c>
      <c r="D270" s="30">
        <v>1500</v>
      </c>
      <c r="E270" s="30">
        <v>2</v>
      </c>
      <c r="F270" s="30">
        <v>400</v>
      </c>
      <c r="G270" s="30">
        <v>0.63</v>
      </c>
    </row>
    <row r="271" spans="1:7" x14ac:dyDescent="0.25">
      <c r="A271" s="30" t="s">
        <v>178</v>
      </c>
      <c r="B271" s="30" t="s">
        <v>192</v>
      </c>
      <c r="C271" s="30">
        <v>165</v>
      </c>
      <c r="D271" s="30">
        <v>1500</v>
      </c>
      <c r="E271" s="30">
        <v>2</v>
      </c>
      <c r="F271" s="30">
        <v>400</v>
      </c>
      <c r="G271" s="30">
        <v>0.8</v>
      </c>
    </row>
    <row r="272" spans="1:7" x14ac:dyDescent="0.25">
      <c r="A272" s="30" t="s">
        <v>178</v>
      </c>
      <c r="B272" s="30" t="s">
        <v>192</v>
      </c>
      <c r="C272" s="30">
        <v>165</v>
      </c>
      <c r="D272" s="30">
        <v>1500</v>
      </c>
      <c r="E272" s="30">
        <v>2</v>
      </c>
      <c r="F272" s="30">
        <v>400</v>
      </c>
      <c r="G272" s="30">
        <v>1</v>
      </c>
    </row>
    <row r="273" spans="1:7" x14ac:dyDescent="0.25">
      <c r="A273" s="30" t="s">
        <v>178</v>
      </c>
      <c r="B273" s="30" t="s">
        <v>192</v>
      </c>
      <c r="C273" s="30">
        <v>165</v>
      </c>
      <c r="D273" s="30">
        <v>1500</v>
      </c>
      <c r="E273" s="30">
        <v>2</v>
      </c>
      <c r="F273" s="30">
        <v>400</v>
      </c>
      <c r="G273" s="30">
        <v>1.25</v>
      </c>
    </row>
    <row r="274" spans="1:7" x14ac:dyDescent="0.25">
      <c r="A274" s="30" t="s">
        <v>178</v>
      </c>
      <c r="B274" s="30" t="s">
        <v>192</v>
      </c>
      <c r="C274" s="30">
        <v>165</v>
      </c>
      <c r="D274" s="30">
        <v>1500</v>
      </c>
      <c r="E274" s="30">
        <v>2</v>
      </c>
      <c r="F274" s="30">
        <v>400</v>
      </c>
      <c r="G274" s="30">
        <v>1.6</v>
      </c>
    </row>
    <row r="275" spans="1:7" x14ac:dyDescent="0.25">
      <c r="A275" s="30" t="s">
        <v>178</v>
      </c>
      <c r="B275" s="30" t="s">
        <v>192</v>
      </c>
      <c r="C275" s="30">
        <v>165</v>
      </c>
      <c r="D275" s="30">
        <v>1500</v>
      </c>
      <c r="E275" s="30">
        <v>2</v>
      </c>
      <c r="F275" s="30">
        <v>400</v>
      </c>
      <c r="G275" s="30">
        <v>2</v>
      </c>
    </row>
    <row r="276" spans="1:7" x14ac:dyDescent="0.25">
      <c r="A276" s="30" t="s">
        <v>178</v>
      </c>
      <c r="B276" s="30" t="s">
        <v>192</v>
      </c>
      <c r="C276" s="30">
        <v>165</v>
      </c>
      <c r="D276" s="30">
        <v>1500</v>
      </c>
      <c r="E276" s="30">
        <v>2</v>
      </c>
      <c r="F276" s="30">
        <v>400</v>
      </c>
      <c r="G276" s="30">
        <v>2.5</v>
      </c>
    </row>
    <row r="277" spans="1:7" x14ac:dyDescent="0.25">
      <c r="A277" s="30" t="s">
        <v>178</v>
      </c>
      <c r="B277" s="30" t="s">
        <v>192</v>
      </c>
      <c r="C277" s="30">
        <v>165</v>
      </c>
      <c r="D277" s="30">
        <v>1500</v>
      </c>
      <c r="E277" s="30">
        <v>2</v>
      </c>
      <c r="F277" s="30">
        <v>400</v>
      </c>
      <c r="G277" s="30">
        <v>3.15</v>
      </c>
    </row>
    <row r="278" spans="1:7" x14ac:dyDescent="0.25">
      <c r="A278" s="30" t="s">
        <v>178</v>
      </c>
      <c r="B278" s="30" t="s">
        <v>192</v>
      </c>
      <c r="C278">
        <v>165</v>
      </c>
      <c r="D278">
        <v>2200</v>
      </c>
      <c r="E278">
        <v>2</v>
      </c>
      <c r="F278">
        <v>430</v>
      </c>
      <c r="G278">
        <v>0.5</v>
      </c>
    </row>
    <row r="279" spans="1:7" x14ac:dyDescent="0.25">
      <c r="A279" s="30" t="s">
        <v>178</v>
      </c>
      <c r="B279" s="30" t="s">
        <v>192</v>
      </c>
      <c r="C279">
        <v>165</v>
      </c>
      <c r="D279">
        <v>2200</v>
      </c>
      <c r="E279">
        <v>2</v>
      </c>
      <c r="F279">
        <v>430</v>
      </c>
      <c r="G279">
        <v>0.63</v>
      </c>
    </row>
    <row r="280" spans="1:7" x14ac:dyDescent="0.25">
      <c r="A280" s="30" t="s">
        <v>178</v>
      </c>
      <c r="B280" s="30" t="s">
        <v>192</v>
      </c>
      <c r="C280">
        <v>165</v>
      </c>
      <c r="D280">
        <v>2200</v>
      </c>
      <c r="E280">
        <v>2</v>
      </c>
      <c r="F280">
        <v>430</v>
      </c>
      <c r="G280">
        <v>0.8</v>
      </c>
    </row>
    <row r="281" spans="1:7" x14ac:dyDescent="0.25">
      <c r="A281" s="30" t="s">
        <v>178</v>
      </c>
      <c r="B281" s="30" t="s">
        <v>192</v>
      </c>
      <c r="C281">
        <v>165</v>
      </c>
      <c r="D281">
        <v>2200</v>
      </c>
      <c r="E281">
        <v>2</v>
      </c>
      <c r="F281">
        <v>430</v>
      </c>
      <c r="G281">
        <v>1</v>
      </c>
    </row>
    <row r="282" spans="1:7" x14ac:dyDescent="0.25">
      <c r="A282" s="30" t="s">
        <v>178</v>
      </c>
      <c r="B282" s="30" t="s">
        <v>192</v>
      </c>
      <c r="C282">
        <v>165</v>
      </c>
      <c r="D282">
        <v>2200</v>
      </c>
      <c r="E282">
        <v>2</v>
      </c>
      <c r="F282">
        <v>430</v>
      </c>
      <c r="G282">
        <v>1.25</v>
      </c>
    </row>
    <row r="283" spans="1:7" x14ac:dyDescent="0.25">
      <c r="A283" s="30" t="s">
        <v>178</v>
      </c>
      <c r="B283" s="30" t="s">
        <v>192</v>
      </c>
      <c r="C283">
        <v>165</v>
      </c>
      <c r="D283">
        <v>2200</v>
      </c>
      <c r="E283">
        <v>2</v>
      </c>
      <c r="F283">
        <v>430</v>
      </c>
      <c r="G283">
        <v>1.6</v>
      </c>
    </row>
    <row r="284" spans="1:7" x14ac:dyDescent="0.25">
      <c r="A284" s="30" t="s">
        <v>178</v>
      </c>
      <c r="B284" s="30" t="s">
        <v>192</v>
      </c>
      <c r="C284">
        <v>165</v>
      </c>
      <c r="D284">
        <v>2200</v>
      </c>
      <c r="E284">
        <v>2</v>
      </c>
      <c r="F284">
        <v>430</v>
      </c>
      <c r="G284">
        <v>2</v>
      </c>
    </row>
    <row r="285" spans="1:7" x14ac:dyDescent="0.25">
      <c r="A285" s="30" t="s">
        <v>178</v>
      </c>
      <c r="B285" s="30" t="s">
        <v>192</v>
      </c>
      <c r="C285">
        <v>165</v>
      </c>
      <c r="D285">
        <v>2200</v>
      </c>
      <c r="E285">
        <v>2</v>
      </c>
      <c r="F285">
        <v>430</v>
      </c>
      <c r="G285">
        <v>2.5</v>
      </c>
    </row>
    <row r="286" spans="1:7" x14ac:dyDescent="0.25">
      <c r="A286" s="30" t="s">
        <v>178</v>
      </c>
      <c r="B286" s="30" t="s">
        <v>192</v>
      </c>
      <c r="C286">
        <v>165</v>
      </c>
      <c r="D286">
        <v>2200</v>
      </c>
      <c r="E286">
        <v>2</v>
      </c>
      <c r="F286">
        <v>430</v>
      </c>
      <c r="G286">
        <v>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6</vt:i4>
      </vt:variant>
      <vt:variant>
        <vt:lpstr>Benoemde bereiken</vt:lpstr>
      </vt:variant>
      <vt:variant>
        <vt:i4>1</vt:i4>
      </vt:variant>
    </vt:vector>
  </HeadingPairs>
  <TitlesOfParts>
    <vt:vector size="7" baseType="lpstr">
      <vt:lpstr>Ammdrive overzicht</vt:lpstr>
      <vt:lpstr>Selectie</vt:lpstr>
      <vt:lpstr>tech_specs TM</vt:lpstr>
      <vt:lpstr>Uitv_tm</vt:lpstr>
      <vt:lpstr>Bandgegevens</vt:lpstr>
      <vt:lpstr>Blad1</vt:lpstr>
      <vt:lpstr>'tech_specs TM'!Criteria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Kees | TBA</dc:creator>
  <cp:lastModifiedBy>Jan Kees | TBA</cp:lastModifiedBy>
  <dcterms:created xsi:type="dcterms:W3CDTF">2025-11-27T10:45:14Z</dcterms:created>
  <dcterms:modified xsi:type="dcterms:W3CDTF">2026-02-10T09:47:11Z</dcterms:modified>
</cp:coreProperties>
</file>