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steven_vandereeckt_kuleuven_be/Documents/Experiments/"/>
    </mc:Choice>
  </mc:AlternateContent>
  <xr:revisionPtr revIDLastSave="10627" documentId="8_{2B147525-8167-452E-BA04-1FBB71DC64FC}" xr6:coauthVersionLast="47" xr6:coauthVersionMax="47" xr10:uidLastSave="{0E838AB1-41D4-E846-80AA-C1EAB1664119}"/>
  <bookViews>
    <workbookView xWindow="-51200" yWindow="-5900" windowWidth="51200" windowHeight="28300" activeTab="4" xr2:uid="{91029296-CA6F-4220-BF40-05E3A6A252E7}"/>
  </bookViews>
  <sheets>
    <sheet name="Exp 1 - CV" sheetId="22" r:id="rId1"/>
    <sheet name="Exp 3OLD - CV-ML" sheetId="29" state="hidden" r:id="rId2"/>
    <sheet name="Exp 2 - LIB" sheetId="35" r:id="rId3"/>
    <sheet name="Significance Testing" sheetId="37" r:id="rId4"/>
    <sheet name="Hyperparam" sheetId="36" r:id="rId5"/>
    <sheet name="Exp 3 - CV-ML (2)" sheetId="34" state="hidden" r:id="rId6"/>
    <sheet name="Overfitting on the memory" sheetId="25" state="hidden" r:id="rId7"/>
    <sheet name="Overfitting or undertraining" sheetId="3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6" l="1"/>
  <c r="F15" i="36"/>
  <c r="F14" i="36"/>
  <c r="F13" i="36"/>
  <c r="F12" i="36"/>
  <c r="F11" i="36"/>
  <c r="F7" i="36"/>
  <c r="F8" i="36"/>
  <c r="C8" i="35" l="1"/>
  <c r="N8" i="35" s="1"/>
  <c r="D8" i="35"/>
  <c r="M8" i="35" s="1"/>
  <c r="E8" i="35"/>
  <c r="F8" i="35"/>
  <c r="G8" i="35"/>
  <c r="H8" i="35"/>
  <c r="I8" i="35"/>
  <c r="L8" i="35"/>
  <c r="S8" i="35"/>
  <c r="AA8" i="35"/>
  <c r="AJ8" i="35"/>
  <c r="AT8" i="35"/>
  <c r="C9" i="35"/>
  <c r="I9" i="35" s="1"/>
  <c r="D9" i="35"/>
  <c r="M9" i="35" s="1"/>
  <c r="E9" i="35"/>
  <c r="F9" i="35"/>
  <c r="G9" i="35"/>
  <c r="H9" i="35"/>
  <c r="L9" i="35"/>
  <c r="S9" i="35"/>
  <c r="AA9" i="35"/>
  <c r="AJ9" i="35"/>
  <c r="AT9" i="35"/>
  <c r="AA10" i="22"/>
  <c r="AA11" i="22"/>
  <c r="S10" i="22"/>
  <c r="U10" i="22"/>
  <c r="AC10" i="22" s="1"/>
  <c r="AL10" i="22" s="1"/>
  <c r="AV10" i="22" s="1"/>
  <c r="S11" i="22"/>
  <c r="L10" i="22"/>
  <c r="L11" i="22"/>
  <c r="M11" i="22"/>
  <c r="N11" i="22"/>
  <c r="C10" i="22"/>
  <c r="I10" i="22" s="1"/>
  <c r="D10" i="22"/>
  <c r="M10" i="22" s="1"/>
  <c r="E10" i="22"/>
  <c r="T10" i="22" s="1"/>
  <c r="AB10" i="22" s="1"/>
  <c r="AK10" i="22" s="1"/>
  <c r="AU10" i="22" s="1"/>
  <c r="F10" i="22"/>
  <c r="G10" i="22"/>
  <c r="H10" i="22"/>
  <c r="C11" i="22"/>
  <c r="I11" i="22" s="1"/>
  <c r="D11" i="22"/>
  <c r="E11" i="22"/>
  <c r="T11" i="22" s="1"/>
  <c r="AB11" i="22" s="1"/>
  <c r="F11" i="22"/>
  <c r="G11" i="22"/>
  <c r="H11" i="22"/>
  <c r="AJ10" i="22"/>
  <c r="AT10" i="22"/>
  <c r="AJ11" i="22"/>
  <c r="AT11" i="22"/>
  <c r="C7" i="22"/>
  <c r="I7" i="22" s="1"/>
  <c r="D7" i="22"/>
  <c r="E7" i="22"/>
  <c r="F7" i="22"/>
  <c r="G7" i="22"/>
  <c r="H7" i="22"/>
  <c r="AJ10" i="35"/>
  <c r="U8" i="35" l="1"/>
  <c r="AC8" i="35" s="1"/>
  <c r="AL8" i="35" s="1"/>
  <c r="AV8" i="35" s="1"/>
  <c r="U9" i="35"/>
  <c r="AC9" i="35" s="1"/>
  <c r="AL9" i="35" s="1"/>
  <c r="AV9" i="35" s="1"/>
  <c r="T8" i="35"/>
  <c r="AB8" i="35" s="1"/>
  <c r="AK8" i="35" s="1"/>
  <c r="AU8" i="35" s="1"/>
  <c r="T9" i="35"/>
  <c r="AB9" i="35" s="1"/>
  <c r="AK9" i="35" s="1"/>
  <c r="AU9" i="35" s="1"/>
  <c r="N9" i="35"/>
  <c r="N10" i="22"/>
  <c r="U11" i="22"/>
  <c r="AC11" i="22" s="1"/>
  <c r="AL11" i="22" s="1"/>
  <c r="AV11" i="22" s="1"/>
  <c r="AK11" i="22"/>
  <c r="AU11" i="22" s="1"/>
  <c r="AA10" i="35"/>
  <c r="S10" i="35"/>
  <c r="F4" i="36" l="1"/>
  <c r="F5" i="36"/>
  <c r="F6" i="36"/>
  <c r="F3" i="36"/>
  <c r="L10" i="35"/>
  <c r="L22" i="22"/>
  <c r="L23" i="22"/>
  <c r="L24" i="22"/>
  <c r="L25" i="22"/>
  <c r="C22" i="22"/>
  <c r="U22" i="22" s="1"/>
  <c r="AC22" i="22" s="1"/>
  <c r="AL22" i="22" s="1"/>
  <c r="AV22" i="22" s="1"/>
  <c r="D22" i="22"/>
  <c r="M22" i="22" s="1"/>
  <c r="E22" i="22"/>
  <c r="F22" i="22"/>
  <c r="G22" i="22"/>
  <c r="H22" i="22"/>
  <c r="C23" i="22"/>
  <c r="I23" i="22" s="1"/>
  <c r="D23" i="22"/>
  <c r="M23" i="22" s="1"/>
  <c r="E23" i="22"/>
  <c r="F23" i="22"/>
  <c r="G23" i="22"/>
  <c r="H23" i="22"/>
  <c r="C24" i="22"/>
  <c r="I24" i="22" s="1"/>
  <c r="D24" i="22"/>
  <c r="M24" i="22" s="1"/>
  <c r="E24" i="22"/>
  <c r="F24" i="22"/>
  <c r="G24" i="22"/>
  <c r="H24" i="22"/>
  <c r="C25" i="22"/>
  <c r="I25" i="22" s="1"/>
  <c r="D25" i="22"/>
  <c r="M25" i="22" s="1"/>
  <c r="E25" i="22"/>
  <c r="F25" i="22"/>
  <c r="G25" i="22"/>
  <c r="H25" i="22"/>
  <c r="S25" i="22"/>
  <c r="AA25" i="22"/>
  <c r="AJ25" i="22"/>
  <c r="AT25" i="22"/>
  <c r="S22" i="22"/>
  <c r="AA22" i="22"/>
  <c r="AJ22" i="22"/>
  <c r="AT22" i="22"/>
  <c r="S23" i="22"/>
  <c r="AA23" i="22"/>
  <c r="AJ23" i="22"/>
  <c r="AT23" i="22"/>
  <c r="S24" i="22"/>
  <c r="AA24" i="22"/>
  <c r="AJ24" i="22"/>
  <c r="AT24" i="22"/>
  <c r="AJ12" i="22"/>
  <c r="AJ13" i="22"/>
  <c r="AJ14" i="22"/>
  <c r="AJ15" i="22"/>
  <c r="AJ16" i="22"/>
  <c r="AJ17" i="22"/>
  <c r="AJ18" i="22"/>
  <c r="AJ19" i="22"/>
  <c r="U24" i="22" l="1"/>
  <c r="AC24" i="22" s="1"/>
  <c r="AL24" i="22" s="1"/>
  <c r="AV24" i="22" s="1"/>
  <c r="N22" i="22"/>
  <c r="I22" i="22"/>
  <c r="T22" i="22"/>
  <c r="AB22" i="22" s="1"/>
  <c r="AK22" i="22" s="1"/>
  <c r="AU22" i="22" s="1"/>
  <c r="T24" i="22"/>
  <c r="AB24" i="22" s="1"/>
  <c r="AK24" i="22" s="1"/>
  <c r="AU24" i="22" s="1"/>
  <c r="N25" i="22"/>
  <c r="N24" i="22"/>
  <c r="T23" i="22"/>
  <c r="AB23" i="22" s="1"/>
  <c r="AK23" i="22" s="1"/>
  <c r="AU23" i="22" s="1"/>
  <c r="N23" i="22"/>
  <c r="T25" i="22"/>
  <c r="AB25" i="22" s="1"/>
  <c r="AK25" i="22" s="1"/>
  <c r="AU25" i="22" s="1"/>
  <c r="U25" i="22"/>
  <c r="AC25" i="22" s="1"/>
  <c r="AL25" i="22" s="1"/>
  <c r="AV25" i="22" s="1"/>
  <c r="U23" i="22"/>
  <c r="AC23" i="22" s="1"/>
  <c r="AL23" i="22" s="1"/>
  <c r="AV23" i="22" s="1"/>
  <c r="AA12" i="22"/>
  <c r="AA13" i="22"/>
  <c r="AA14" i="22"/>
  <c r="AA15" i="22"/>
  <c r="AA16" i="22"/>
  <c r="AA17" i="22"/>
  <c r="AA18" i="22"/>
  <c r="AA19" i="22"/>
  <c r="AA20" i="22"/>
  <c r="AA21" i="22"/>
  <c r="S13" i="22"/>
  <c r="S14" i="22"/>
  <c r="S15" i="22"/>
  <c r="S16" i="22"/>
  <c r="S17" i="22"/>
  <c r="S18" i="22"/>
  <c r="S19" i="22"/>
  <c r="S12" i="22"/>
  <c r="L13" i="22"/>
  <c r="L14" i="22"/>
  <c r="L15" i="22"/>
  <c r="L16" i="22"/>
  <c r="L17" i="22"/>
  <c r="L18" i="22"/>
  <c r="L19" i="22"/>
  <c r="L20" i="22"/>
  <c r="L21" i="22"/>
  <c r="I3" i="35" l="1"/>
  <c r="J3" i="35"/>
  <c r="N3" i="35" s="1"/>
  <c r="K3" i="35"/>
  <c r="M3" i="35" s="1"/>
  <c r="P3" i="35"/>
  <c r="Q3" i="35"/>
  <c r="R3" i="35"/>
  <c r="W3" i="35"/>
  <c r="X3" i="35"/>
  <c r="Y3" i="35"/>
  <c r="Z3" i="35"/>
  <c r="AE3" i="35"/>
  <c r="AF3" i="35"/>
  <c r="AG3" i="35"/>
  <c r="AH3" i="35"/>
  <c r="AI3" i="35"/>
  <c r="AN3" i="35"/>
  <c r="AO3" i="35"/>
  <c r="AP3" i="35"/>
  <c r="AQ3" i="35"/>
  <c r="AR3" i="35"/>
  <c r="AS3" i="35"/>
  <c r="C4" i="35"/>
  <c r="J4" i="35" s="1"/>
  <c r="D4" i="35"/>
  <c r="E4" i="35"/>
  <c r="F4" i="35"/>
  <c r="G4" i="35"/>
  <c r="H4" i="35"/>
  <c r="K4" i="35"/>
  <c r="X4" i="35" s="1"/>
  <c r="AF4" i="35" s="1"/>
  <c r="AO4" i="35" s="1"/>
  <c r="R4" i="35"/>
  <c r="Y4" i="35" s="1"/>
  <c r="AG4" i="35" s="1"/>
  <c r="AP4" i="35" s="1"/>
  <c r="Z4" i="35"/>
  <c r="AH4" i="35" s="1"/>
  <c r="AQ4" i="35" s="1"/>
  <c r="AI4" i="35"/>
  <c r="AR4" i="35" s="1"/>
  <c r="AS4" i="35"/>
  <c r="C5" i="35"/>
  <c r="N5" i="35" s="1"/>
  <c r="D5" i="35"/>
  <c r="M5" i="35" s="1"/>
  <c r="E5" i="35"/>
  <c r="F5" i="35"/>
  <c r="G5" i="35"/>
  <c r="H5" i="35"/>
  <c r="L5" i="35"/>
  <c r="S5" i="35"/>
  <c r="AA5" i="35"/>
  <c r="AJ5" i="35"/>
  <c r="AT5" i="35"/>
  <c r="C6" i="35"/>
  <c r="I6" i="35" s="1"/>
  <c r="D6" i="35"/>
  <c r="M6" i="35" s="1"/>
  <c r="E6" i="35"/>
  <c r="F6" i="35"/>
  <c r="G6" i="35"/>
  <c r="H6" i="35"/>
  <c r="L6" i="35"/>
  <c r="S6" i="35"/>
  <c r="AA6" i="35"/>
  <c r="AJ6" i="35"/>
  <c r="C7" i="35"/>
  <c r="N7" i="35" s="1"/>
  <c r="D7" i="35"/>
  <c r="M7" i="35" s="1"/>
  <c r="E7" i="35"/>
  <c r="F7" i="35"/>
  <c r="G7" i="35"/>
  <c r="H7" i="35"/>
  <c r="L7" i="35"/>
  <c r="S7" i="35"/>
  <c r="AA7" i="35"/>
  <c r="AJ7" i="35"/>
  <c r="AT7" i="35"/>
  <c r="C10" i="35"/>
  <c r="D10" i="35"/>
  <c r="M10" i="35" s="1"/>
  <c r="E10" i="35"/>
  <c r="F10" i="35"/>
  <c r="G10" i="35"/>
  <c r="H10" i="35"/>
  <c r="AT10" i="35"/>
  <c r="S11" i="35"/>
  <c r="T11" i="35"/>
  <c r="AB11" i="35" s="1"/>
  <c r="AK11" i="35" s="1"/>
  <c r="AU11" i="35" s="1"/>
  <c r="U11" i="35"/>
  <c r="AC11" i="35" s="1"/>
  <c r="AL11" i="35" s="1"/>
  <c r="AV11" i="35" s="1"/>
  <c r="AA11" i="35"/>
  <c r="AJ11" i="35"/>
  <c r="AT11" i="35"/>
  <c r="S12" i="35"/>
  <c r="T12" i="35"/>
  <c r="AB12" i="35" s="1"/>
  <c r="AK12" i="35" s="1"/>
  <c r="AU12" i="35" s="1"/>
  <c r="U12" i="35"/>
  <c r="AC12" i="35" s="1"/>
  <c r="AL12" i="35" s="1"/>
  <c r="AV12" i="35" s="1"/>
  <c r="AA12" i="35"/>
  <c r="AJ12" i="35"/>
  <c r="AT12" i="35"/>
  <c r="S13" i="35"/>
  <c r="T13" i="35"/>
  <c r="AB13" i="35" s="1"/>
  <c r="AK13" i="35" s="1"/>
  <c r="AU13" i="35" s="1"/>
  <c r="U13" i="35"/>
  <c r="AC13" i="35" s="1"/>
  <c r="AL13" i="35" s="1"/>
  <c r="AV13" i="35" s="1"/>
  <c r="AA13" i="35"/>
  <c r="AJ13" i="35"/>
  <c r="AT13" i="35"/>
  <c r="S14" i="35"/>
  <c r="T14" i="35"/>
  <c r="AB14" i="35" s="1"/>
  <c r="AK14" i="35" s="1"/>
  <c r="AU14" i="35" s="1"/>
  <c r="U14" i="35"/>
  <c r="AC14" i="35" s="1"/>
  <c r="AL14" i="35" s="1"/>
  <c r="AV14" i="35" s="1"/>
  <c r="AA14" i="35"/>
  <c r="AJ14" i="35"/>
  <c r="AT14" i="35"/>
  <c r="S15" i="35"/>
  <c r="T15" i="35"/>
  <c r="AB15" i="35" s="1"/>
  <c r="AK15" i="35" s="1"/>
  <c r="AU15" i="35" s="1"/>
  <c r="U15" i="35"/>
  <c r="AC15" i="35" s="1"/>
  <c r="AL15" i="35" s="1"/>
  <c r="AV15" i="35" s="1"/>
  <c r="AA15" i="35"/>
  <c r="AJ15" i="35"/>
  <c r="AT15" i="35"/>
  <c r="S16" i="35"/>
  <c r="T16" i="35"/>
  <c r="AB16" i="35" s="1"/>
  <c r="AK16" i="35" s="1"/>
  <c r="AU16" i="35" s="1"/>
  <c r="U16" i="35"/>
  <c r="AC16" i="35" s="1"/>
  <c r="AL16" i="35" s="1"/>
  <c r="AV16" i="35" s="1"/>
  <c r="AA16" i="35"/>
  <c r="AJ16" i="35"/>
  <c r="AT16" i="35"/>
  <c r="S17" i="35"/>
  <c r="T17" i="35"/>
  <c r="AB17" i="35" s="1"/>
  <c r="AK17" i="35" s="1"/>
  <c r="AU17" i="35" s="1"/>
  <c r="U17" i="35"/>
  <c r="AC17" i="35" s="1"/>
  <c r="AL17" i="35" s="1"/>
  <c r="AV17" i="35" s="1"/>
  <c r="AA17" i="35"/>
  <c r="AJ17" i="35"/>
  <c r="AT17" i="35"/>
  <c r="S18" i="35"/>
  <c r="T18" i="35"/>
  <c r="AB18" i="35" s="1"/>
  <c r="AK18" i="35" s="1"/>
  <c r="AU18" i="35" s="1"/>
  <c r="U18" i="35"/>
  <c r="AC18" i="35" s="1"/>
  <c r="AL18" i="35" s="1"/>
  <c r="AV18" i="35" s="1"/>
  <c r="AA18" i="35"/>
  <c r="AJ18" i="35"/>
  <c r="AT18" i="35"/>
  <c r="S19" i="35"/>
  <c r="T19" i="35"/>
  <c r="AB19" i="35" s="1"/>
  <c r="AK19" i="35" s="1"/>
  <c r="AU19" i="35" s="1"/>
  <c r="U19" i="35"/>
  <c r="AC19" i="35" s="1"/>
  <c r="AL19" i="35" s="1"/>
  <c r="AV19" i="35" s="1"/>
  <c r="AA19" i="35"/>
  <c r="AJ19" i="35"/>
  <c r="AT19" i="35"/>
  <c r="S20" i="35"/>
  <c r="T20" i="35"/>
  <c r="AB20" i="35" s="1"/>
  <c r="AK20" i="35" s="1"/>
  <c r="AU20" i="35" s="1"/>
  <c r="U20" i="35"/>
  <c r="AC20" i="35" s="1"/>
  <c r="AL20" i="35" s="1"/>
  <c r="AV20" i="35" s="1"/>
  <c r="AA20" i="35"/>
  <c r="AJ20" i="35"/>
  <c r="AT20" i="35"/>
  <c r="S21" i="35"/>
  <c r="T21" i="35"/>
  <c r="AB21" i="35" s="1"/>
  <c r="AK21" i="35" s="1"/>
  <c r="AU21" i="35" s="1"/>
  <c r="U21" i="35"/>
  <c r="AC21" i="35" s="1"/>
  <c r="AL21" i="35" s="1"/>
  <c r="AV21" i="35" s="1"/>
  <c r="AA21" i="35"/>
  <c r="AJ21" i="35"/>
  <c r="AT21" i="35"/>
  <c r="S22" i="35"/>
  <c r="T22" i="35"/>
  <c r="AB22" i="35" s="1"/>
  <c r="AK22" i="35" s="1"/>
  <c r="AU22" i="35" s="1"/>
  <c r="U22" i="35"/>
  <c r="AC22" i="35" s="1"/>
  <c r="AL22" i="35" s="1"/>
  <c r="AV22" i="35" s="1"/>
  <c r="AA22" i="35"/>
  <c r="AJ22" i="35"/>
  <c r="AT22" i="35"/>
  <c r="S23" i="35"/>
  <c r="T23" i="35"/>
  <c r="AB23" i="35" s="1"/>
  <c r="AK23" i="35" s="1"/>
  <c r="AU23" i="35" s="1"/>
  <c r="U23" i="35"/>
  <c r="AC23" i="35" s="1"/>
  <c r="AL23" i="35" s="1"/>
  <c r="AV23" i="35" s="1"/>
  <c r="AA23" i="35"/>
  <c r="AJ23" i="35"/>
  <c r="AT23" i="35"/>
  <c r="N10" i="35" l="1"/>
  <c r="U10" i="35"/>
  <c r="AC10" i="35" s="1"/>
  <c r="AL10" i="35" s="1"/>
  <c r="AV10" i="35" s="1"/>
  <c r="T10" i="35"/>
  <c r="AB10" i="35" s="1"/>
  <c r="AK10" i="35" s="1"/>
  <c r="AU10" i="35" s="1"/>
  <c r="AN6" i="35"/>
  <c r="L4" i="35"/>
  <c r="O7" i="35" s="1"/>
  <c r="T3" i="35"/>
  <c r="AB3" i="35" s="1"/>
  <c r="AK3" i="35" s="1"/>
  <c r="AU3" i="35" s="1"/>
  <c r="N6" i="35"/>
  <c r="I7" i="35"/>
  <c r="U5" i="35"/>
  <c r="AC5" i="35" s="1"/>
  <c r="AL5" i="35" s="1"/>
  <c r="AV5" i="35" s="1"/>
  <c r="I5" i="35"/>
  <c r="I10" i="35"/>
  <c r="Q4" i="35"/>
  <c r="S3" i="35"/>
  <c r="I4" i="35"/>
  <c r="U6" i="35"/>
  <c r="AC6" i="35" s="1"/>
  <c r="AL6" i="35" s="1"/>
  <c r="AW6" i="35" s="1"/>
  <c r="U7" i="35"/>
  <c r="AC7" i="35" s="1"/>
  <c r="AL7" i="35" s="1"/>
  <c r="AV7" i="35" s="1"/>
  <c r="T6" i="35"/>
  <c r="AB6" i="35" s="1"/>
  <c r="AK6" i="35" s="1"/>
  <c r="AR6" i="35" s="1"/>
  <c r="AT3" i="35"/>
  <c r="U3" i="35"/>
  <c r="AC3" i="35" s="1"/>
  <c r="AL3" i="35" s="1"/>
  <c r="AV3" i="35" s="1"/>
  <c r="M4" i="35"/>
  <c r="T4" i="35" s="1"/>
  <c r="AB4" i="35" s="1"/>
  <c r="AK4" i="35" s="1"/>
  <c r="AU4" i="35" s="1"/>
  <c r="L3" i="35"/>
  <c r="T5" i="35"/>
  <c r="AB5" i="35" s="1"/>
  <c r="AK5" i="35" s="1"/>
  <c r="AU5" i="35" s="1"/>
  <c r="W4" i="35"/>
  <c r="AA4" i="35" s="1"/>
  <c r="N4" i="35"/>
  <c r="P4" i="35"/>
  <c r="AJ3" i="35"/>
  <c r="AA3" i="35"/>
  <c r="T7" i="35"/>
  <c r="AB7" i="35" s="1"/>
  <c r="AK7" i="35" s="1"/>
  <c r="AU7" i="35" s="1"/>
  <c r="O9" i="35" l="1"/>
  <c r="O8" i="35"/>
  <c r="AD9" i="35"/>
  <c r="AD8" i="35"/>
  <c r="AV6" i="35"/>
  <c r="AT6" i="35"/>
  <c r="AD10" i="35"/>
  <c r="AO6" i="35"/>
  <c r="O10" i="35"/>
  <c r="O5" i="35"/>
  <c r="O6" i="35"/>
  <c r="O3" i="35"/>
  <c r="O4" i="35"/>
  <c r="U4" i="35"/>
  <c r="AC4" i="35" s="1"/>
  <c r="AD6" i="35"/>
  <c r="AD4" i="35"/>
  <c r="AD3" i="35"/>
  <c r="AD5" i="35"/>
  <c r="AD7" i="35"/>
  <c r="AD12" i="35"/>
  <c r="AD13" i="35"/>
  <c r="AD16" i="35"/>
  <c r="AD19" i="35"/>
  <c r="AD22" i="35"/>
  <c r="AD21" i="35"/>
  <c r="AD15" i="35"/>
  <c r="AD11" i="35"/>
  <c r="AD14" i="35"/>
  <c r="AD17" i="35"/>
  <c r="AD20" i="35"/>
  <c r="AD23" i="35"/>
  <c r="AD18" i="35"/>
  <c r="AE4" i="35"/>
  <c r="S4" i="35"/>
  <c r="V8" i="35" l="1"/>
  <c r="V9" i="35"/>
  <c r="V10" i="35"/>
  <c r="AP6" i="35"/>
  <c r="AS6" i="35"/>
  <c r="AL4" i="35"/>
  <c r="V5" i="35"/>
  <c r="V7" i="35"/>
  <c r="V6" i="35"/>
  <c r="V19" i="35"/>
  <c r="V4" i="35"/>
  <c r="V11" i="35"/>
  <c r="V14" i="35"/>
  <c r="V17" i="35"/>
  <c r="V20" i="35"/>
  <c r="V23" i="35"/>
  <c r="V22" i="35"/>
  <c r="V12" i="35"/>
  <c r="V15" i="35"/>
  <c r="V18" i="35"/>
  <c r="V21" i="35"/>
  <c r="V16" i="35"/>
  <c r="V13" i="35"/>
  <c r="V3" i="35"/>
  <c r="AJ4" i="35"/>
  <c r="AN4" i="35"/>
  <c r="AM9" i="35" l="1"/>
  <c r="AM8" i="35"/>
  <c r="AM10" i="35"/>
  <c r="AQ6" i="35"/>
  <c r="AU6" i="35"/>
  <c r="AM5" i="35"/>
  <c r="AM7" i="35"/>
  <c r="AM3" i="35"/>
  <c r="AM20" i="35"/>
  <c r="AM12" i="35"/>
  <c r="AM15" i="35"/>
  <c r="AM18" i="35"/>
  <c r="AM21" i="35"/>
  <c r="AM11" i="35"/>
  <c r="AM14" i="35"/>
  <c r="AM17" i="35"/>
  <c r="AM23" i="35"/>
  <c r="AM13" i="35"/>
  <c r="AM16" i="35"/>
  <c r="AM19" i="35"/>
  <c r="AM22" i="35"/>
  <c r="AM6" i="35"/>
  <c r="AM4" i="35"/>
  <c r="AV4" i="35"/>
  <c r="AT4" i="35"/>
  <c r="AW8" i="35" l="1"/>
  <c r="AW9" i="35"/>
  <c r="AW4" i="35"/>
  <c r="AW3" i="35"/>
  <c r="AW5" i="35"/>
  <c r="AW7" i="35"/>
  <c r="AW13" i="35"/>
  <c r="AW11" i="35"/>
  <c r="AW14" i="35"/>
  <c r="AW17" i="35"/>
  <c r="AW20" i="35"/>
  <c r="AW23" i="35"/>
  <c r="AW10" i="35"/>
  <c r="AW16" i="35"/>
  <c r="AW22" i="35"/>
  <c r="AW19" i="35"/>
  <c r="AW12" i="35"/>
  <c r="AW15" i="35"/>
  <c r="AW18" i="35"/>
  <c r="AW21" i="35"/>
  <c r="AA9" i="22" l="1"/>
  <c r="AJ9" i="22"/>
  <c r="S9" i="22"/>
  <c r="C9" i="22"/>
  <c r="I9" i="22" s="1"/>
  <c r="D9" i="22"/>
  <c r="E9" i="22"/>
  <c r="F9" i="22"/>
  <c r="G9" i="22"/>
  <c r="H9" i="22"/>
  <c r="AG57" i="34"/>
  <c r="Y57" i="34"/>
  <c r="S57" i="34"/>
  <c r="Z57" i="34" s="1"/>
  <c r="AH57" i="34" s="1"/>
  <c r="R57" i="34"/>
  <c r="AG56" i="34"/>
  <c r="Y56" i="34"/>
  <c r="S56" i="34"/>
  <c r="Z56" i="34" s="1"/>
  <c r="AH56" i="34" s="1"/>
  <c r="R56" i="34"/>
  <c r="AG55" i="34"/>
  <c r="Y55" i="34"/>
  <c r="S55" i="34"/>
  <c r="Z55" i="34" s="1"/>
  <c r="AH55" i="34" s="1"/>
  <c r="R55" i="34"/>
  <c r="AG54" i="34"/>
  <c r="Y54" i="34"/>
  <c r="S54" i="34"/>
  <c r="Z54" i="34" s="1"/>
  <c r="AH54" i="34" s="1"/>
  <c r="R54" i="34"/>
  <c r="AG53" i="34"/>
  <c r="Y53" i="34"/>
  <c r="S53" i="34"/>
  <c r="Z53" i="34" s="1"/>
  <c r="AH53" i="34" s="1"/>
  <c r="R53" i="34"/>
  <c r="M53" i="34"/>
  <c r="L53" i="34"/>
  <c r="H53" i="34"/>
  <c r="G53" i="34"/>
  <c r="F53" i="34"/>
  <c r="E53" i="34"/>
  <c r="D53" i="34"/>
  <c r="C53" i="34"/>
  <c r="I53" i="34" s="1"/>
  <c r="AG52" i="34"/>
  <c r="Y52" i="34"/>
  <c r="S52" i="34"/>
  <c r="Z52" i="34" s="1"/>
  <c r="AH52" i="34" s="1"/>
  <c r="R52" i="34"/>
  <c r="M52" i="34"/>
  <c r="L52" i="34"/>
  <c r="H52" i="34"/>
  <c r="G52" i="34"/>
  <c r="F52" i="34"/>
  <c r="E52" i="34"/>
  <c r="D52" i="34"/>
  <c r="C52" i="34"/>
  <c r="I52" i="34" s="1"/>
  <c r="AG51" i="34"/>
  <c r="Y51" i="34"/>
  <c r="S51" i="34"/>
  <c r="Z51" i="34" s="1"/>
  <c r="AH51" i="34" s="1"/>
  <c r="R51" i="34"/>
  <c r="L51" i="34"/>
  <c r="H51" i="34"/>
  <c r="G51" i="34"/>
  <c r="F51" i="34"/>
  <c r="E51" i="34"/>
  <c r="D51" i="34"/>
  <c r="C51" i="34"/>
  <c r="M51" i="34" s="1"/>
  <c r="AG50" i="34"/>
  <c r="Y50" i="34"/>
  <c r="S50" i="34"/>
  <c r="Z50" i="34" s="1"/>
  <c r="AH50" i="34" s="1"/>
  <c r="R50" i="34"/>
  <c r="M50" i="34"/>
  <c r="L50" i="34"/>
  <c r="H50" i="34"/>
  <c r="G50" i="34"/>
  <c r="F50" i="34"/>
  <c r="E50" i="34"/>
  <c r="D50" i="34"/>
  <c r="C50" i="34"/>
  <c r="I50" i="34" s="1"/>
  <c r="AG49" i="34"/>
  <c r="Y49" i="34"/>
  <c r="S49" i="34"/>
  <c r="Z49" i="34" s="1"/>
  <c r="AH49" i="34" s="1"/>
  <c r="R49" i="34"/>
  <c r="L49" i="34"/>
  <c r="H49" i="34"/>
  <c r="G49" i="34"/>
  <c r="F49" i="34"/>
  <c r="E49" i="34"/>
  <c r="D49" i="34"/>
  <c r="C49" i="34"/>
  <c r="M49" i="34" s="1"/>
  <c r="AG48" i="34"/>
  <c r="Y48" i="34"/>
  <c r="S48" i="34"/>
  <c r="Z48" i="34" s="1"/>
  <c r="AH48" i="34" s="1"/>
  <c r="R48" i="34"/>
  <c r="M48" i="34"/>
  <c r="L48" i="34"/>
  <c r="H48" i="34"/>
  <c r="G48" i="34"/>
  <c r="F48" i="34"/>
  <c r="E48" i="34"/>
  <c r="D48" i="34"/>
  <c r="C48" i="34"/>
  <c r="I48" i="34" s="1"/>
  <c r="AG47" i="34"/>
  <c r="Y47" i="34"/>
  <c r="S47" i="34"/>
  <c r="Z47" i="34" s="1"/>
  <c r="AH47" i="34" s="1"/>
  <c r="R47" i="34"/>
  <c r="L47" i="34"/>
  <c r="H47" i="34"/>
  <c r="G47" i="34"/>
  <c r="F47" i="34"/>
  <c r="E47" i="34"/>
  <c r="D47" i="34"/>
  <c r="C47" i="34"/>
  <c r="M47" i="34" s="1"/>
  <c r="AG46" i="34"/>
  <c r="Y46" i="34"/>
  <c r="R46" i="34"/>
  <c r="L46" i="34"/>
  <c r="H46" i="34"/>
  <c r="G46" i="34"/>
  <c r="F46" i="34"/>
  <c r="E46" i="34"/>
  <c r="D46" i="34"/>
  <c r="C46" i="34"/>
  <c r="I46" i="34" s="1"/>
  <c r="AG45" i="34"/>
  <c r="Y45" i="34"/>
  <c r="R45" i="34"/>
  <c r="L45" i="34"/>
  <c r="H45" i="34"/>
  <c r="G45" i="34"/>
  <c r="F45" i="34"/>
  <c r="E45" i="34"/>
  <c r="D45" i="34"/>
  <c r="C45" i="34"/>
  <c r="S45" i="34" s="1"/>
  <c r="Z45" i="34" s="1"/>
  <c r="AH45" i="34" s="1"/>
  <c r="AG44" i="34"/>
  <c r="Y44" i="34"/>
  <c r="R44" i="34"/>
  <c r="L44" i="34"/>
  <c r="H44" i="34"/>
  <c r="G44" i="34"/>
  <c r="F44" i="34"/>
  <c r="E44" i="34"/>
  <c r="D44" i="34"/>
  <c r="C44" i="34"/>
  <c r="M44" i="34" s="1"/>
  <c r="AG43" i="34"/>
  <c r="Y43" i="34"/>
  <c r="S43" i="34"/>
  <c r="Z43" i="34" s="1"/>
  <c r="AH43" i="34" s="1"/>
  <c r="R43" i="34"/>
  <c r="L43" i="34"/>
  <c r="H43" i="34"/>
  <c r="G43" i="34"/>
  <c r="F43" i="34"/>
  <c r="E43" i="34"/>
  <c r="D43" i="34"/>
  <c r="C43" i="34"/>
  <c r="M43" i="34" s="1"/>
  <c r="AG42" i="34"/>
  <c r="Y42" i="34"/>
  <c r="R42" i="34"/>
  <c r="L42" i="34"/>
  <c r="H42" i="34"/>
  <c r="G42" i="34"/>
  <c r="F42" i="34"/>
  <c r="E42" i="34"/>
  <c r="D42" i="34"/>
  <c r="C42" i="34"/>
  <c r="S42" i="34" s="1"/>
  <c r="Z42" i="34" s="1"/>
  <c r="AH42" i="34" s="1"/>
  <c r="AG41" i="34"/>
  <c r="Y41" i="34"/>
  <c r="S41" i="34"/>
  <c r="Z41" i="34" s="1"/>
  <c r="AH41" i="34" s="1"/>
  <c r="R41" i="34"/>
  <c r="M41" i="34"/>
  <c r="L41" i="34"/>
  <c r="H41" i="34"/>
  <c r="G41" i="34"/>
  <c r="F41" i="34"/>
  <c r="E41" i="34"/>
  <c r="D41" i="34"/>
  <c r="C41" i="34"/>
  <c r="I41" i="34" s="1"/>
  <c r="AG40" i="34"/>
  <c r="Y40" i="34"/>
  <c r="S40" i="34"/>
  <c r="Z40" i="34" s="1"/>
  <c r="AH40" i="34" s="1"/>
  <c r="R40" i="34"/>
  <c r="L40" i="34"/>
  <c r="H40" i="34"/>
  <c r="G40" i="34"/>
  <c r="F40" i="34"/>
  <c r="E40" i="34"/>
  <c r="D40" i="34"/>
  <c r="C40" i="34"/>
  <c r="M40" i="34" s="1"/>
  <c r="AG39" i="34"/>
  <c r="Y39" i="34"/>
  <c r="S39" i="34"/>
  <c r="Z39" i="34" s="1"/>
  <c r="AH39" i="34" s="1"/>
  <c r="R39" i="34"/>
  <c r="L39" i="34"/>
  <c r="H39" i="34"/>
  <c r="G39" i="34"/>
  <c r="F39" i="34"/>
  <c r="E39" i="34"/>
  <c r="D39" i="34"/>
  <c r="C39" i="34"/>
  <c r="M39" i="34" s="1"/>
  <c r="AG38" i="34"/>
  <c r="Y38" i="34"/>
  <c r="S38" i="34"/>
  <c r="Z38" i="34" s="1"/>
  <c r="AH38" i="34" s="1"/>
  <c r="R38" i="34"/>
  <c r="L38" i="34"/>
  <c r="H38" i="34"/>
  <c r="G38" i="34"/>
  <c r="F38" i="34"/>
  <c r="E38" i="34"/>
  <c r="D38" i="34"/>
  <c r="C38" i="34"/>
  <c r="M38" i="34" s="1"/>
  <c r="AG37" i="34"/>
  <c r="Y37" i="34"/>
  <c r="R37" i="34"/>
  <c r="L37" i="34"/>
  <c r="H37" i="34"/>
  <c r="G37" i="34"/>
  <c r="F37" i="34"/>
  <c r="E37" i="34"/>
  <c r="D37" i="34"/>
  <c r="C37" i="34"/>
  <c r="M37" i="34" s="1"/>
  <c r="AG36" i="34"/>
  <c r="Y36" i="34"/>
  <c r="R36" i="34"/>
  <c r="L36" i="34"/>
  <c r="H36" i="34"/>
  <c r="G36" i="34"/>
  <c r="F36" i="34"/>
  <c r="E36" i="34"/>
  <c r="D36" i="34"/>
  <c r="C36" i="34"/>
  <c r="M36" i="34" s="1"/>
  <c r="AG35" i="34"/>
  <c r="Y35" i="34"/>
  <c r="R35" i="34"/>
  <c r="L35" i="34"/>
  <c r="H35" i="34"/>
  <c r="G35" i="34"/>
  <c r="F35" i="34"/>
  <c r="E35" i="34"/>
  <c r="D35" i="34"/>
  <c r="C35" i="34"/>
  <c r="S35" i="34" s="1"/>
  <c r="Z35" i="34" s="1"/>
  <c r="AH35" i="34" s="1"/>
  <c r="AG34" i="34"/>
  <c r="Y34" i="34"/>
  <c r="R34" i="34"/>
  <c r="L34" i="34"/>
  <c r="H34" i="34"/>
  <c r="G34" i="34"/>
  <c r="F34" i="34"/>
  <c r="E34" i="34"/>
  <c r="D34" i="34"/>
  <c r="C34" i="34"/>
  <c r="I34" i="34" s="1"/>
  <c r="AG33" i="34"/>
  <c r="Y33" i="34"/>
  <c r="R33" i="34"/>
  <c r="L33" i="34"/>
  <c r="H33" i="34"/>
  <c r="G33" i="34"/>
  <c r="F33" i="34"/>
  <c r="E33" i="34"/>
  <c r="D33" i="34"/>
  <c r="C33" i="34"/>
  <c r="S33" i="34" s="1"/>
  <c r="Z33" i="34" s="1"/>
  <c r="AH33" i="34" s="1"/>
  <c r="AG32" i="34"/>
  <c r="Y32" i="34"/>
  <c r="R32" i="34"/>
  <c r="L32" i="34"/>
  <c r="H32" i="34"/>
  <c r="G32" i="34"/>
  <c r="F32" i="34"/>
  <c r="E32" i="34"/>
  <c r="D32" i="34"/>
  <c r="C32" i="34"/>
  <c r="M32" i="34" s="1"/>
  <c r="AG31" i="34"/>
  <c r="Y31" i="34"/>
  <c r="R31" i="34"/>
  <c r="L31" i="34"/>
  <c r="H31" i="34"/>
  <c r="G31" i="34"/>
  <c r="F31" i="34"/>
  <c r="E31" i="34"/>
  <c r="D31" i="34"/>
  <c r="C31" i="34"/>
  <c r="S31" i="34" s="1"/>
  <c r="Z31" i="34" s="1"/>
  <c r="AH31" i="34" s="1"/>
  <c r="AG30" i="34"/>
  <c r="Y30" i="34"/>
  <c r="R30" i="34"/>
  <c r="L30" i="34"/>
  <c r="H30" i="34"/>
  <c r="G30" i="34"/>
  <c r="F30" i="34"/>
  <c r="E30" i="34"/>
  <c r="D30" i="34"/>
  <c r="C30" i="34"/>
  <c r="S30" i="34" s="1"/>
  <c r="Z30" i="34" s="1"/>
  <c r="AH30" i="34" s="1"/>
  <c r="AG29" i="34"/>
  <c r="Y29" i="34"/>
  <c r="R29" i="34"/>
  <c r="L29" i="34"/>
  <c r="H29" i="34"/>
  <c r="G29" i="34"/>
  <c r="F29" i="34"/>
  <c r="E29" i="34"/>
  <c r="D29" i="34"/>
  <c r="C29" i="34"/>
  <c r="I29" i="34" s="1"/>
  <c r="AG28" i="34"/>
  <c r="Y28" i="34"/>
  <c r="R28" i="34"/>
  <c r="L28" i="34"/>
  <c r="H28" i="34"/>
  <c r="G28" i="34"/>
  <c r="F28" i="34"/>
  <c r="E28" i="34"/>
  <c r="D28" i="34"/>
  <c r="C28" i="34"/>
  <c r="S28" i="34" s="1"/>
  <c r="Z28" i="34" s="1"/>
  <c r="AH28" i="34" s="1"/>
  <c r="AG27" i="34"/>
  <c r="Y27" i="34"/>
  <c r="R27" i="34"/>
  <c r="L27" i="34"/>
  <c r="H27" i="34"/>
  <c r="G27" i="34"/>
  <c r="F27" i="34"/>
  <c r="E27" i="34"/>
  <c r="D27" i="34"/>
  <c r="C27" i="34"/>
  <c r="M27" i="34" s="1"/>
  <c r="AG26" i="34"/>
  <c r="Y26" i="34"/>
  <c r="R26" i="34"/>
  <c r="L26" i="34"/>
  <c r="H26" i="34"/>
  <c r="G26" i="34"/>
  <c r="F26" i="34"/>
  <c r="E26" i="34"/>
  <c r="D26" i="34"/>
  <c r="C26" i="34"/>
  <c r="S26" i="34" s="1"/>
  <c r="Z26" i="34" s="1"/>
  <c r="AH26" i="34" s="1"/>
  <c r="AG25" i="34"/>
  <c r="Y25" i="34"/>
  <c r="R25" i="34"/>
  <c r="L25" i="34"/>
  <c r="H25" i="34"/>
  <c r="G25" i="34"/>
  <c r="F25" i="34"/>
  <c r="E25" i="34"/>
  <c r="D25" i="34"/>
  <c r="C25" i="34"/>
  <c r="M25" i="34" s="1"/>
  <c r="AG24" i="34"/>
  <c r="Y24" i="34"/>
  <c r="R24" i="34"/>
  <c r="L24" i="34"/>
  <c r="H24" i="34"/>
  <c r="G24" i="34"/>
  <c r="F24" i="34"/>
  <c r="E24" i="34"/>
  <c r="D24" i="34"/>
  <c r="C24" i="34"/>
  <c r="S24" i="34" s="1"/>
  <c r="Z24" i="34" s="1"/>
  <c r="AH24" i="34" s="1"/>
  <c r="AG23" i="34"/>
  <c r="Y23" i="34"/>
  <c r="R23" i="34"/>
  <c r="L23" i="34"/>
  <c r="H23" i="34"/>
  <c r="G23" i="34"/>
  <c r="F23" i="34"/>
  <c r="E23" i="34"/>
  <c r="D23" i="34"/>
  <c r="C23" i="34"/>
  <c r="S23" i="34" s="1"/>
  <c r="Z23" i="34" s="1"/>
  <c r="AH23" i="34" s="1"/>
  <c r="AG22" i="34"/>
  <c r="Y22" i="34"/>
  <c r="R22" i="34"/>
  <c r="L22" i="34"/>
  <c r="H22" i="34"/>
  <c r="G22" i="34"/>
  <c r="F22" i="34"/>
  <c r="E22" i="34"/>
  <c r="D22" i="34"/>
  <c r="C22" i="34"/>
  <c r="I22" i="34" s="1"/>
  <c r="AG21" i="34"/>
  <c r="Y21" i="34"/>
  <c r="R21" i="34"/>
  <c r="L21" i="34"/>
  <c r="H21" i="34"/>
  <c r="G21" i="34"/>
  <c r="F21" i="34"/>
  <c r="E21" i="34"/>
  <c r="D21" i="34"/>
  <c r="C21" i="34"/>
  <c r="S21" i="34" s="1"/>
  <c r="Z21" i="34" s="1"/>
  <c r="AH21" i="34" s="1"/>
  <c r="AG20" i="34"/>
  <c r="Y20" i="34"/>
  <c r="R20" i="34"/>
  <c r="L20" i="34"/>
  <c r="H20" i="34"/>
  <c r="G20" i="34"/>
  <c r="F20" i="34"/>
  <c r="E20" i="34"/>
  <c r="D20" i="34"/>
  <c r="C20" i="34"/>
  <c r="M20" i="34" s="1"/>
  <c r="AG19" i="34"/>
  <c r="Y19" i="34"/>
  <c r="R19" i="34"/>
  <c r="L19" i="34"/>
  <c r="H19" i="34"/>
  <c r="G19" i="34"/>
  <c r="F19" i="34"/>
  <c r="E19" i="34"/>
  <c r="D19" i="34"/>
  <c r="C19" i="34"/>
  <c r="S19" i="34" s="1"/>
  <c r="Z19" i="34" s="1"/>
  <c r="AH19" i="34" s="1"/>
  <c r="AG18" i="34"/>
  <c r="Y18" i="34"/>
  <c r="R18" i="34"/>
  <c r="L18" i="34"/>
  <c r="H18" i="34"/>
  <c r="G18" i="34"/>
  <c r="F18" i="34"/>
  <c r="E18" i="34"/>
  <c r="D18" i="34"/>
  <c r="C18" i="34"/>
  <c r="S18" i="34" s="1"/>
  <c r="Z18" i="34" s="1"/>
  <c r="AH18" i="34" s="1"/>
  <c r="AG17" i="34"/>
  <c r="Y17" i="34"/>
  <c r="R17" i="34"/>
  <c r="L17" i="34"/>
  <c r="H17" i="34"/>
  <c r="G17" i="34"/>
  <c r="F17" i="34"/>
  <c r="E17" i="34"/>
  <c r="D17" i="34"/>
  <c r="C17" i="34"/>
  <c r="I17" i="34" s="1"/>
  <c r="AG16" i="34"/>
  <c r="Y16" i="34"/>
  <c r="S16" i="34"/>
  <c r="Z16" i="34" s="1"/>
  <c r="AH16" i="34" s="1"/>
  <c r="R16" i="34"/>
  <c r="L16" i="34"/>
  <c r="H16" i="34"/>
  <c r="G16" i="34"/>
  <c r="F16" i="34"/>
  <c r="E16" i="34"/>
  <c r="D16" i="34"/>
  <c r="C16" i="34"/>
  <c r="M16" i="34" s="1"/>
  <c r="AG15" i="34"/>
  <c r="Y15" i="34"/>
  <c r="S15" i="34"/>
  <c r="Z15" i="34" s="1"/>
  <c r="AH15" i="34" s="1"/>
  <c r="R15" i="34"/>
  <c r="M15" i="34"/>
  <c r="L15" i="34"/>
  <c r="H15" i="34"/>
  <c r="G15" i="34"/>
  <c r="F15" i="34"/>
  <c r="E15" i="34"/>
  <c r="D15" i="34"/>
  <c r="C15" i="34"/>
  <c r="I15" i="34" s="1"/>
  <c r="AG14" i="34"/>
  <c r="Y14" i="34"/>
  <c r="S14" i="34"/>
  <c r="Z14" i="34" s="1"/>
  <c r="AH14" i="34" s="1"/>
  <c r="R14" i="34"/>
  <c r="L14" i="34"/>
  <c r="H14" i="34"/>
  <c r="G14" i="34"/>
  <c r="F14" i="34"/>
  <c r="E14" i="34"/>
  <c r="D14" i="34"/>
  <c r="C14" i="34"/>
  <c r="M14" i="34" s="1"/>
  <c r="AG13" i="34"/>
  <c r="Y13" i="34"/>
  <c r="S13" i="34"/>
  <c r="Z13" i="34" s="1"/>
  <c r="AH13" i="34" s="1"/>
  <c r="R13" i="34"/>
  <c r="L13" i="34"/>
  <c r="H13" i="34"/>
  <c r="G13" i="34"/>
  <c r="F13" i="34"/>
  <c r="E13" i="34"/>
  <c r="D13" i="34"/>
  <c r="C13" i="34"/>
  <c r="I13" i="34" s="1"/>
  <c r="AG12" i="34"/>
  <c r="Y12" i="34"/>
  <c r="R12" i="34"/>
  <c r="L12" i="34"/>
  <c r="H12" i="34"/>
  <c r="G12" i="34"/>
  <c r="F12" i="34"/>
  <c r="E12" i="34"/>
  <c r="D12" i="34"/>
  <c r="C12" i="34"/>
  <c r="S12" i="34" s="1"/>
  <c r="Z12" i="34" s="1"/>
  <c r="AH12" i="34" s="1"/>
  <c r="AG11" i="34"/>
  <c r="Y11" i="34"/>
  <c r="R11" i="34"/>
  <c r="L11" i="34"/>
  <c r="H11" i="34"/>
  <c r="G11" i="34"/>
  <c r="F11" i="34"/>
  <c r="E11" i="34"/>
  <c r="D11" i="34"/>
  <c r="C11" i="34"/>
  <c r="M11" i="34" s="1"/>
  <c r="AG10" i="34"/>
  <c r="Y10" i="34"/>
  <c r="R10" i="34"/>
  <c r="L10" i="34"/>
  <c r="H10" i="34"/>
  <c r="G10" i="34"/>
  <c r="F10" i="34"/>
  <c r="E10" i="34"/>
  <c r="D10" i="34"/>
  <c r="C10" i="34"/>
  <c r="M10" i="34" s="1"/>
  <c r="AG9" i="34"/>
  <c r="Y9" i="34"/>
  <c r="R9" i="34"/>
  <c r="L9" i="34"/>
  <c r="H9" i="34"/>
  <c r="G9" i="34"/>
  <c r="F9" i="34"/>
  <c r="E9" i="34"/>
  <c r="D9" i="34"/>
  <c r="C9" i="34"/>
  <c r="S9" i="34" s="1"/>
  <c r="Z9" i="34" s="1"/>
  <c r="AH9" i="34" s="1"/>
  <c r="AG8" i="34"/>
  <c r="Y8" i="34"/>
  <c r="S8" i="34"/>
  <c r="Z8" i="34" s="1"/>
  <c r="AH8" i="34" s="1"/>
  <c r="R8" i="34"/>
  <c r="L8" i="34"/>
  <c r="H8" i="34"/>
  <c r="G8" i="34"/>
  <c r="F8" i="34"/>
  <c r="E8" i="34"/>
  <c r="D8" i="34"/>
  <c r="C8" i="34"/>
  <c r="I8" i="34" s="1"/>
  <c r="AG7" i="34"/>
  <c r="Y7" i="34"/>
  <c r="S7" i="34"/>
  <c r="Z7" i="34" s="1"/>
  <c r="AH7" i="34" s="1"/>
  <c r="R7" i="34"/>
  <c r="L7" i="34"/>
  <c r="H7" i="34"/>
  <c r="G7" i="34"/>
  <c r="F7" i="34"/>
  <c r="E7" i="34"/>
  <c r="D7" i="34"/>
  <c r="C7" i="34"/>
  <c r="M7" i="34" s="1"/>
  <c r="AG6" i="34"/>
  <c r="Y6" i="34"/>
  <c r="S6" i="34"/>
  <c r="Z6" i="34" s="1"/>
  <c r="AH6" i="34" s="1"/>
  <c r="R6" i="34"/>
  <c r="L6" i="34"/>
  <c r="H6" i="34"/>
  <c r="G6" i="34"/>
  <c r="F6" i="34"/>
  <c r="E6" i="34"/>
  <c r="D6" i="34"/>
  <c r="C6" i="34"/>
  <c r="I6" i="34" s="1"/>
  <c r="AG5" i="34"/>
  <c r="Y5" i="34"/>
  <c r="S5" i="34"/>
  <c r="Z5" i="34" s="1"/>
  <c r="AH5" i="34" s="1"/>
  <c r="R5" i="34"/>
  <c r="L5" i="34"/>
  <c r="H5" i="34"/>
  <c r="G5" i="34"/>
  <c r="F5" i="34"/>
  <c r="E5" i="34"/>
  <c r="D5" i="34"/>
  <c r="C5" i="34"/>
  <c r="I5" i="34" s="1"/>
  <c r="AF4" i="34"/>
  <c r="X4" i="34"/>
  <c r="Q4" i="34"/>
  <c r="W4" i="34" s="1"/>
  <c r="AD4" i="34" s="1"/>
  <c r="K4" i="34"/>
  <c r="P4" i="34" s="1"/>
  <c r="V4" i="34" s="1"/>
  <c r="AC4" i="34" s="1"/>
  <c r="H4" i="34"/>
  <c r="G4" i="34"/>
  <c r="F4" i="34"/>
  <c r="E4" i="34"/>
  <c r="D4" i="34"/>
  <c r="C4" i="34"/>
  <c r="J4" i="34" s="1"/>
  <c r="AE3" i="34"/>
  <c r="W3" i="34"/>
  <c r="AD3" i="34" s="1"/>
  <c r="P3" i="34"/>
  <c r="V3" i="34" s="1"/>
  <c r="AC3" i="34" s="1"/>
  <c r="J3" i="34"/>
  <c r="O3" i="34" s="1"/>
  <c r="I3" i="34"/>
  <c r="AE3" i="29"/>
  <c r="AD3" i="29"/>
  <c r="AC3" i="29"/>
  <c r="AB3" i="29"/>
  <c r="W3" i="29"/>
  <c r="V3" i="29"/>
  <c r="U3" i="29"/>
  <c r="G4" i="32"/>
  <c r="G6" i="32"/>
  <c r="H6" i="32"/>
  <c r="F6" i="32"/>
  <c r="H4" i="32"/>
  <c r="F4" i="32"/>
  <c r="E6" i="32"/>
  <c r="E5" i="32"/>
  <c r="E4" i="32"/>
  <c r="C6" i="32"/>
  <c r="C5" i="32"/>
  <c r="C4" i="32"/>
  <c r="L26" i="29"/>
  <c r="N26" i="29" s="1"/>
  <c r="M26" i="29"/>
  <c r="L27" i="29"/>
  <c r="M27" i="29"/>
  <c r="N27" i="29"/>
  <c r="L28" i="29"/>
  <c r="N28" i="29" s="1"/>
  <c r="M28" i="29"/>
  <c r="L29" i="29"/>
  <c r="N29" i="29" s="1"/>
  <c r="M29" i="29"/>
  <c r="L30" i="29"/>
  <c r="N30" i="29" s="1"/>
  <c r="M30" i="29"/>
  <c r="L31" i="29"/>
  <c r="N31" i="29" s="1"/>
  <c r="M31" i="29"/>
  <c r="X25" i="29"/>
  <c r="W25" i="29"/>
  <c r="V25" i="29"/>
  <c r="U25" i="29"/>
  <c r="X24" i="29"/>
  <c r="W24" i="29"/>
  <c r="V24" i="29"/>
  <c r="U24" i="29"/>
  <c r="X23" i="29"/>
  <c r="W23" i="29"/>
  <c r="V23" i="29"/>
  <c r="U23" i="29"/>
  <c r="X22" i="29"/>
  <c r="W22" i="29"/>
  <c r="V22" i="29"/>
  <c r="U22" i="29"/>
  <c r="K25" i="29"/>
  <c r="J25" i="29"/>
  <c r="K24" i="29"/>
  <c r="J24" i="29"/>
  <c r="K23" i="29"/>
  <c r="J23" i="29"/>
  <c r="K22" i="29"/>
  <c r="J22" i="29"/>
  <c r="K19" i="29"/>
  <c r="J19" i="29"/>
  <c r="K18" i="29"/>
  <c r="J18" i="29"/>
  <c r="M3" i="34" l="1"/>
  <c r="I23" i="34"/>
  <c r="M21" i="34"/>
  <c r="S37" i="34"/>
  <c r="Z37" i="34" s="1"/>
  <c r="AH37" i="34" s="1"/>
  <c r="M23" i="34"/>
  <c r="S22" i="34"/>
  <c r="Z22" i="34" s="1"/>
  <c r="AH22" i="34" s="1"/>
  <c r="S36" i="34"/>
  <c r="Z36" i="34" s="1"/>
  <c r="AH36" i="34" s="1"/>
  <c r="I21" i="34"/>
  <c r="M22" i="34"/>
  <c r="S11" i="34"/>
  <c r="Z11" i="34" s="1"/>
  <c r="AH11" i="34" s="1"/>
  <c r="I19" i="34"/>
  <c r="S10" i="34"/>
  <c r="Z10" i="34" s="1"/>
  <c r="AH10" i="34" s="1"/>
  <c r="M8" i="34"/>
  <c r="M19" i="34"/>
  <c r="M6" i="34"/>
  <c r="S46" i="34"/>
  <c r="Z46" i="34" s="1"/>
  <c r="AH46" i="34" s="1"/>
  <c r="I14" i="34"/>
  <c r="M13" i="34"/>
  <c r="S29" i="34"/>
  <c r="Z29" i="34" s="1"/>
  <c r="AH29" i="34" s="1"/>
  <c r="I10" i="34"/>
  <c r="I12" i="34"/>
  <c r="M12" i="34"/>
  <c r="S44" i="34"/>
  <c r="Z44" i="34" s="1"/>
  <c r="AH44" i="34" s="1"/>
  <c r="I24" i="34"/>
  <c r="I26" i="34"/>
  <c r="I28" i="34"/>
  <c r="I31" i="34"/>
  <c r="I33" i="34"/>
  <c r="I35" i="34"/>
  <c r="M17" i="34"/>
  <c r="S20" i="34"/>
  <c r="Z20" i="34" s="1"/>
  <c r="AH20" i="34" s="1"/>
  <c r="M34" i="34"/>
  <c r="M24" i="34"/>
  <c r="M26" i="34"/>
  <c r="M28" i="34"/>
  <c r="M31" i="34"/>
  <c r="M33" i="34"/>
  <c r="M35" i="34"/>
  <c r="I36" i="34"/>
  <c r="I38" i="34"/>
  <c r="I40" i="34"/>
  <c r="I43" i="34"/>
  <c r="I45" i="34"/>
  <c r="I47" i="34"/>
  <c r="S17" i="34"/>
  <c r="Z17" i="34" s="1"/>
  <c r="AH17" i="34" s="1"/>
  <c r="S25" i="34"/>
  <c r="Z25" i="34" s="1"/>
  <c r="AH25" i="34" s="1"/>
  <c r="S27" i="34"/>
  <c r="Z27" i="34" s="1"/>
  <c r="AH27" i="34" s="1"/>
  <c r="M29" i="34"/>
  <c r="S32" i="34"/>
  <c r="Z32" i="34" s="1"/>
  <c r="AH32" i="34" s="1"/>
  <c r="S34" i="34"/>
  <c r="Z34" i="34" s="1"/>
  <c r="AH34" i="34" s="1"/>
  <c r="M46" i="34"/>
  <c r="M45" i="34"/>
  <c r="U3" i="34"/>
  <c r="Y3" i="34" s="1"/>
  <c r="S3" i="34"/>
  <c r="R3" i="34"/>
  <c r="M4" i="34"/>
  <c r="L4" i="34"/>
  <c r="N37" i="34" s="1"/>
  <c r="O4" i="34"/>
  <c r="I18" i="34"/>
  <c r="I30" i="34"/>
  <c r="I42" i="34"/>
  <c r="I25" i="34"/>
  <c r="I37" i="34"/>
  <c r="I49" i="34"/>
  <c r="AE4" i="34"/>
  <c r="M9" i="34"/>
  <c r="I11" i="34"/>
  <c r="M18" i="34"/>
  <c r="I20" i="34"/>
  <c r="M30" i="34"/>
  <c r="I32" i="34"/>
  <c r="M42" i="34"/>
  <c r="I44" i="34"/>
  <c r="M5" i="34"/>
  <c r="I7" i="34"/>
  <c r="I16" i="34"/>
  <c r="I27" i="34"/>
  <c r="I39" i="34"/>
  <c r="I51" i="34"/>
  <c r="I9" i="34"/>
  <c r="L3" i="34"/>
  <c r="I4" i="34"/>
  <c r="N23" i="34" l="1"/>
  <c r="N30" i="34"/>
  <c r="N32" i="34"/>
  <c r="N52" i="34"/>
  <c r="N25" i="34"/>
  <c r="N9" i="34"/>
  <c r="U4" i="34"/>
  <c r="S4" i="34"/>
  <c r="N6" i="34"/>
  <c r="N13" i="34"/>
  <c r="N5" i="34"/>
  <c r="N10" i="34"/>
  <c r="N15" i="34"/>
  <c r="N16" i="34"/>
  <c r="N3" i="34"/>
  <c r="N19" i="34"/>
  <c r="N29" i="34"/>
  <c r="N28" i="34"/>
  <c r="N50" i="34"/>
  <c r="N38" i="34"/>
  <c r="N43" i="34"/>
  <c r="N33" i="34"/>
  <c r="N21" i="34"/>
  <c r="N12" i="34"/>
  <c r="N26" i="34"/>
  <c r="N31" i="34"/>
  <c r="N36" i="34"/>
  <c r="N4" i="34"/>
  <c r="N48" i="34"/>
  <c r="N24" i="34"/>
  <c r="N17" i="34"/>
  <c r="N8" i="34"/>
  <c r="N53" i="34"/>
  <c r="N41" i="34"/>
  <c r="N34" i="34"/>
  <c r="N46" i="34"/>
  <c r="N22" i="34"/>
  <c r="N51" i="34"/>
  <c r="N39" i="34"/>
  <c r="N27" i="34"/>
  <c r="N7" i="34"/>
  <c r="N20" i="34"/>
  <c r="N18" i="34"/>
  <c r="N40" i="34"/>
  <c r="N47" i="34"/>
  <c r="R4" i="34"/>
  <c r="N11" i="34"/>
  <c r="N14" i="34"/>
  <c r="N45" i="34"/>
  <c r="AB3" i="34"/>
  <c r="AG3" i="34" s="1"/>
  <c r="Z3" i="34"/>
  <c r="N49" i="34"/>
  <c r="N42" i="34"/>
  <c r="N35" i="34"/>
  <c r="N44" i="34"/>
  <c r="AF4" i="29"/>
  <c r="AE4" i="29"/>
  <c r="X4" i="29"/>
  <c r="W4" i="29"/>
  <c r="AD4" i="29" s="1"/>
  <c r="L6" i="29"/>
  <c r="C6" i="29"/>
  <c r="M6" i="29" s="1"/>
  <c r="D6" i="29"/>
  <c r="E6" i="29"/>
  <c r="F6" i="29"/>
  <c r="G6" i="29"/>
  <c r="H6" i="29"/>
  <c r="I6" i="29"/>
  <c r="AH3" i="34" l="1"/>
  <c r="T34" i="34"/>
  <c r="T15" i="34"/>
  <c r="T30" i="34"/>
  <c r="T9" i="34"/>
  <c r="T4" i="34"/>
  <c r="T46" i="34"/>
  <c r="T3" i="34"/>
  <c r="T25" i="34"/>
  <c r="T6" i="34"/>
  <c r="T41" i="34"/>
  <c r="T22" i="34"/>
  <c r="T7" i="34"/>
  <c r="T32" i="34"/>
  <c r="T20" i="34"/>
  <c r="T31" i="34"/>
  <c r="T19" i="34"/>
  <c r="T10" i="34"/>
  <c r="T27" i="34"/>
  <c r="T36" i="34"/>
  <c r="T24" i="34"/>
  <c r="T17" i="34"/>
  <c r="T8" i="34"/>
  <c r="T13" i="34"/>
  <c r="T57" i="34"/>
  <c r="T53" i="34"/>
  <c r="T29" i="34"/>
  <c r="T51" i="34"/>
  <c r="T39" i="34"/>
  <c r="T16" i="34"/>
  <c r="T11" i="34"/>
  <c r="T5" i="34"/>
  <c r="T54" i="34"/>
  <c r="T44" i="34"/>
  <c r="T49" i="34"/>
  <c r="T37" i="34"/>
  <c r="T42" i="34"/>
  <c r="T18" i="34"/>
  <c r="T12" i="34"/>
  <c r="T38" i="34"/>
  <c r="T45" i="34"/>
  <c r="T52" i="34"/>
  <c r="T48" i="34"/>
  <c r="T14" i="34"/>
  <c r="T55" i="34"/>
  <c r="T50" i="34"/>
  <c r="T43" i="34"/>
  <c r="T56" i="34"/>
  <c r="T23" i="34"/>
  <c r="T47" i="34"/>
  <c r="T28" i="34"/>
  <c r="T33" i="34"/>
  <c r="T21" i="34"/>
  <c r="T26" i="34"/>
  <c r="T35" i="34"/>
  <c r="T40" i="34"/>
  <c r="AB4" i="34"/>
  <c r="AG4" i="34" s="1"/>
  <c r="Z4" i="34"/>
  <c r="AH4" i="34" s="1"/>
  <c r="Y4" i="34"/>
  <c r="R6" i="29"/>
  <c r="S6" i="29"/>
  <c r="Z6" i="29" s="1"/>
  <c r="AH6" i="29" s="1"/>
  <c r="Y6" i="29"/>
  <c r="AG6" i="29"/>
  <c r="AG7" i="29"/>
  <c r="AG8" i="29"/>
  <c r="Y7" i="29"/>
  <c r="R7" i="29"/>
  <c r="L7" i="29"/>
  <c r="C7" i="29"/>
  <c r="I7" i="29" s="1"/>
  <c r="D7" i="29"/>
  <c r="E7" i="29"/>
  <c r="F7" i="29"/>
  <c r="G7" i="29"/>
  <c r="H7" i="29"/>
  <c r="AI57" i="34" l="1"/>
  <c r="AI53" i="34"/>
  <c r="AI41" i="34"/>
  <c r="AI29" i="34"/>
  <c r="AI17" i="34"/>
  <c r="AI8" i="34"/>
  <c r="AI35" i="34"/>
  <c r="AI3" i="34"/>
  <c r="AI10" i="34"/>
  <c r="AI46" i="34"/>
  <c r="AI34" i="34"/>
  <c r="AI22" i="34"/>
  <c r="AI13" i="34"/>
  <c r="AI21" i="34"/>
  <c r="AI12" i="34"/>
  <c r="AI51" i="34"/>
  <c r="AI39" i="34"/>
  <c r="AI27" i="34"/>
  <c r="AI16" i="34"/>
  <c r="AI7" i="34"/>
  <c r="AI5" i="34"/>
  <c r="AI9" i="34"/>
  <c r="AI28" i="34"/>
  <c r="AI45" i="34"/>
  <c r="AI31" i="34"/>
  <c r="AI54" i="34"/>
  <c r="AI44" i="34"/>
  <c r="AI32" i="34"/>
  <c r="AI20" i="34"/>
  <c r="AI11" i="34"/>
  <c r="AI26" i="34"/>
  <c r="AI6" i="34"/>
  <c r="AI15" i="34"/>
  <c r="AI4" i="34"/>
  <c r="AI49" i="34"/>
  <c r="AI37" i="34"/>
  <c r="AI25" i="34"/>
  <c r="AI40" i="34"/>
  <c r="AI42" i="34"/>
  <c r="AI30" i="34"/>
  <c r="AI18" i="34"/>
  <c r="AI23" i="34"/>
  <c r="AI55" i="34"/>
  <c r="AI47" i="34"/>
  <c r="AI14" i="34"/>
  <c r="AI52" i="34"/>
  <c r="AI33" i="34"/>
  <c r="AI56" i="34"/>
  <c r="AI50" i="34"/>
  <c r="AI38" i="34"/>
  <c r="AI24" i="34"/>
  <c r="AI43" i="34"/>
  <c r="AI19" i="34"/>
  <c r="AI48" i="34"/>
  <c r="AI36" i="34"/>
  <c r="AA56" i="34"/>
  <c r="AA50" i="34"/>
  <c r="AA38" i="34"/>
  <c r="AA26" i="34"/>
  <c r="AA6" i="34"/>
  <c r="AA16" i="34"/>
  <c r="AA7" i="34"/>
  <c r="AA42" i="34"/>
  <c r="AA43" i="34"/>
  <c r="AA31" i="34"/>
  <c r="AA19" i="34"/>
  <c r="AA10" i="34"/>
  <c r="AA4" i="34"/>
  <c r="AA18" i="34"/>
  <c r="AA48" i="34"/>
  <c r="AA36" i="34"/>
  <c r="AA24" i="34"/>
  <c r="AA15" i="34"/>
  <c r="AA22" i="34"/>
  <c r="AA13" i="34"/>
  <c r="AA11" i="34"/>
  <c r="AA28" i="34"/>
  <c r="AA57" i="34"/>
  <c r="AA53" i="34"/>
  <c r="AA41" i="34"/>
  <c r="AA29" i="34"/>
  <c r="AA17" i="34"/>
  <c r="AA8" i="34"/>
  <c r="AA3" i="34"/>
  <c r="AA44" i="34"/>
  <c r="AA20" i="34"/>
  <c r="AA25" i="34"/>
  <c r="AA46" i="34"/>
  <c r="AA34" i="34"/>
  <c r="AA49" i="34"/>
  <c r="AA37" i="34"/>
  <c r="AA30" i="34"/>
  <c r="AA23" i="34"/>
  <c r="AA51" i="34"/>
  <c r="AA39" i="34"/>
  <c r="AA27" i="34"/>
  <c r="AA5" i="34"/>
  <c r="AA54" i="34"/>
  <c r="AA32" i="34"/>
  <c r="AA9" i="34"/>
  <c r="AA12" i="34"/>
  <c r="AA35" i="34"/>
  <c r="AA14" i="34"/>
  <c r="AA33" i="34"/>
  <c r="AA55" i="34"/>
  <c r="AA47" i="34"/>
  <c r="AA21" i="34"/>
  <c r="AA52" i="34"/>
  <c r="AA40" i="34"/>
  <c r="AA45" i="34"/>
  <c r="S7" i="29"/>
  <c r="Z7" i="29" s="1"/>
  <c r="AH7" i="29" s="1"/>
  <c r="M7" i="29"/>
  <c r="P3" i="29" l="1"/>
  <c r="L8" i="29" l="1"/>
  <c r="L9" i="29"/>
  <c r="L10" i="29"/>
  <c r="L11" i="29"/>
  <c r="L5" i="29"/>
  <c r="K4" i="29" l="1"/>
  <c r="J3" i="29" l="1"/>
  <c r="L12" i="29"/>
  <c r="L13" i="29"/>
  <c r="L17" i="29"/>
  <c r="L21" i="29"/>
  <c r="L23" i="29"/>
  <c r="L33" i="29"/>
  <c r="L35" i="29"/>
  <c r="L39" i="29"/>
  <c r="L40" i="29"/>
  <c r="L41" i="29"/>
  <c r="L45" i="29"/>
  <c r="L47" i="29"/>
  <c r="L51" i="29"/>
  <c r="L52" i="29"/>
  <c r="L53" i="29"/>
  <c r="L57" i="29"/>
  <c r="L59" i="29"/>
  <c r="C11" i="29"/>
  <c r="D11" i="29"/>
  <c r="E11" i="29"/>
  <c r="F11" i="29"/>
  <c r="G11" i="29"/>
  <c r="H11" i="29"/>
  <c r="I11" i="29"/>
  <c r="R11" i="29"/>
  <c r="Y11" i="29"/>
  <c r="AG11" i="29"/>
  <c r="AG67" i="29"/>
  <c r="Y67" i="29"/>
  <c r="S67" i="29"/>
  <c r="Z67" i="29" s="1"/>
  <c r="AH67" i="29" s="1"/>
  <c r="R67" i="29"/>
  <c r="AG66" i="29"/>
  <c r="Y66" i="29"/>
  <c r="S66" i="29"/>
  <c r="Z66" i="29" s="1"/>
  <c r="AH66" i="29" s="1"/>
  <c r="R66" i="29"/>
  <c r="AG65" i="29"/>
  <c r="Y65" i="29"/>
  <c r="S65" i="29"/>
  <c r="Z65" i="29" s="1"/>
  <c r="AH65" i="29" s="1"/>
  <c r="R65" i="29"/>
  <c r="AG64" i="29"/>
  <c r="Y64" i="29"/>
  <c r="S64" i="29"/>
  <c r="Z64" i="29" s="1"/>
  <c r="AH64" i="29" s="1"/>
  <c r="R64" i="29"/>
  <c r="AG63" i="29"/>
  <c r="Y63" i="29"/>
  <c r="R63" i="29"/>
  <c r="L63" i="29"/>
  <c r="H63" i="29"/>
  <c r="G63" i="29"/>
  <c r="F63" i="29"/>
  <c r="E63" i="29"/>
  <c r="D63" i="29"/>
  <c r="C63" i="29"/>
  <c r="I63" i="29" s="1"/>
  <c r="AG62" i="29"/>
  <c r="Y62" i="29"/>
  <c r="R62" i="29"/>
  <c r="L62" i="29"/>
  <c r="H62" i="29"/>
  <c r="G62" i="29"/>
  <c r="F62" i="29"/>
  <c r="E62" i="29"/>
  <c r="D62" i="29"/>
  <c r="C62" i="29"/>
  <c r="AG61" i="29"/>
  <c r="Y61" i="29"/>
  <c r="R61" i="29"/>
  <c r="L61" i="29"/>
  <c r="H61" i="29"/>
  <c r="G61" i="29"/>
  <c r="F61" i="29"/>
  <c r="E61" i="29"/>
  <c r="D61" i="29"/>
  <c r="C61" i="29"/>
  <c r="S61" i="29" s="1"/>
  <c r="Z61" i="29" s="1"/>
  <c r="AH61" i="29" s="1"/>
  <c r="AG60" i="29"/>
  <c r="Y60" i="29"/>
  <c r="R60" i="29"/>
  <c r="L60" i="29"/>
  <c r="H60" i="29"/>
  <c r="G60" i="29"/>
  <c r="F60" i="29"/>
  <c r="E60" i="29"/>
  <c r="D60" i="29"/>
  <c r="C60" i="29"/>
  <c r="S60" i="29" s="1"/>
  <c r="Z60" i="29" s="1"/>
  <c r="AH60" i="29" s="1"/>
  <c r="AG59" i="29"/>
  <c r="Y59" i="29"/>
  <c r="R59" i="29"/>
  <c r="H59" i="29"/>
  <c r="G59" i="29"/>
  <c r="F59" i="29"/>
  <c r="E59" i="29"/>
  <c r="D59" i="29"/>
  <c r="C59" i="29"/>
  <c r="I59" i="29" s="1"/>
  <c r="AG58" i="29"/>
  <c r="Y58" i="29"/>
  <c r="R58" i="29"/>
  <c r="L58" i="29"/>
  <c r="H58" i="29"/>
  <c r="G58" i="29"/>
  <c r="F58" i="29"/>
  <c r="E58" i="29"/>
  <c r="D58" i="29"/>
  <c r="C58" i="29"/>
  <c r="M58" i="29" s="1"/>
  <c r="AG57" i="29"/>
  <c r="Y57" i="29"/>
  <c r="R57" i="29"/>
  <c r="H57" i="29"/>
  <c r="G57" i="29"/>
  <c r="F57" i="29"/>
  <c r="E57" i="29"/>
  <c r="D57" i="29"/>
  <c r="C57" i="29"/>
  <c r="S57" i="29" s="1"/>
  <c r="Z57" i="29" s="1"/>
  <c r="AH57" i="29" s="1"/>
  <c r="AG56" i="29"/>
  <c r="Y56" i="29"/>
  <c r="R56" i="29"/>
  <c r="L56" i="29"/>
  <c r="H56" i="29"/>
  <c r="G56" i="29"/>
  <c r="F56" i="29"/>
  <c r="E56" i="29"/>
  <c r="D56" i="29"/>
  <c r="C56" i="29"/>
  <c r="S56" i="29" s="1"/>
  <c r="Z56" i="29" s="1"/>
  <c r="AH56" i="29" s="1"/>
  <c r="AG55" i="29"/>
  <c r="Y55" i="29"/>
  <c r="R55" i="29"/>
  <c r="L55" i="29"/>
  <c r="H55" i="29"/>
  <c r="G55" i="29"/>
  <c r="F55" i="29"/>
  <c r="E55" i="29"/>
  <c r="D55" i="29"/>
  <c r="C55" i="29"/>
  <c r="AG54" i="29"/>
  <c r="Y54" i="29"/>
  <c r="R54" i="29"/>
  <c r="L54" i="29"/>
  <c r="H54" i="29"/>
  <c r="G54" i="29"/>
  <c r="F54" i="29"/>
  <c r="E54" i="29"/>
  <c r="D54" i="29"/>
  <c r="C54" i="29"/>
  <c r="AG53" i="29"/>
  <c r="Y53" i="29"/>
  <c r="R53" i="29"/>
  <c r="H53" i="29"/>
  <c r="G53" i="29"/>
  <c r="F53" i="29"/>
  <c r="E53" i="29"/>
  <c r="D53" i="29"/>
  <c r="C53" i="29"/>
  <c r="S53" i="29" s="1"/>
  <c r="Z53" i="29" s="1"/>
  <c r="AH53" i="29" s="1"/>
  <c r="AG52" i="29"/>
  <c r="Y52" i="29"/>
  <c r="R52" i="29"/>
  <c r="H52" i="29"/>
  <c r="G52" i="29"/>
  <c r="F52" i="29"/>
  <c r="E52" i="29"/>
  <c r="D52" i="29"/>
  <c r="C52" i="29"/>
  <c r="S52" i="29" s="1"/>
  <c r="Z52" i="29" s="1"/>
  <c r="AH52" i="29" s="1"/>
  <c r="AG51" i="29"/>
  <c r="Y51" i="29"/>
  <c r="R51" i="29"/>
  <c r="H51" i="29"/>
  <c r="G51" i="29"/>
  <c r="F51" i="29"/>
  <c r="E51" i="29"/>
  <c r="D51" i="29"/>
  <c r="C51" i="29"/>
  <c r="AG50" i="29"/>
  <c r="Y50" i="29"/>
  <c r="R50" i="29"/>
  <c r="L50" i="29"/>
  <c r="H50" i="29"/>
  <c r="G50" i="29"/>
  <c r="F50" i="29"/>
  <c r="E50" i="29"/>
  <c r="D50" i="29"/>
  <c r="C50" i="29"/>
  <c r="AG49" i="29"/>
  <c r="Y49" i="29"/>
  <c r="R49" i="29"/>
  <c r="L49" i="29"/>
  <c r="H49" i="29"/>
  <c r="G49" i="29"/>
  <c r="F49" i="29"/>
  <c r="E49" i="29"/>
  <c r="D49" i="29"/>
  <c r="C49" i="29"/>
  <c r="AG48" i="29"/>
  <c r="Y48" i="29"/>
  <c r="R48" i="29"/>
  <c r="L48" i="29"/>
  <c r="H48" i="29"/>
  <c r="G48" i="29"/>
  <c r="F48" i="29"/>
  <c r="E48" i="29"/>
  <c r="D48" i="29"/>
  <c r="C48" i="29"/>
  <c r="S48" i="29" s="1"/>
  <c r="Z48" i="29" s="1"/>
  <c r="AH48" i="29" s="1"/>
  <c r="AG47" i="29"/>
  <c r="Y47" i="29"/>
  <c r="R47" i="29"/>
  <c r="H47" i="29"/>
  <c r="G47" i="29"/>
  <c r="F47" i="29"/>
  <c r="E47" i="29"/>
  <c r="D47" i="29"/>
  <c r="C47" i="29"/>
  <c r="AG46" i="29"/>
  <c r="Y46" i="29"/>
  <c r="R46" i="29"/>
  <c r="L46" i="29"/>
  <c r="H46" i="29"/>
  <c r="G46" i="29"/>
  <c r="F46" i="29"/>
  <c r="E46" i="29"/>
  <c r="D46" i="29"/>
  <c r="C46" i="29"/>
  <c r="AG45" i="29"/>
  <c r="Y45" i="29"/>
  <c r="R45" i="29"/>
  <c r="H45" i="29"/>
  <c r="G45" i="29"/>
  <c r="F45" i="29"/>
  <c r="E45" i="29"/>
  <c r="D45" i="29"/>
  <c r="C45" i="29"/>
  <c r="I45" i="29" s="1"/>
  <c r="AG44" i="29"/>
  <c r="Y44" i="29"/>
  <c r="R44" i="29"/>
  <c r="L44" i="29"/>
  <c r="H44" i="29"/>
  <c r="G44" i="29"/>
  <c r="F44" i="29"/>
  <c r="E44" i="29"/>
  <c r="D44" i="29"/>
  <c r="C44" i="29"/>
  <c r="S44" i="29" s="1"/>
  <c r="Z44" i="29" s="1"/>
  <c r="AH44" i="29" s="1"/>
  <c r="AG43" i="29"/>
  <c r="Y43" i="29"/>
  <c r="R43" i="29"/>
  <c r="L43" i="29"/>
  <c r="H43" i="29"/>
  <c r="G43" i="29"/>
  <c r="F43" i="29"/>
  <c r="E43" i="29"/>
  <c r="D43" i="29"/>
  <c r="C43" i="29"/>
  <c r="AG42" i="29"/>
  <c r="Y42" i="29"/>
  <c r="R42" i="29"/>
  <c r="L42" i="29"/>
  <c r="H42" i="29"/>
  <c r="G42" i="29"/>
  <c r="F42" i="29"/>
  <c r="E42" i="29"/>
  <c r="D42" i="29"/>
  <c r="C42" i="29"/>
  <c r="AG41" i="29"/>
  <c r="Y41" i="29"/>
  <c r="R41" i="29"/>
  <c r="H41" i="29"/>
  <c r="G41" i="29"/>
  <c r="F41" i="29"/>
  <c r="E41" i="29"/>
  <c r="D41" i="29"/>
  <c r="C41" i="29"/>
  <c r="I41" i="29" s="1"/>
  <c r="AG40" i="29"/>
  <c r="Y40" i="29"/>
  <c r="R40" i="29"/>
  <c r="H40" i="29"/>
  <c r="G40" i="29"/>
  <c r="F40" i="29"/>
  <c r="E40" i="29"/>
  <c r="D40" i="29"/>
  <c r="C40" i="29"/>
  <c r="S40" i="29" s="1"/>
  <c r="Z40" i="29" s="1"/>
  <c r="AH40" i="29" s="1"/>
  <c r="AG39" i="29"/>
  <c r="Y39" i="29"/>
  <c r="R39" i="29"/>
  <c r="H39" i="29"/>
  <c r="G39" i="29"/>
  <c r="F39" i="29"/>
  <c r="E39" i="29"/>
  <c r="D39" i="29"/>
  <c r="C39" i="29"/>
  <c r="AG38" i="29"/>
  <c r="Y38" i="29"/>
  <c r="R38" i="29"/>
  <c r="L38" i="29"/>
  <c r="H38" i="29"/>
  <c r="G38" i="29"/>
  <c r="F38" i="29"/>
  <c r="E38" i="29"/>
  <c r="D38" i="29"/>
  <c r="C38" i="29"/>
  <c r="AG37" i="29"/>
  <c r="Y37" i="29"/>
  <c r="R37" i="29"/>
  <c r="L37" i="29"/>
  <c r="H37" i="29"/>
  <c r="G37" i="29"/>
  <c r="F37" i="29"/>
  <c r="E37" i="29"/>
  <c r="D37" i="29"/>
  <c r="C37" i="29"/>
  <c r="S37" i="29" s="1"/>
  <c r="Z37" i="29" s="1"/>
  <c r="AH37" i="29" s="1"/>
  <c r="AG36" i="29"/>
  <c r="Y36" i="29"/>
  <c r="R36" i="29"/>
  <c r="L36" i="29"/>
  <c r="H36" i="29"/>
  <c r="G36" i="29"/>
  <c r="F36" i="29"/>
  <c r="E36" i="29"/>
  <c r="D36" i="29"/>
  <c r="C36" i="29"/>
  <c r="S36" i="29" s="1"/>
  <c r="Z36" i="29" s="1"/>
  <c r="AH36" i="29" s="1"/>
  <c r="AG35" i="29"/>
  <c r="Y35" i="29"/>
  <c r="R35" i="29"/>
  <c r="H35" i="29"/>
  <c r="G35" i="29"/>
  <c r="F35" i="29"/>
  <c r="E35" i="29"/>
  <c r="D35" i="29"/>
  <c r="C35" i="29"/>
  <c r="AG34" i="29"/>
  <c r="Y34" i="29"/>
  <c r="R34" i="29"/>
  <c r="L34" i="29"/>
  <c r="H34" i="29"/>
  <c r="G34" i="29"/>
  <c r="F34" i="29"/>
  <c r="E34" i="29"/>
  <c r="D34" i="29"/>
  <c r="C34" i="29"/>
  <c r="AG33" i="29"/>
  <c r="Y33" i="29"/>
  <c r="R33" i="29"/>
  <c r="H33" i="29"/>
  <c r="G33" i="29"/>
  <c r="F33" i="29"/>
  <c r="E33" i="29"/>
  <c r="D33" i="29"/>
  <c r="C33" i="29"/>
  <c r="S33" i="29" s="1"/>
  <c r="Z33" i="29" s="1"/>
  <c r="AH33" i="29" s="1"/>
  <c r="AG32" i="29"/>
  <c r="Y32" i="29"/>
  <c r="R32" i="29"/>
  <c r="L32" i="29"/>
  <c r="H32" i="29"/>
  <c r="G32" i="29"/>
  <c r="F32" i="29"/>
  <c r="E32" i="29"/>
  <c r="D32" i="29"/>
  <c r="C32" i="29"/>
  <c r="S32" i="29" s="1"/>
  <c r="Z32" i="29" s="1"/>
  <c r="AH32" i="29" s="1"/>
  <c r="AG31" i="29"/>
  <c r="Y31" i="29"/>
  <c r="R31" i="29"/>
  <c r="H31" i="29"/>
  <c r="G31" i="29"/>
  <c r="F31" i="29"/>
  <c r="E31" i="29"/>
  <c r="D31" i="29"/>
  <c r="C31" i="29"/>
  <c r="AG30" i="29"/>
  <c r="Y30" i="29"/>
  <c r="R30" i="29"/>
  <c r="H30" i="29"/>
  <c r="G30" i="29"/>
  <c r="F30" i="29"/>
  <c r="E30" i="29"/>
  <c r="D30" i="29"/>
  <c r="C30" i="29"/>
  <c r="AG29" i="29"/>
  <c r="Y29" i="29"/>
  <c r="R29" i="29"/>
  <c r="H29" i="29"/>
  <c r="G29" i="29"/>
  <c r="F29" i="29"/>
  <c r="E29" i="29"/>
  <c r="D29" i="29"/>
  <c r="C29" i="29"/>
  <c r="AG28" i="29"/>
  <c r="Y28" i="29"/>
  <c r="R28" i="29"/>
  <c r="H28" i="29"/>
  <c r="G28" i="29"/>
  <c r="F28" i="29"/>
  <c r="E28" i="29"/>
  <c r="D28" i="29"/>
  <c r="C28" i="29"/>
  <c r="S28" i="29" s="1"/>
  <c r="Z28" i="29" s="1"/>
  <c r="AH28" i="29" s="1"/>
  <c r="AG27" i="29"/>
  <c r="Y27" i="29"/>
  <c r="R27" i="29"/>
  <c r="H27" i="29"/>
  <c r="G27" i="29"/>
  <c r="F27" i="29"/>
  <c r="E27" i="29"/>
  <c r="D27" i="29"/>
  <c r="C27" i="29"/>
  <c r="AG26" i="29"/>
  <c r="Y26" i="29"/>
  <c r="R26" i="29"/>
  <c r="H26" i="29"/>
  <c r="G26" i="29"/>
  <c r="F26" i="29"/>
  <c r="E26" i="29"/>
  <c r="D26" i="29"/>
  <c r="C26" i="29"/>
  <c r="AG25" i="29"/>
  <c r="Y25" i="29"/>
  <c r="R25" i="29"/>
  <c r="L25" i="29"/>
  <c r="H25" i="29"/>
  <c r="G25" i="29"/>
  <c r="F25" i="29"/>
  <c r="E25" i="29"/>
  <c r="D25" i="29"/>
  <c r="C25" i="29"/>
  <c r="S25" i="29" s="1"/>
  <c r="Z25" i="29" s="1"/>
  <c r="AH25" i="29" s="1"/>
  <c r="AG24" i="29"/>
  <c r="Y24" i="29"/>
  <c r="R24" i="29"/>
  <c r="L24" i="29"/>
  <c r="H24" i="29"/>
  <c r="G24" i="29"/>
  <c r="F24" i="29"/>
  <c r="E24" i="29"/>
  <c r="D24" i="29"/>
  <c r="C24" i="29"/>
  <c r="S24" i="29" s="1"/>
  <c r="Z24" i="29" s="1"/>
  <c r="AH24" i="29" s="1"/>
  <c r="AG23" i="29"/>
  <c r="Y23" i="29"/>
  <c r="H23" i="29"/>
  <c r="G23" i="29"/>
  <c r="F23" i="29"/>
  <c r="E23" i="29"/>
  <c r="D23" i="29"/>
  <c r="C23" i="29"/>
  <c r="AG22" i="29"/>
  <c r="Y22" i="29"/>
  <c r="R22" i="29"/>
  <c r="L22" i="29"/>
  <c r="H22" i="29"/>
  <c r="G22" i="29"/>
  <c r="F22" i="29"/>
  <c r="E22" i="29"/>
  <c r="D22" i="29"/>
  <c r="C22" i="29"/>
  <c r="AG21" i="29"/>
  <c r="Y21" i="29"/>
  <c r="R21" i="29"/>
  <c r="H21" i="29"/>
  <c r="G21" i="29"/>
  <c r="F21" i="29"/>
  <c r="E21" i="29"/>
  <c r="D21" i="29"/>
  <c r="C21" i="29"/>
  <c r="AG20" i="29"/>
  <c r="Y20" i="29"/>
  <c r="R20" i="29"/>
  <c r="L20" i="29"/>
  <c r="H20" i="29"/>
  <c r="G20" i="29"/>
  <c r="F20" i="29"/>
  <c r="E20" i="29"/>
  <c r="D20" i="29"/>
  <c r="C20" i="29"/>
  <c r="S20" i="29" s="1"/>
  <c r="Z20" i="29" s="1"/>
  <c r="AH20" i="29" s="1"/>
  <c r="AG19" i="29"/>
  <c r="Y19" i="29"/>
  <c r="R19" i="29"/>
  <c r="L19" i="29"/>
  <c r="H19" i="29"/>
  <c r="G19" i="29"/>
  <c r="F19" i="29"/>
  <c r="E19" i="29"/>
  <c r="D19" i="29"/>
  <c r="C19" i="29"/>
  <c r="S19" i="29" s="1"/>
  <c r="Z19" i="29" s="1"/>
  <c r="AH19" i="29" s="1"/>
  <c r="AG18" i="29"/>
  <c r="Y18" i="29"/>
  <c r="R18" i="29"/>
  <c r="L18" i="29"/>
  <c r="H18" i="29"/>
  <c r="G18" i="29"/>
  <c r="F18" i="29"/>
  <c r="E18" i="29"/>
  <c r="D18" i="29"/>
  <c r="C18" i="29"/>
  <c r="S18" i="29" s="1"/>
  <c r="Z18" i="29" s="1"/>
  <c r="AH18" i="29" s="1"/>
  <c r="AG17" i="29"/>
  <c r="Y17" i="29"/>
  <c r="R17" i="29"/>
  <c r="H17" i="29"/>
  <c r="G17" i="29"/>
  <c r="F17" i="29"/>
  <c r="E17" i="29"/>
  <c r="D17" i="29"/>
  <c r="C17" i="29"/>
  <c r="I17" i="29" s="1"/>
  <c r="AG16" i="29"/>
  <c r="Y16" i="29"/>
  <c r="R16" i="29"/>
  <c r="H16" i="29"/>
  <c r="G16" i="29"/>
  <c r="F16" i="29"/>
  <c r="E16" i="29"/>
  <c r="D16" i="29"/>
  <c r="C16" i="29"/>
  <c r="I16" i="29" s="1"/>
  <c r="AG15" i="29"/>
  <c r="Y15" i="29"/>
  <c r="R15" i="29"/>
  <c r="L15" i="29"/>
  <c r="H15" i="29"/>
  <c r="G15" i="29"/>
  <c r="F15" i="29"/>
  <c r="E15" i="29"/>
  <c r="D15" i="29"/>
  <c r="C15" i="29"/>
  <c r="M15" i="29" s="1"/>
  <c r="AG14" i="29"/>
  <c r="Y14" i="29"/>
  <c r="R14" i="29"/>
  <c r="L14" i="29"/>
  <c r="H14" i="29"/>
  <c r="G14" i="29"/>
  <c r="F14" i="29"/>
  <c r="E14" i="29"/>
  <c r="D14" i="29"/>
  <c r="C14" i="29"/>
  <c r="S14" i="29" s="1"/>
  <c r="Z14" i="29" s="1"/>
  <c r="AH14" i="29" s="1"/>
  <c r="AG13" i="29"/>
  <c r="Y13" i="29"/>
  <c r="R13" i="29"/>
  <c r="H13" i="29"/>
  <c r="G13" i="29"/>
  <c r="F13" i="29"/>
  <c r="E13" i="29"/>
  <c r="D13" i="29"/>
  <c r="C13" i="29"/>
  <c r="S13" i="29" s="1"/>
  <c r="Z13" i="29" s="1"/>
  <c r="AH13" i="29" s="1"/>
  <c r="AG12" i="29"/>
  <c r="Y12" i="29"/>
  <c r="R12" i="29"/>
  <c r="H12" i="29"/>
  <c r="G12" i="29"/>
  <c r="F12" i="29"/>
  <c r="E12" i="29"/>
  <c r="D12" i="29"/>
  <c r="C12" i="29"/>
  <c r="S12" i="29" s="1"/>
  <c r="Z12" i="29" s="1"/>
  <c r="AH12" i="29" s="1"/>
  <c r="AG10" i="29"/>
  <c r="Y10" i="29"/>
  <c r="R10" i="29"/>
  <c r="H10" i="29"/>
  <c r="G10" i="29"/>
  <c r="F10" i="29"/>
  <c r="E10" i="29"/>
  <c r="D10" i="29"/>
  <c r="C10" i="29"/>
  <c r="M10" i="29" s="1"/>
  <c r="AG9" i="29"/>
  <c r="Y9" i="29"/>
  <c r="R9" i="29"/>
  <c r="H9" i="29"/>
  <c r="G9" i="29"/>
  <c r="F9" i="29"/>
  <c r="E9" i="29"/>
  <c r="D9" i="29"/>
  <c r="C9" i="29"/>
  <c r="Y8" i="29"/>
  <c r="R8" i="29"/>
  <c r="H8" i="29"/>
  <c r="G8" i="29"/>
  <c r="F8" i="29"/>
  <c r="E8" i="29"/>
  <c r="D8" i="29"/>
  <c r="C8" i="29"/>
  <c r="M8" i="29" s="1"/>
  <c r="AG5" i="29"/>
  <c r="Y5" i="29"/>
  <c r="R5" i="29"/>
  <c r="H5" i="29"/>
  <c r="G5" i="29"/>
  <c r="F5" i="29"/>
  <c r="E5" i="29"/>
  <c r="D5" i="29"/>
  <c r="C5" i="29"/>
  <c r="Q4" i="29"/>
  <c r="P4" i="29"/>
  <c r="V4" i="29" s="1"/>
  <c r="AC4" i="29" s="1"/>
  <c r="H4" i="29"/>
  <c r="G4" i="29"/>
  <c r="F4" i="29"/>
  <c r="E4" i="29"/>
  <c r="D4" i="29"/>
  <c r="C4" i="29"/>
  <c r="J4" i="29" s="1"/>
  <c r="O3" i="29"/>
  <c r="M3" i="29"/>
  <c r="I3" i="29"/>
  <c r="I5" i="29" l="1"/>
  <c r="M5" i="29"/>
  <c r="S11" i="29"/>
  <c r="Z11" i="29" s="1"/>
  <c r="AH11" i="29" s="1"/>
  <c r="M11" i="29"/>
  <c r="S9" i="29"/>
  <c r="Z9" i="29" s="1"/>
  <c r="AH9" i="29" s="1"/>
  <c r="M9" i="29"/>
  <c r="M39" i="29"/>
  <c r="M51" i="29"/>
  <c r="M62" i="29"/>
  <c r="M49" i="29"/>
  <c r="M61" i="29"/>
  <c r="I57" i="29"/>
  <c r="M56" i="29"/>
  <c r="M57" i="29"/>
  <c r="S49" i="29"/>
  <c r="Z49" i="29" s="1"/>
  <c r="AH49" i="29" s="1"/>
  <c r="I61" i="29"/>
  <c r="M19" i="29"/>
  <c r="M20" i="29"/>
  <c r="M32" i="29"/>
  <c r="M60" i="29"/>
  <c r="S17" i="29"/>
  <c r="Z17" i="29" s="1"/>
  <c r="AH17" i="29" s="1"/>
  <c r="I56" i="29"/>
  <c r="S15" i="29"/>
  <c r="Z15" i="29" s="1"/>
  <c r="AH15" i="29" s="1"/>
  <c r="I52" i="29"/>
  <c r="I53" i="29"/>
  <c r="I49" i="29"/>
  <c r="I12" i="29"/>
  <c r="S8" i="29"/>
  <c r="Z8" i="29" s="1"/>
  <c r="AH8" i="29" s="1"/>
  <c r="M52" i="29"/>
  <c r="M53" i="29"/>
  <c r="S29" i="29"/>
  <c r="Z29" i="29" s="1"/>
  <c r="AH29" i="29" s="1"/>
  <c r="M48" i="29"/>
  <c r="M12" i="29"/>
  <c r="I25" i="29"/>
  <c r="I28" i="29"/>
  <c r="M45" i="29"/>
  <c r="I29" i="29"/>
  <c r="M44" i="29"/>
  <c r="S45" i="29"/>
  <c r="Z45" i="29" s="1"/>
  <c r="AH45" i="29" s="1"/>
  <c r="I18" i="29"/>
  <c r="I19" i="29"/>
  <c r="M25" i="29"/>
  <c r="M17" i="29"/>
  <c r="I20" i="29"/>
  <c r="M24" i="29"/>
  <c r="I8" i="29"/>
  <c r="M41" i="29"/>
  <c r="I32" i="29"/>
  <c r="S41" i="29"/>
  <c r="Z41" i="29" s="1"/>
  <c r="AH41" i="29" s="1"/>
  <c r="I24" i="29"/>
  <c r="I60" i="29"/>
  <c r="I33" i="29"/>
  <c r="I36" i="29"/>
  <c r="I14" i="29"/>
  <c r="I37" i="29"/>
  <c r="M63" i="29"/>
  <c r="R3" i="29"/>
  <c r="M33" i="29"/>
  <c r="I40" i="29"/>
  <c r="AG3" i="29"/>
  <c r="I15" i="29"/>
  <c r="M37" i="29"/>
  <c r="I44" i="29"/>
  <c r="S63" i="29"/>
  <c r="Z63" i="29" s="1"/>
  <c r="AH63" i="29" s="1"/>
  <c r="S16" i="29"/>
  <c r="Z16" i="29" s="1"/>
  <c r="AH16" i="29" s="1"/>
  <c r="M14" i="29"/>
  <c r="M36" i="29"/>
  <c r="Y3" i="29"/>
  <c r="M40" i="29"/>
  <c r="I48" i="29"/>
  <c r="M22" i="29"/>
  <c r="I22" i="29"/>
  <c r="S22" i="29"/>
  <c r="Z22" i="29" s="1"/>
  <c r="AH22" i="29" s="1"/>
  <c r="S3" i="29"/>
  <c r="Z3" i="29" s="1"/>
  <c r="AH3" i="29" s="1"/>
  <c r="L3" i="29"/>
  <c r="M4" i="29"/>
  <c r="O4" i="29"/>
  <c r="U4" i="29" s="1"/>
  <c r="AB4" i="29" s="1"/>
  <c r="I55" i="29"/>
  <c r="S55" i="29"/>
  <c r="Z55" i="29" s="1"/>
  <c r="AH55" i="29" s="1"/>
  <c r="M55" i="29"/>
  <c r="M46" i="29"/>
  <c r="I46" i="29"/>
  <c r="S46" i="29"/>
  <c r="Z46" i="29" s="1"/>
  <c r="AH46" i="29" s="1"/>
  <c r="I43" i="29"/>
  <c r="S43" i="29"/>
  <c r="Z43" i="29" s="1"/>
  <c r="AH43" i="29" s="1"/>
  <c r="M43" i="29"/>
  <c r="M13" i="29"/>
  <c r="I13" i="29"/>
  <c r="I31" i="29"/>
  <c r="S31" i="29"/>
  <c r="Z31" i="29" s="1"/>
  <c r="AH31" i="29" s="1"/>
  <c r="M34" i="29"/>
  <c r="I34" i="29"/>
  <c r="S34" i="29"/>
  <c r="Z34" i="29" s="1"/>
  <c r="AH34" i="29" s="1"/>
  <c r="L4" i="29"/>
  <c r="S10" i="29"/>
  <c r="Z10" i="29" s="1"/>
  <c r="AH10" i="29" s="1"/>
  <c r="S5" i="29"/>
  <c r="Z5" i="29" s="1"/>
  <c r="AH5" i="29" s="1"/>
  <c r="I23" i="29"/>
  <c r="S23" i="29"/>
  <c r="I26" i="29"/>
  <c r="S26" i="29"/>
  <c r="Z26" i="29" s="1"/>
  <c r="AH26" i="29" s="1"/>
  <c r="M50" i="29"/>
  <c r="I50" i="29"/>
  <c r="S50" i="29"/>
  <c r="Z50" i="29" s="1"/>
  <c r="AH50" i="29" s="1"/>
  <c r="I10" i="29"/>
  <c r="I27" i="29"/>
  <c r="S27" i="29"/>
  <c r="Z27" i="29" s="1"/>
  <c r="AH27" i="29" s="1"/>
  <c r="I30" i="29"/>
  <c r="S30" i="29"/>
  <c r="Z30" i="29" s="1"/>
  <c r="AH30" i="29" s="1"/>
  <c r="I39" i="29"/>
  <c r="S39" i="29"/>
  <c r="Z39" i="29" s="1"/>
  <c r="AH39" i="29" s="1"/>
  <c r="M42" i="29"/>
  <c r="I42" i="29"/>
  <c r="S42" i="29"/>
  <c r="Z42" i="29" s="1"/>
  <c r="AH42" i="29" s="1"/>
  <c r="I51" i="29"/>
  <c r="S51" i="29"/>
  <c r="Z51" i="29" s="1"/>
  <c r="AH51" i="29" s="1"/>
  <c r="M54" i="29"/>
  <c r="I54" i="29"/>
  <c r="S54" i="29"/>
  <c r="Z54" i="29" s="1"/>
  <c r="AH54" i="29" s="1"/>
  <c r="M38" i="29"/>
  <c r="I38" i="29"/>
  <c r="S38" i="29"/>
  <c r="Z38" i="29" s="1"/>
  <c r="AH38" i="29" s="1"/>
  <c r="I9" i="29"/>
  <c r="I35" i="29"/>
  <c r="S35" i="29"/>
  <c r="Z35" i="29" s="1"/>
  <c r="AH35" i="29" s="1"/>
  <c r="I4" i="29"/>
  <c r="M21" i="29"/>
  <c r="I21" i="29"/>
  <c r="S21" i="29"/>
  <c r="Z21" i="29" s="1"/>
  <c r="AH21" i="29" s="1"/>
  <c r="I47" i="29"/>
  <c r="S47" i="29"/>
  <c r="Z47" i="29" s="1"/>
  <c r="AH47" i="29" s="1"/>
  <c r="M23" i="29"/>
  <c r="M35" i="29"/>
  <c r="M47" i="29"/>
  <c r="M59" i="29"/>
  <c r="M18" i="29"/>
  <c r="S58" i="29"/>
  <c r="Z58" i="29" s="1"/>
  <c r="AH58" i="29" s="1"/>
  <c r="S62" i="29"/>
  <c r="Z62" i="29" s="1"/>
  <c r="AH62" i="29" s="1"/>
  <c r="S59" i="29"/>
  <c r="Z59" i="29" s="1"/>
  <c r="AH59" i="29" s="1"/>
  <c r="I58" i="29"/>
  <c r="I62" i="29"/>
  <c r="N7" i="29" l="1"/>
  <c r="N6" i="29"/>
  <c r="N11" i="29"/>
  <c r="N9" i="29"/>
  <c r="N8" i="29"/>
  <c r="N10" i="29"/>
  <c r="N15" i="29"/>
  <c r="N5" i="29"/>
  <c r="N40" i="29"/>
  <c r="N51" i="29"/>
  <c r="N41" i="29"/>
  <c r="N44" i="29"/>
  <c r="N48" i="29"/>
  <c r="N22" i="29"/>
  <c r="N43" i="29"/>
  <c r="N46" i="29"/>
  <c r="N47" i="29"/>
  <c r="N45" i="29"/>
  <c r="N49" i="29"/>
  <c r="N55" i="29"/>
  <c r="N59" i="29"/>
  <c r="N57" i="29"/>
  <c r="N61" i="29"/>
  <c r="N53" i="29"/>
  <c r="N63" i="29"/>
  <c r="N19" i="29"/>
  <c r="N20" i="29"/>
  <c r="N34" i="29"/>
  <c r="N52" i="29"/>
  <c r="N13" i="29"/>
  <c r="N56" i="29"/>
  <c r="N17" i="29"/>
  <c r="N21" i="29"/>
  <c r="N25" i="29"/>
  <c r="N60" i="29"/>
  <c r="N18" i="29"/>
  <c r="N12" i="29"/>
  <c r="N23" i="29"/>
  <c r="N14" i="29"/>
  <c r="N24" i="29"/>
  <c r="N35" i="29"/>
  <c r="N32" i="29"/>
  <c r="N33" i="29"/>
  <c r="N39" i="29"/>
  <c r="N36" i="29"/>
  <c r="N37" i="29"/>
  <c r="S4" i="29"/>
  <c r="R4" i="29"/>
  <c r="L16" i="29"/>
  <c r="N16" i="29" s="1"/>
  <c r="M16" i="29"/>
  <c r="N42" i="29"/>
  <c r="N58" i="29"/>
  <c r="N54" i="29"/>
  <c r="N4" i="29"/>
  <c r="N3" i="29"/>
  <c r="N62" i="29"/>
  <c r="N38" i="29"/>
  <c r="N50" i="29"/>
  <c r="T6" i="29" l="1"/>
  <c r="T7" i="29"/>
  <c r="T11" i="29"/>
  <c r="T3" i="29"/>
  <c r="T15" i="29"/>
  <c r="T40" i="29"/>
  <c r="T47" i="29"/>
  <c r="T42" i="29"/>
  <c r="T45" i="29"/>
  <c r="T5" i="29"/>
  <c r="T21" i="29"/>
  <c r="T59" i="29"/>
  <c r="T55" i="29"/>
  <c r="T46" i="29"/>
  <c r="T49" i="29"/>
  <c r="T36" i="29"/>
  <c r="T43" i="29"/>
  <c r="T38" i="29"/>
  <c r="T41" i="29"/>
  <c r="T10" i="29"/>
  <c r="T66" i="29"/>
  <c r="T58" i="29"/>
  <c r="T61" i="29"/>
  <c r="T12" i="29"/>
  <c r="T57" i="29"/>
  <c r="T32" i="29"/>
  <c r="T39" i="29"/>
  <c r="T34" i="29"/>
  <c r="T37" i="29"/>
  <c r="T62" i="29"/>
  <c r="T63" i="29"/>
  <c r="T53" i="29"/>
  <c r="T28" i="29"/>
  <c r="T35" i="29"/>
  <c r="T30" i="29"/>
  <c r="T33" i="29"/>
  <c r="T14" i="29"/>
  <c r="T20" i="29"/>
  <c r="T54" i="29"/>
  <c r="T67" i="29"/>
  <c r="T24" i="29"/>
  <c r="T31" i="29"/>
  <c r="T26" i="29"/>
  <c r="T29" i="29"/>
  <c r="T17" i="29"/>
  <c r="T60" i="29"/>
  <c r="T16" i="29"/>
  <c r="T51" i="29"/>
  <c r="T9" i="29"/>
  <c r="T64" i="29"/>
  <c r="T19" i="29"/>
  <c r="T27" i="29"/>
  <c r="T22" i="29"/>
  <c r="T25" i="29"/>
  <c r="T13" i="29"/>
  <c r="T56" i="29"/>
  <c r="T44" i="29"/>
  <c r="T18" i="29"/>
  <c r="T65" i="29"/>
  <c r="T52" i="29"/>
  <c r="T8" i="29"/>
  <c r="T48" i="29"/>
  <c r="T50" i="29"/>
  <c r="T4" i="29"/>
  <c r="Z4" i="29"/>
  <c r="AH4" i="29" s="1"/>
  <c r="Y4" i="29"/>
  <c r="AA6" i="29" l="1"/>
  <c r="AA7" i="29"/>
  <c r="AA11" i="29"/>
  <c r="AG4" i="29"/>
  <c r="AA66" i="29"/>
  <c r="AA63" i="29"/>
  <c r="AA59" i="29"/>
  <c r="AA55" i="29"/>
  <c r="AA51" i="29"/>
  <c r="AA47" i="29"/>
  <c r="AA43" i="29"/>
  <c r="AA39" i="29"/>
  <c r="AA35" i="29"/>
  <c r="AA31" i="29"/>
  <c r="AA27" i="29"/>
  <c r="AA23" i="29"/>
  <c r="AA17" i="29"/>
  <c r="AA62" i="29"/>
  <c r="AA58" i="29"/>
  <c r="AA54" i="29"/>
  <c r="AA50" i="29"/>
  <c r="AA46" i="29"/>
  <c r="AA42" i="29"/>
  <c r="AA38" i="29"/>
  <c r="AA34" i="29"/>
  <c r="AA30" i="29"/>
  <c r="AA26" i="29"/>
  <c r="AA22" i="29"/>
  <c r="AA65" i="29"/>
  <c r="AA21" i="29"/>
  <c r="AA16" i="29"/>
  <c r="AA61" i="29"/>
  <c r="AA57" i="29"/>
  <c r="AA20" i="29"/>
  <c r="AA67" i="29"/>
  <c r="AA64" i="29"/>
  <c r="AA60" i="29"/>
  <c r="AA56" i="29"/>
  <c r="AA18" i="29"/>
  <c r="AA53" i="29"/>
  <c r="AA44" i="29"/>
  <c r="AA41" i="29"/>
  <c r="AA9" i="29"/>
  <c r="AA5" i="29"/>
  <c r="AA29" i="29"/>
  <c r="AA48" i="29"/>
  <c r="AA45" i="29"/>
  <c r="AA36" i="29"/>
  <c r="AA33" i="29"/>
  <c r="AA24" i="29"/>
  <c r="AA10" i="29"/>
  <c r="AA3" i="29"/>
  <c r="AA4" i="29"/>
  <c r="AA15" i="29"/>
  <c r="AA12" i="29"/>
  <c r="AA8" i="29"/>
  <c r="AA14" i="29"/>
  <c r="AA13" i="29"/>
  <c r="AA32" i="29"/>
  <c r="AA19" i="29"/>
  <c r="AA52" i="29"/>
  <c r="AA28" i="29"/>
  <c r="AA49" i="29"/>
  <c r="AA40" i="29"/>
  <c r="AA25" i="29"/>
  <c r="AA37" i="29"/>
  <c r="AI8" i="29" l="1"/>
  <c r="AI6" i="29"/>
  <c r="AI7" i="29"/>
  <c r="AI11" i="29"/>
  <c r="AI65" i="29"/>
  <c r="AI21" i="29"/>
  <c r="AI16" i="29"/>
  <c r="AI61" i="29"/>
  <c r="AI57" i="29"/>
  <c r="AI53" i="29"/>
  <c r="AI49" i="29"/>
  <c r="AI45" i="29"/>
  <c r="AI41" i="29"/>
  <c r="AI37" i="29"/>
  <c r="AI33" i="29"/>
  <c r="AI29" i="29"/>
  <c r="AI25" i="29"/>
  <c r="AI20" i="29"/>
  <c r="AI67" i="29"/>
  <c r="AI64" i="29"/>
  <c r="AI60" i="29"/>
  <c r="AI56" i="29"/>
  <c r="AI52" i="29"/>
  <c r="AI48" i="29"/>
  <c r="AI44" i="29"/>
  <c r="AI40" i="29"/>
  <c r="AI36" i="29"/>
  <c r="AI32" i="29"/>
  <c r="AI28" i="29"/>
  <c r="AI24" i="29"/>
  <c r="AI19" i="29"/>
  <c r="AI18" i="29"/>
  <c r="AI66" i="29"/>
  <c r="AI63" i="29"/>
  <c r="AI59" i="29"/>
  <c r="AI55" i="29"/>
  <c r="AI51" i="29"/>
  <c r="AI47" i="29"/>
  <c r="AI43" i="29"/>
  <c r="AI39" i="29"/>
  <c r="AI35" i="29"/>
  <c r="AI31" i="29"/>
  <c r="AI27" i="29"/>
  <c r="AI23" i="29"/>
  <c r="AI17" i="29"/>
  <c r="AI62" i="29"/>
  <c r="AI13" i="29"/>
  <c r="AI58" i="29"/>
  <c r="AI54" i="29"/>
  <c r="AI42" i="29"/>
  <c r="AI30" i="29"/>
  <c r="AI15" i="29"/>
  <c r="AI3" i="29"/>
  <c r="AI4" i="29"/>
  <c r="AI26" i="29"/>
  <c r="AI12" i="29"/>
  <c r="AI38" i="29"/>
  <c r="AI14" i="29"/>
  <c r="AI50" i="29"/>
  <c r="AI10" i="29"/>
  <c r="AI34" i="29"/>
  <c r="AI5" i="29"/>
  <c r="AI9" i="29"/>
  <c r="AI22" i="29"/>
  <c r="AI46" i="29"/>
  <c r="G4" i="25" l="1"/>
  <c r="G5" i="25"/>
  <c r="G6" i="25"/>
  <c r="G7" i="25"/>
  <c r="G8" i="25"/>
  <c r="G3" i="25"/>
  <c r="F4" i="25"/>
  <c r="F5" i="25"/>
  <c r="F6" i="25"/>
  <c r="F7" i="25"/>
  <c r="F8" i="25"/>
  <c r="F3" i="25"/>
  <c r="AT7" i="22"/>
  <c r="AT8" i="22"/>
  <c r="AJ7" i="22"/>
  <c r="AJ8" i="22"/>
  <c r="AA7" i="22"/>
  <c r="AA8" i="22"/>
  <c r="S7" i="22"/>
  <c r="S8" i="22"/>
  <c r="L7" i="22"/>
  <c r="L8" i="22"/>
  <c r="U7" i="22"/>
  <c r="AC7" i="22" s="1"/>
  <c r="AL7" i="22" s="1"/>
  <c r="AV7" i="22" s="1"/>
  <c r="M7" i="22"/>
  <c r="C8" i="22"/>
  <c r="D8" i="22"/>
  <c r="M8" i="22" s="1"/>
  <c r="E8" i="22"/>
  <c r="F8" i="22"/>
  <c r="G8" i="22"/>
  <c r="H8" i="22"/>
  <c r="AT6" i="22"/>
  <c r="AT9" i="22"/>
  <c r="AJ6" i="22"/>
  <c r="AS4" i="22"/>
  <c r="AI4" i="22"/>
  <c r="AR4" i="22" s="1"/>
  <c r="L9" i="22" l="1"/>
  <c r="N9" i="22"/>
  <c r="U9" i="22"/>
  <c r="M9" i="22"/>
  <c r="T9" i="22" s="1"/>
  <c r="T8" i="22"/>
  <c r="AB8" i="22" s="1"/>
  <c r="AK8" i="22" s="1"/>
  <c r="AU8" i="22" s="1"/>
  <c r="I8" i="22"/>
  <c r="T7" i="22"/>
  <c r="AB7" i="22" s="1"/>
  <c r="AK7" i="22" s="1"/>
  <c r="AU7" i="22" s="1"/>
  <c r="N7" i="22"/>
  <c r="U8" i="22"/>
  <c r="AC8" i="22" s="1"/>
  <c r="AL8" i="22" s="1"/>
  <c r="AV8" i="22" s="1"/>
  <c r="N8" i="22"/>
  <c r="Z4" i="22"/>
  <c r="AC9" i="22" l="1"/>
  <c r="AL9" i="22" s="1"/>
  <c r="AV9" i="22" s="1"/>
  <c r="AB9" i="22"/>
  <c r="AK9" i="22" s="1"/>
  <c r="AU9" i="22" s="1"/>
  <c r="AH4" i="22"/>
  <c r="AQ4" i="22" s="1"/>
  <c r="C5" i="22"/>
  <c r="D5" i="22"/>
  <c r="M5" i="22" s="1"/>
  <c r="E5" i="22"/>
  <c r="F5" i="22"/>
  <c r="G5" i="22"/>
  <c r="H5" i="22"/>
  <c r="C6" i="22"/>
  <c r="D6" i="22"/>
  <c r="E6" i="22"/>
  <c r="F6" i="22"/>
  <c r="G6" i="22"/>
  <c r="H6" i="22"/>
  <c r="C12" i="22"/>
  <c r="D12" i="22"/>
  <c r="M12" i="22" s="1"/>
  <c r="E12" i="22"/>
  <c r="F12" i="22"/>
  <c r="G12" i="22"/>
  <c r="H12" i="22"/>
  <c r="C13" i="22"/>
  <c r="D13" i="22"/>
  <c r="M13" i="22" s="1"/>
  <c r="E13" i="22"/>
  <c r="F13" i="22"/>
  <c r="G13" i="22"/>
  <c r="H13" i="22"/>
  <c r="C14" i="22"/>
  <c r="D14" i="22"/>
  <c r="M14" i="22" s="1"/>
  <c r="E14" i="22"/>
  <c r="F14" i="22"/>
  <c r="G14" i="22"/>
  <c r="H14" i="22"/>
  <c r="C15" i="22"/>
  <c r="D15" i="22"/>
  <c r="M15" i="22" s="1"/>
  <c r="E15" i="22"/>
  <c r="F15" i="22"/>
  <c r="G15" i="22"/>
  <c r="H15" i="22"/>
  <c r="C16" i="22"/>
  <c r="D16" i="22"/>
  <c r="M16" i="22" s="1"/>
  <c r="E16" i="22"/>
  <c r="F16" i="22"/>
  <c r="G16" i="22"/>
  <c r="H16" i="22"/>
  <c r="C17" i="22"/>
  <c r="D17" i="22"/>
  <c r="M17" i="22" s="1"/>
  <c r="E17" i="22"/>
  <c r="F17" i="22"/>
  <c r="G17" i="22"/>
  <c r="H17" i="22"/>
  <c r="C18" i="22"/>
  <c r="D18" i="22"/>
  <c r="M18" i="22" s="1"/>
  <c r="E18" i="22"/>
  <c r="F18" i="22"/>
  <c r="G18" i="22"/>
  <c r="H18" i="22"/>
  <c r="C19" i="22"/>
  <c r="D19" i="22"/>
  <c r="M19" i="22" s="1"/>
  <c r="E19" i="22"/>
  <c r="F19" i="22"/>
  <c r="G19" i="22"/>
  <c r="H19" i="22"/>
  <c r="C20" i="22"/>
  <c r="D20" i="22"/>
  <c r="M20" i="22" s="1"/>
  <c r="E20" i="22"/>
  <c r="F20" i="22"/>
  <c r="G20" i="22"/>
  <c r="H20" i="22"/>
  <c r="C21" i="22"/>
  <c r="D21" i="22"/>
  <c r="M21" i="22" s="1"/>
  <c r="E21" i="22"/>
  <c r="F21" i="22"/>
  <c r="G21" i="22"/>
  <c r="H21" i="22"/>
  <c r="H4" i="22"/>
  <c r="G4" i="22"/>
  <c r="F4" i="22"/>
  <c r="E4" i="22"/>
  <c r="D4" i="22"/>
  <c r="C4" i="22"/>
  <c r="AT29" i="22"/>
  <c r="AJ29" i="22"/>
  <c r="AA29" i="22"/>
  <c r="U29" i="22"/>
  <c r="AC29" i="22" s="1"/>
  <c r="AL29" i="22" s="1"/>
  <c r="AV29" i="22" s="1"/>
  <c r="T29" i="22"/>
  <c r="AB29" i="22" s="1"/>
  <c r="AK29" i="22" s="1"/>
  <c r="AU29" i="22" s="1"/>
  <c r="S29" i="22"/>
  <c r="AT28" i="22"/>
  <c r="AJ28" i="22"/>
  <c r="AA28" i="22"/>
  <c r="U28" i="22"/>
  <c r="AC28" i="22" s="1"/>
  <c r="AL28" i="22" s="1"/>
  <c r="AV28" i="22" s="1"/>
  <c r="T28" i="22"/>
  <c r="AB28" i="22" s="1"/>
  <c r="AK28" i="22" s="1"/>
  <c r="AU28" i="22" s="1"/>
  <c r="S28" i="22"/>
  <c r="AT27" i="22"/>
  <c r="AJ27" i="22"/>
  <c r="AA27" i="22"/>
  <c r="U27" i="22"/>
  <c r="AC27" i="22" s="1"/>
  <c r="AL27" i="22" s="1"/>
  <c r="AV27" i="22" s="1"/>
  <c r="T27" i="22"/>
  <c r="AB27" i="22" s="1"/>
  <c r="AK27" i="22" s="1"/>
  <c r="AU27" i="22" s="1"/>
  <c r="S27" i="22"/>
  <c r="AT26" i="22"/>
  <c r="AJ26" i="22"/>
  <c r="AA26" i="22"/>
  <c r="U26" i="22"/>
  <c r="AC26" i="22" s="1"/>
  <c r="AL26" i="22" s="1"/>
  <c r="AV26" i="22" s="1"/>
  <c r="T26" i="22"/>
  <c r="AB26" i="22" s="1"/>
  <c r="AK26" i="22" s="1"/>
  <c r="AU26" i="22" s="1"/>
  <c r="S26" i="22"/>
  <c r="AT21" i="22"/>
  <c r="AJ21" i="22"/>
  <c r="S21" i="22"/>
  <c r="AT20" i="22"/>
  <c r="AJ20" i="22"/>
  <c r="S20" i="22"/>
  <c r="AT19" i="22"/>
  <c r="AT18" i="22"/>
  <c r="AT17" i="22"/>
  <c r="AT16" i="22"/>
  <c r="AT15" i="22"/>
  <c r="AT14" i="22"/>
  <c r="AT13" i="22"/>
  <c r="AT12" i="22"/>
  <c r="L12" i="22"/>
  <c r="AA6" i="22"/>
  <c r="S6" i="22"/>
  <c r="L6" i="22"/>
  <c r="AT5" i="22"/>
  <c r="AJ5" i="22"/>
  <c r="AA5" i="22"/>
  <c r="S5" i="22"/>
  <c r="L5" i="22"/>
  <c r="R4" i="22"/>
  <c r="K4" i="22"/>
  <c r="AS3" i="22"/>
  <c r="AR3" i="22"/>
  <c r="AQ3" i="22"/>
  <c r="AP3" i="22"/>
  <c r="AO3" i="22"/>
  <c r="AN3" i="22"/>
  <c r="AI3" i="22"/>
  <c r="AH3" i="22"/>
  <c r="AG3" i="22"/>
  <c r="AF3" i="22"/>
  <c r="AE3" i="22"/>
  <c r="Z3" i="22"/>
  <c r="Y3" i="22"/>
  <c r="X3" i="22"/>
  <c r="W3" i="22"/>
  <c r="R3" i="22"/>
  <c r="Q3" i="22"/>
  <c r="P3" i="22"/>
  <c r="K3" i="22"/>
  <c r="M3" i="22" s="1"/>
  <c r="J3" i="22"/>
  <c r="N3" i="22" s="1"/>
  <c r="I3" i="22"/>
  <c r="T19" i="22" l="1"/>
  <c r="AB19" i="22" s="1"/>
  <c r="AK19" i="22" s="1"/>
  <c r="T17" i="22"/>
  <c r="AB17" i="22" s="1"/>
  <c r="AK17" i="22" s="1"/>
  <c r="AU17" i="22" s="1"/>
  <c r="T15" i="22"/>
  <c r="AB15" i="22" s="1"/>
  <c r="AK15" i="22" s="1"/>
  <c r="AU15" i="22" s="1"/>
  <c r="T13" i="22"/>
  <c r="AB13" i="22" s="1"/>
  <c r="AK13" i="22" s="1"/>
  <c r="U21" i="22"/>
  <c r="N21" i="22"/>
  <c r="I19" i="22"/>
  <c r="U19" i="22"/>
  <c r="AC19" i="22" s="1"/>
  <c r="AL19" i="22" s="1"/>
  <c r="AV19" i="22" s="1"/>
  <c r="N19" i="22"/>
  <c r="I17" i="22"/>
  <c r="N17" i="22"/>
  <c r="U17" i="22"/>
  <c r="AC17" i="22" s="1"/>
  <c r="AL17" i="22" s="1"/>
  <c r="AV17" i="22" s="1"/>
  <c r="I15" i="22"/>
  <c r="U15" i="22"/>
  <c r="N15" i="22"/>
  <c r="I13" i="22"/>
  <c r="U13" i="22"/>
  <c r="AC13" i="22" s="1"/>
  <c r="AL13" i="22" s="1"/>
  <c r="AV13" i="22" s="1"/>
  <c r="N13" i="22"/>
  <c r="T18" i="22"/>
  <c r="AB18" i="22" s="1"/>
  <c r="AK18" i="22" s="1"/>
  <c r="AU18" i="22" s="1"/>
  <c r="T16" i="22"/>
  <c r="AB16" i="22" s="1"/>
  <c r="AK16" i="22" s="1"/>
  <c r="AU16" i="22" s="1"/>
  <c r="T14" i="22"/>
  <c r="T12" i="22"/>
  <c r="AB12" i="22" s="1"/>
  <c r="AK12" i="22" s="1"/>
  <c r="AU12" i="22" s="1"/>
  <c r="I20" i="22"/>
  <c r="N20" i="22"/>
  <c r="U18" i="22"/>
  <c r="N18" i="22"/>
  <c r="U16" i="22"/>
  <c r="N16" i="22"/>
  <c r="U14" i="22"/>
  <c r="N14" i="22"/>
  <c r="I12" i="22"/>
  <c r="U12" i="22"/>
  <c r="AC12" i="22" s="1"/>
  <c r="AL12" i="22" s="1"/>
  <c r="AV12" i="22" s="1"/>
  <c r="J4" i="22"/>
  <c r="P4" i="22" s="1"/>
  <c r="I6" i="22"/>
  <c r="Q4" i="22"/>
  <c r="U5" i="22"/>
  <c r="AC5" i="22" s="1"/>
  <c r="AL5" i="22" s="1"/>
  <c r="AV5" i="22" s="1"/>
  <c r="Y4" i="22"/>
  <c r="AJ3" i="22"/>
  <c r="I5" i="22"/>
  <c r="I18" i="22"/>
  <c r="U3" i="22"/>
  <c r="AC3" i="22" s="1"/>
  <c r="AL3" i="22" s="1"/>
  <c r="AV3" i="22" s="1"/>
  <c r="I16" i="22"/>
  <c r="AU13" i="22"/>
  <c r="M4" i="22"/>
  <c r="T4" i="22" s="1"/>
  <c r="AB4" i="22" s="1"/>
  <c r="AK4" i="22" s="1"/>
  <c r="AU4" i="22" s="1"/>
  <c r="S3" i="22"/>
  <c r="I21" i="22"/>
  <c r="AT3" i="22"/>
  <c r="I14" i="22"/>
  <c r="N12" i="22"/>
  <c r="N6" i="22"/>
  <c r="T20" i="22"/>
  <c r="U20" i="22"/>
  <c r="L3" i="22"/>
  <c r="AA3" i="22"/>
  <c r="T5" i="22"/>
  <c r="AB5" i="22" s="1"/>
  <c r="AK5" i="22" s="1"/>
  <c r="AU5" i="22" s="1"/>
  <c r="U6" i="22"/>
  <c r="AC6" i="22" s="1"/>
  <c r="AL6" i="22" s="1"/>
  <c r="AV6" i="22" s="1"/>
  <c r="N5" i="22"/>
  <c r="T3" i="22"/>
  <c r="AB3" i="22" s="1"/>
  <c r="AK3" i="22" s="1"/>
  <c r="AU3" i="22" s="1"/>
  <c r="I4" i="22"/>
  <c r="M6" i="22"/>
  <c r="T6" i="22" s="1"/>
  <c r="AB6" i="22" s="1"/>
  <c r="AK6" i="22" s="1"/>
  <c r="AU6" i="22" s="1"/>
  <c r="T21" i="22"/>
  <c r="AU19" i="22"/>
  <c r="AC16" i="22" l="1"/>
  <c r="AB14" i="22"/>
  <c r="AC18" i="22"/>
  <c r="AC21" i="22"/>
  <c r="AL21" i="22" s="1"/>
  <c r="AV21" i="22" s="1"/>
  <c r="AC15" i="22"/>
  <c r="AB21" i="22"/>
  <c r="AK21" i="22" s="1"/>
  <c r="AU21" i="22" s="1"/>
  <c r="AC20" i="22"/>
  <c r="AL20" i="22" s="1"/>
  <c r="AV20" i="22" s="1"/>
  <c r="AB20" i="22"/>
  <c r="AK20" i="22" s="1"/>
  <c r="AU20" i="22" s="1"/>
  <c r="AC14" i="22"/>
  <c r="N4" i="22"/>
  <c r="L4" i="22"/>
  <c r="X4" i="22"/>
  <c r="AG4" i="22"/>
  <c r="AP4" i="22" s="1"/>
  <c r="U4" i="22"/>
  <c r="W4" i="22"/>
  <c r="S4" i="22"/>
  <c r="V10" i="22" l="1"/>
  <c r="V11" i="22"/>
  <c r="O11" i="22"/>
  <c r="O10" i="22"/>
  <c r="O23" i="22"/>
  <c r="O22" i="22"/>
  <c r="O24" i="22"/>
  <c r="O25" i="22"/>
  <c r="V25" i="22"/>
  <c r="V23" i="22"/>
  <c r="V22" i="22"/>
  <c r="V24" i="22"/>
  <c r="AL18" i="22"/>
  <c r="AV18" i="22" s="1"/>
  <c r="AK14" i="22"/>
  <c r="AU14" i="22" s="1"/>
  <c r="AL16" i="22"/>
  <c r="AV16" i="22" s="1"/>
  <c r="AL15" i="22"/>
  <c r="AV15" i="22" s="1"/>
  <c r="V18" i="22"/>
  <c r="V12" i="22"/>
  <c r="V13" i="22"/>
  <c r="V17" i="22"/>
  <c r="V15" i="22"/>
  <c r="V14" i="22"/>
  <c r="V20" i="22"/>
  <c r="V19" i="22"/>
  <c r="V21" i="22"/>
  <c r="V16" i="22"/>
  <c r="AL14" i="22"/>
  <c r="AV14" i="22" s="1"/>
  <c r="O18" i="22"/>
  <c r="O19" i="22"/>
  <c r="O14" i="22"/>
  <c r="O13" i="22"/>
  <c r="O21" i="22"/>
  <c r="O15" i="22"/>
  <c r="O20" i="22"/>
  <c r="O17" i="22"/>
  <c r="O16" i="22"/>
  <c r="O6" i="22"/>
  <c r="O4" i="22"/>
  <c r="O12" i="22"/>
  <c r="O3" i="22"/>
  <c r="O8" i="22"/>
  <c r="O5" i="22"/>
  <c r="O9" i="22"/>
  <c r="O7" i="22"/>
  <c r="V9" i="22"/>
  <c r="AF4" i="22"/>
  <c r="AO4" i="22" s="1"/>
  <c r="V8" i="22"/>
  <c r="V7" i="22"/>
  <c r="AE4" i="22"/>
  <c r="AA4" i="22"/>
  <c r="AC4" i="22"/>
  <c r="V28" i="22"/>
  <c r="V5" i="22"/>
  <c r="V3" i="22"/>
  <c r="V29" i="22"/>
  <c r="V26" i="22"/>
  <c r="V27" i="22"/>
  <c r="V6" i="22"/>
  <c r="V4" i="22"/>
  <c r="AD10" i="22" l="1"/>
  <c r="AD11" i="22"/>
  <c r="AD22" i="22"/>
  <c r="AD25" i="22"/>
  <c r="AD24" i="22"/>
  <c r="AD23" i="22"/>
  <c r="AD12" i="22"/>
  <c r="AD15" i="22"/>
  <c r="AD18" i="22"/>
  <c r="AD16" i="22"/>
  <c r="AD17" i="22"/>
  <c r="AD19" i="22"/>
  <c r="AD13" i="22"/>
  <c r="AD20" i="22"/>
  <c r="AD21" i="22"/>
  <c r="AD14" i="22"/>
  <c r="AD9" i="22"/>
  <c r="AD7" i="22"/>
  <c r="AD8" i="22"/>
  <c r="AL4" i="22"/>
  <c r="AD28" i="22"/>
  <c r="AD26" i="22"/>
  <c r="AD27" i="22"/>
  <c r="AD5" i="22"/>
  <c r="AD4" i="22"/>
  <c r="AD6" i="22"/>
  <c r="AD29" i="22"/>
  <c r="AD3" i="22"/>
  <c r="AN4" i="22"/>
  <c r="AT4" i="22" s="1"/>
  <c r="AJ4" i="22"/>
  <c r="AM11" i="22" l="1"/>
  <c r="AM10" i="22"/>
  <c r="AW11" i="22"/>
  <c r="AW10" i="22"/>
  <c r="AM25" i="22"/>
  <c r="AW22" i="22"/>
  <c r="AW25" i="22"/>
  <c r="AM23" i="22"/>
  <c r="AM22" i="22"/>
  <c r="AW24" i="22"/>
  <c r="AW23" i="22"/>
  <c r="AM24" i="22"/>
  <c r="AM15" i="22"/>
  <c r="AM16" i="22"/>
  <c r="AM14" i="22"/>
  <c r="AM17" i="22"/>
  <c r="AM12" i="22"/>
  <c r="AM18" i="22"/>
  <c r="AM13" i="22"/>
  <c r="AM19" i="22"/>
  <c r="AM9" i="22"/>
  <c r="AM8" i="22"/>
  <c r="AM7" i="22"/>
  <c r="AW8" i="22"/>
  <c r="AW7" i="22"/>
  <c r="AW3" i="22"/>
  <c r="AW16" i="22"/>
  <c r="AW19" i="22"/>
  <c r="AW27" i="22"/>
  <c r="AW28" i="22"/>
  <c r="AW13" i="22"/>
  <c r="AW4" i="22"/>
  <c r="AW17" i="22"/>
  <c r="AW6" i="22"/>
  <c r="AW20" i="22"/>
  <c r="AW21" i="22"/>
  <c r="AW15" i="22"/>
  <c r="AW5" i="22"/>
  <c r="AW18" i="22"/>
  <c r="AW26" i="22"/>
  <c r="AW29" i="22"/>
  <c r="AW14" i="22"/>
  <c r="AW9" i="22"/>
  <c r="AW12" i="22"/>
  <c r="AM6" i="22"/>
  <c r="AM26" i="22"/>
  <c r="AM27" i="22"/>
  <c r="AM5" i="22"/>
  <c r="AM28" i="22"/>
  <c r="AM20" i="22"/>
  <c r="AM21" i="22"/>
  <c r="AM29" i="22"/>
  <c r="AM4" i="22"/>
  <c r="AM3" i="22"/>
  <c r="AV4" i="22"/>
  <c r="R23" i="29" l="1"/>
  <c r="T23" i="29" s="1"/>
  <c r="Z23" i="29"/>
  <c r="AH23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Vander Eeckt</author>
  </authors>
  <commentList>
    <comment ref="J20" authorId="0" shapeId="0" xr:uid="{9F4534A8-88B4-BF4D-8A80-35E1372F34F5}">
      <text>
        <r>
          <rPr>
            <b/>
            <sz val="10"/>
            <color rgb="FF000000"/>
            <rFont val="Tahoma"/>
            <family val="2"/>
          </rPr>
          <t>Steven Vander Eeckt: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is this worse than starting from FT?</t>
        </r>
      </text>
    </comment>
  </commentList>
</comments>
</file>

<file path=xl/sharedStrings.xml><?xml version="1.0" encoding="utf-8"?>
<sst xmlns="http://schemas.openxmlformats.org/spreadsheetml/2006/main" count="417" uniqueCount="208">
  <si>
    <t>US</t>
  </si>
  <si>
    <t>ENG</t>
  </si>
  <si>
    <t>IND</t>
  </si>
  <si>
    <t>AUS</t>
  </si>
  <si>
    <t>SCO</t>
  </si>
  <si>
    <t>IRE</t>
  </si>
  <si>
    <t>Task 1: US</t>
  </si>
  <si>
    <t>Task 2: ENG</t>
  </si>
  <si>
    <t>Task 3: AUS</t>
  </si>
  <si>
    <t>Task 4: IND</t>
  </si>
  <si>
    <t>Task 5: SCO</t>
  </si>
  <si>
    <t>Task 6: IRE</t>
  </si>
  <si>
    <t>Initial US Model</t>
  </si>
  <si>
    <t>AVG</t>
  </si>
  <si>
    <t>Method</t>
  </si>
  <si>
    <t>US-2</t>
  </si>
  <si>
    <t>ENG-2</t>
  </si>
  <si>
    <t>AVG-2</t>
  </si>
  <si>
    <t>FWT-2</t>
  </si>
  <si>
    <t>BWT-2</t>
  </si>
  <si>
    <t>Fine-Tuning</t>
  </si>
  <si>
    <t xml:space="preserve">  + averaging [1/t]</t>
  </si>
  <si>
    <t>Separate Model</t>
  </si>
  <si>
    <t>COV-2</t>
  </si>
  <si>
    <t>US-3</t>
  </si>
  <si>
    <t>ENG-3</t>
  </si>
  <si>
    <t>AUS-3</t>
  </si>
  <si>
    <t>AVG-3</t>
  </si>
  <si>
    <t>FWT-3</t>
  </si>
  <si>
    <t>BWT-3</t>
  </si>
  <si>
    <t>BWT-4</t>
  </si>
  <si>
    <t>COV-3</t>
  </si>
  <si>
    <t>US-4</t>
  </si>
  <si>
    <t>ENG-4</t>
  </si>
  <si>
    <t>AUS-4</t>
  </si>
  <si>
    <t>IND-4</t>
  </si>
  <si>
    <t>AVG-5</t>
  </si>
  <si>
    <t>AVG-4</t>
  </si>
  <si>
    <t>FWT-4</t>
  </si>
  <si>
    <t>COV-4</t>
  </si>
  <si>
    <t>US-5</t>
  </si>
  <si>
    <t>ENG-5</t>
  </si>
  <si>
    <t>AUS-5</t>
  </si>
  <si>
    <t>IND-5</t>
  </si>
  <si>
    <t>SCO-5</t>
  </si>
  <si>
    <t>AVG-6</t>
  </si>
  <si>
    <t>FWT-42</t>
  </si>
  <si>
    <t>BWT-42</t>
  </si>
  <si>
    <t>COV-42</t>
  </si>
  <si>
    <t>US-6</t>
  </si>
  <si>
    <t>ENG-6</t>
  </si>
  <si>
    <t>AUS-6</t>
  </si>
  <si>
    <t>IND-6</t>
  </si>
  <si>
    <t>SCO-6</t>
  </si>
  <si>
    <t>IRE-6</t>
  </si>
  <si>
    <t>BWT-6</t>
  </si>
  <si>
    <t>FWT-6</t>
  </si>
  <si>
    <t>COV-6</t>
  </si>
  <si>
    <t>Initial</t>
  </si>
  <si>
    <t>Final</t>
  </si>
  <si>
    <t>LWF [𝞴=0.1]</t>
  </si>
  <si>
    <t>Our Method</t>
  </si>
  <si>
    <t>Baselines</t>
  </si>
  <si>
    <t>Ablation, Additional Experiments</t>
  </si>
  <si>
    <t>SDER+ [1]</t>
  </si>
  <si>
    <t>SDER+ [20C]</t>
  </si>
  <si>
    <t>KD [20C, 𝞴=0.1]</t>
  </si>
  <si>
    <t>ER [20C, 𝞴=0.1]</t>
  </si>
  <si>
    <t>UOE</t>
  </si>
  <si>
    <t>CLRL-Tuning</t>
  </si>
  <si>
    <t>MEMORY</t>
  </si>
  <si>
    <t>DEV</t>
  </si>
  <si>
    <t>ER [M=20]</t>
  </si>
  <si>
    <t>ER [M=200]</t>
  </si>
  <si>
    <t>KD [M=200]</t>
  </si>
  <si>
    <t>KD [M=20]</t>
  </si>
  <si>
    <t>SDER [M=20]</t>
  </si>
  <si>
    <t>SDER [M=1]</t>
  </si>
  <si>
    <t>Change</t>
  </si>
  <si>
    <t>FTA</t>
  </si>
  <si>
    <t>LWFA [𝞴=0.1]</t>
  </si>
  <si>
    <t>Initial Encoder</t>
  </si>
  <si>
    <t>KD [200C, 𝞴=0.1]</t>
  </si>
  <si>
    <t>ER [200C, 𝞴=0.1]</t>
  </si>
  <si>
    <t>SDER+ [bias=1/t, 1]</t>
  </si>
  <si>
    <t>Task 2: NL</t>
  </si>
  <si>
    <t>NL-2</t>
  </si>
  <si>
    <t>Task 3: SV</t>
  </si>
  <si>
    <t>NL-3</t>
  </si>
  <si>
    <t>SV-3</t>
  </si>
  <si>
    <t>Task 4: PL</t>
  </si>
  <si>
    <t>NL-4</t>
  </si>
  <si>
    <t>SV-4</t>
  </si>
  <si>
    <t>PL-4</t>
  </si>
  <si>
    <t>Task 5: RU</t>
  </si>
  <si>
    <t>NL-5</t>
  </si>
  <si>
    <t>SV-5</t>
  </si>
  <si>
    <t>PL-5</t>
  </si>
  <si>
    <t>RU-5</t>
  </si>
  <si>
    <t>Task 2: RU</t>
  </si>
  <si>
    <t>Task 3: NL</t>
  </si>
  <si>
    <t>RU-4</t>
  </si>
  <si>
    <t>RU-3</t>
  </si>
  <si>
    <t>RU-2</t>
  </si>
  <si>
    <t>Task 5: SV</t>
  </si>
  <si>
    <t xml:space="preserve">FTA </t>
  </si>
  <si>
    <t>SDER+ [bias=1/t, 20]</t>
  </si>
  <si>
    <t>SDER+ [20C] - Stage 1</t>
  </si>
  <si>
    <t>SDER+ [20C] - Stage 2.1 - Finetuning</t>
  </si>
  <si>
    <t>LWFA [𝞴=0.1] - Stage 1</t>
  </si>
  <si>
    <t>LWFA [𝞴=0.1] - Stage 2 - Finetuning</t>
  </si>
  <si>
    <t>sder-lwf ep.0</t>
  </si>
  <si>
    <t>sder ep.0</t>
  </si>
  <si>
    <t>sder ep.1</t>
  </si>
  <si>
    <t>sder-lwf ep.1</t>
  </si>
  <si>
    <t>sder-lwf ep.2</t>
  </si>
  <si>
    <t>sder ep.2</t>
  </si>
  <si>
    <t>SDER+ [from LWF, 20]</t>
  </si>
  <si>
    <t>SDER+ [from LWF, 1]</t>
  </si>
  <si>
    <t>SDER+ [bias, 20]</t>
  </si>
  <si>
    <t>SDER+ [from LWF, bias, 20]</t>
  </si>
  <si>
    <t>SDER+ [bias, 1]</t>
  </si>
  <si>
    <t>SDER+ [from LWF, bias, 1]</t>
  </si>
  <si>
    <t>SVR [M=20]</t>
  </si>
  <si>
    <t>Stage 0</t>
  </si>
  <si>
    <t>Stage 1</t>
  </si>
  <si>
    <t>Stage 2 - Initial</t>
  </si>
  <si>
    <t>Stage 2 - Final</t>
  </si>
  <si>
    <t>TEST</t>
  </si>
  <si>
    <t>??</t>
  </si>
  <si>
    <t>SVR [bias, M=20]</t>
  </si>
  <si>
    <t>SVR [LWF, M=20]</t>
  </si>
  <si>
    <t>SVR [bias, LWF, M=20]</t>
  </si>
  <si>
    <t>TRAIN</t>
  </si>
  <si>
    <t>SVR [dev, M=20]</t>
  </si>
  <si>
    <t>Adaptation</t>
  </si>
  <si>
    <t>US--&gt;RU</t>
  </si>
  <si>
    <t>US--&gt;NL</t>
  </si>
  <si>
    <t>SDER+ [20, dev]</t>
  </si>
  <si>
    <t>baselines</t>
  </si>
  <si>
    <t>GB/U-6</t>
  </si>
  <si>
    <t>IN/M-6</t>
  </si>
  <si>
    <t>IN/U-6</t>
  </si>
  <si>
    <t>US/U-6</t>
  </si>
  <si>
    <t>GB/M-6</t>
  </si>
  <si>
    <t>LIB-6</t>
  </si>
  <si>
    <t>IN/M-5</t>
  </si>
  <si>
    <t>IN/U-5</t>
  </si>
  <si>
    <t>US/U-5</t>
  </si>
  <si>
    <t>GB/M-5</t>
  </si>
  <si>
    <t>LIB-5</t>
  </si>
  <si>
    <t>IN-U/4</t>
  </si>
  <si>
    <t>US/U-4</t>
  </si>
  <si>
    <t>GB/M-4</t>
  </si>
  <si>
    <t>LIB-4</t>
  </si>
  <si>
    <t>US/U-3</t>
  </si>
  <si>
    <t>GB/M-3</t>
  </si>
  <si>
    <t>LIB-3</t>
  </si>
  <si>
    <t>GB/M-2</t>
  </si>
  <si>
    <t>LIB-2</t>
  </si>
  <si>
    <t>US/M</t>
  </si>
  <si>
    <t>IN/M</t>
  </si>
  <si>
    <t>IN/U</t>
  </si>
  <si>
    <t>US/U</t>
  </si>
  <si>
    <t>GB/M</t>
  </si>
  <si>
    <t>LIB</t>
  </si>
  <si>
    <t>Task 6: GB/U</t>
  </si>
  <si>
    <t>Task 5: IN/M</t>
  </si>
  <si>
    <t>Task 4: IN/U</t>
  </si>
  <si>
    <t>Task 3: US/U</t>
  </si>
  <si>
    <t>Task 2: GB/M</t>
  </si>
  <si>
    <t>Task 1: LIB</t>
  </si>
  <si>
    <t>KF-AVG [3.00]</t>
  </si>
  <si>
    <t>Hyperparam</t>
  </si>
  <si>
    <t>Value</t>
  </si>
  <si>
    <t>𝞽</t>
  </si>
  <si>
    <t>ER</t>
  </si>
  <si>
    <t>CLRL-T</t>
  </si>
  <si>
    <t>IHR</t>
  </si>
  <si>
    <t>Initial model</t>
  </si>
  <si>
    <t>FT</t>
  </si>
  <si>
    <t>***</t>
  </si>
  <si>
    <t>**</t>
  </si>
  <si>
    <t>*</t>
  </si>
  <si>
    <t>IHR [SUM_OF_HESSIANS, alpha_p=0.50]</t>
  </si>
  <si>
    <t>IHR [alpha_p=0.50]</t>
  </si>
  <si>
    <t>=</t>
  </si>
  <si>
    <t>ER [M=2000]</t>
  </si>
  <si>
    <t>FTA [𝞽=0.25]</t>
  </si>
  <si>
    <t>FTA [𝞽=0.75]</t>
  </si>
  <si>
    <t>FTA [𝞽=1.50]</t>
  </si>
  <si>
    <t>FTA [𝞽=2.00]</t>
  </si>
  <si>
    <t>FTA [𝞽=2.50]</t>
  </si>
  <si>
    <t>FTA [𝞽=5.00]</t>
  </si>
  <si>
    <t>IHR [𝞽=1.00, SUM_H, 𝛼=1/t]</t>
  </si>
  <si>
    <t>IHR [𝞽=1.00, 𝛼=0.50]</t>
  </si>
  <si>
    <t>IHR [𝞽=1.00, SUM_H, 𝛼=0.50]</t>
  </si>
  <si>
    <t>IHR [𝞽=0.25]</t>
  </si>
  <si>
    <t>IHR [𝞽=0.50]</t>
  </si>
  <si>
    <t>IHR [𝞽=0.75]</t>
  </si>
  <si>
    <t>IHR [𝞽=1.50]</t>
  </si>
  <si>
    <t>IHR [𝞽=2.00]</t>
  </si>
  <si>
    <t>IHR [𝞽=2.50]</t>
  </si>
  <si>
    <t>IHR [𝞽=5.00]</t>
  </si>
  <si>
    <t>ER [2000]</t>
  </si>
  <si>
    <t>λ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</si>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</sst>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"/>
      <family val="1"/>
    </font>
    <font>
      <b/>
      <sz val="11"/>
      <color theme="1"/>
      <name val="Century"/>
      <family val="1"/>
    </font>
    <font>
      <b/>
      <sz val="11"/>
      <color theme="1"/>
      <name val="Aptos Narrow"/>
      <scheme val="minor"/>
    </font>
    <font>
      <sz val="11"/>
      <name val="Century"/>
      <family val="1"/>
    </font>
    <font>
      <i/>
      <sz val="11"/>
      <color theme="1"/>
      <name val="Century"/>
      <family val="1"/>
    </font>
    <font>
      <sz val="11"/>
      <color rgb="FF000000"/>
      <name val="Century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Segoe UI"/>
    </font>
    <font>
      <sz val="11"/>
      <color theme="1"/>
      <name val="Segoe UI"/>
    </font>
    <font>
      <sz val="11"/>
      <color theme="1"/>
      <name val="Menlo Regular"/>
    </font>
    <font>
      <b/>
      <sz val="11"/>
      <color theme="1"/>
      <name val="Menlo Regular"/>
    </font>
    <font>
      <b/>
      <sz val="9"/>
      <color theme="1"/>
      <name val="Menlo Regula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0" fillId="0" borderId="6" xfId="0" applyBorder="1"/>
    <xf numFmtId="0" fontId="3" fillId="3" borderId="7" xfId="0" applyFont="1" applyFill="1" applyBorder="1" applyAlignment="1">
      <alignment horizontal="center"/>
    </xf>
    <xf numFmtId="0" fontId="0" fillId="0" borderId="11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0" borderId="0" xfId="0" applyFont="1"/>
    <xf numFmtId="165" fontId="2" fillId="0" borderId="0" xfId="1" applyNumberFormat="1" applyFont="1" applyFill="1" applyBorder="1" applyAlignment="1">
      <alignment horizontal="center"/>
    </xf>
    <xf numFmtId="0" fontId="6" fillId="0" borderId="0" xfId="0" applyFont="1"/>
    <xf numFmtId="2" fontId="0" fillId="0" borderId="0" xfId="1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64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6" xfId="0" applyFont="1" applyBorder="1" applyAlignment="1">
      <alignment vertical="center" textRotation="90"/>
    </xf>
    <xf numFmtId="0" fontId="13" fillId="0" borderId="0" xfId="0" applyFo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0" fontId="15" fillId="0" borderId="1" xfId="0" applyFont="1" applyBorder="1"/>
    <xf numFmtId="2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"/>
        <family val="1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"/>
        <family val="1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"/>
        <family val="1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entury"/>
        <family val="1"/>
        <scheme val="none"/>
      </font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29046F-4B0F-F049-8731-2BF954DE745C}" name="Table14" displayName="Table14" ref="B2:AW29" totalsRowShown="0" headerRowDxfId="175" dataDxfId="173" headerRowBorderDxfId="174">
  <autoFilter ref="B2:AW29" xr:uid="{42999849-F6A0-4989-8F52-9D7BF5735A9B}"/>
  <tableColumns count="48">
    <tableColumn id="1" xr3:uid="{DC5F9B20-5289-2F43-99EF-9CA813E600D5}" name="Method" dataDxfId="172"/>
    <tableColumn id="2" xr3:uid="{0CC16A28-1541-A741-8DA6-7120BA81CCD9}" name="US" dataDxfId="171"/>
    <tableColumn id="3" xr3:uid="{68BAACCC-5520-B14F-B415-6861DE4A7554}" name="ENG" dataDxfId="170"/>
    <tableColumn id="4" xr3:uid="{42E32915-F073-BE42-A3AB-58280D348ABF}" name="AUS" dataDxfId="169"/>
    <tableColumn id="5" xr3:uid="{BE8AA1F0-0252-F04A-933F-FD74A5D92243}" name="IND" dataDxfId="168"/>
    <tableColumn id="6" xr3:uid="{52D6D6EE-AAC4-E241-8430-CB6153D648A4}" name="SCO" dataDxfId="167"/>
    <tableColumn id="7" xr3:uid="{CBA81FAE-F91C-ED41-9F32-A327AB01A071}" name="IRE" dataDxfId="166"/>
    <tableColumn id="8" xr3:uid="{73537AE3-BD53-474C-81CA-B2A5893E9CC9}" name="AVG" dataDxfId="165"/>
    <tableColumn id="9" xr3:uid="{94590273-1A23-5C44-8E16-B797458CC43F}" name="US-2" dataDxfId="164"/>
    <tableColumn id="10" xr3:uid="{171E2577-217B-6A44-B4E8-2F61810E7AB5}" name="ENG-2" dataDxfId="163"/>
    <tableColumn id="41" xr3:uid="{D94A7AFF-EC66-774E-B959-6A8E4C8F6817}" name="AVG-2" dataDxfId="162"/>
    <tableColumn id="40" xr3:uid="{FC3FF887-1C8D-A641-A68B-AA26C2D900C2}" name="FWT-2" dataDxfId="161"/>
    <tableColumn id="39" xr3:uid="{A2278D81-1882-E742-9259-DAAB66CCD376}" name="BWT-2" dataDxfId="160"/>
    <tableColumn id="42" xr3:uid="{9FB85207-9F77-704E-99DD-475517F95541}" name="COV-2" dataDxfId="159"/>
    <tableColumn id="15" xr3:uid="{017A346E-EE87-C743-B9AE-247ADB738B77}" name="US-3" dataDxfId="158"/>
    <tableColumn id="16" xr3:uid="{5AA71737-BFF1-C442-9A24-EE48702907E5}" name="ENG-3" dataDxfId="157"/>
    <tableColumn id="17" xr3:uid="{748B2E98-C5F4-C149-AA92-2790F3003742}" name="AUS-3" dataDxfId="156"/>
    <tableColumn id="18" xr3:uid="{9CC444E9-F349-4940-B24F-B600BB70107D}" name="AVG-3" dataDxfId="155">
      <calculatedColumnFormula>IF(OR(ISBLANK(Table14[[#This Row],[AUS-3]]),ISBLANK(Table14[[#This Row],[ENG-3]]), ISBLANK(Table14[[#This Row],[US-3]])), "", AVERAGE(Table14[[#This Row],[US-3]:[AUS-3]]))</calculatedColumnFormula>
    </tableColumn>
    <tableColumn id="19" xr3:uid="{5EFD8008-8AEA-0645-9A42-858500618E30}" name="FWT-3" dataDxfId="154">
      <calculatedColumnFormula>IF(OR(ISBLANK(Table14[[#This Row],[AUS]]), ISBLANK(Table14[[#This Row],[AUS-3]]), ISBLANK(Table14[[#This Row],[FWT-2]])), "", AVERAGE(Table14[[#This Row],[FWT-2]], Table14[[#This Row],[AUS]]-Table14[[#This Row],[AUS-3]]))</calculatedColumnFormula>
    </tableColumn>
    <tableColumn id="20" xr3:uid="{9D42BEAD-9BE6-0E46-9156-52EA049E9E48}" name="BWT-3" dataDxfId="153">
      <calculatedColumnFormula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calculatedColumnFormula>
    </tableColumn>
    <tableColumn id="11" xr3:uid="{387BA72F-4152-8C41-AB64-6E33A5463B9B}" name="COV-3" dataDxfId="152">
      <calculatedColumnFormula>IF(OR($S$5="",$S$4="",ISBLANK(Table14[[#This Row],[AVG-3]]), Table14[[#This Row],[AVG-3]]=""), "", MAX(0, (Table14[[#This Row],[AVG-3]]-$S$5)/($S$4-$S$5)))</calculatedColumnFormula>
    </tableColumn>
    <tableColumn id="21" xr3:uid="{602C4A94-994A-804A-9B27-9A77D72A0818}" name="US-4" dataDxfId="151"/>
    <tableColumn id="22" xr3:uid="{897C0AA7-F1E5-844B-B4AF-9B95ECC57FCE}" name="ENG-4" dataDxfId="150"/>
    <tableColumn id="23" xr3:uid="{F3A84176-6B5A-104D-B49F-22D0883F9AC6}" name="AUS-4" dataDxfId="149"/>
    <tableColumn id="24" xr3:uid="{4FC7F0AA-1FED-8E48-88F3-F6A01B265A96}" name="IND-4" dataDxfId="148"/>
    <tableColumn id="25" xr3:uid="{BE22D6FF-ACCB-AF47-9A71-4A0614D920EF}" name="AVG-4" dataDxfId="147">
      <calculatedColumnFormula>IF(OR(ISBLANK(Table14[[#This Row],[IND-4]]),ISBLANK(Table14[[#This Row],[AUS-4]]),ISBLANK(Table14[[#This Row],[ENG-4]]),ISBLANK(Table14[[#This Row],[US-4]])), "", AVERAGE(Table14[[#This Row],[US-4]:[IND-4]]))</calculatedColumnFormula>
    </tableColumn>
    <tableColumn id="26" xr3:uid="{C2DFD41C-8A4B-1148-959E-F9307FF622FB}" name="FWT-4" dataDxfId="146">
      <calculatedColumnFormula>IF(OR(ISBLANK(Table14[[#This Row],[IND-4]]), ISBLANK(Table14[[#This Row],[FWT-3]]), ISBLANK(Table14[[#This Row],[IND]])), "", AVERAGE(Table14[[#This Row],[IND]] - Table14[[#This Row],[IND-4]], Table14[[#This Row],[FWT-3]], Table14[[#This Row],[FWT-3]]))</calculatedColumnFormula>
    </tableColumn>
    <tableColumn id="12" xr3:uid="{728FD1D9-8FBA-BE41-8D49-5C0152B0966B}" name="BWT-4" dataDxfId="145">
      <calculatedColumnFormula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calculatedColumnFormula>
    </tableColumn>
    <tableColumn id="13" xr3:uid="{C64611C3-8DA9-4340-B55A-706F2C3B7743}" name="COV-4" dataDxfId="144">
      <calculatedColumnFormula>IF(OR($AA$4="", $AA$5="", Table14[[#This Row],[AVG-4]]=""), "", MAX(0, ($AA$5-Table14[[#This Row],[AVG-4]])/($AA$5-$AA$4)))</calculatedColumnFormula>
    </tableColumn>
    <tableColumn id="27" xr3:uid="{54148350-AD75-C44E-AD3C-6D11ED045F8E}" name="US-5" dataDxfId="143"/>
    <tableColumn id="28" xr3:uid="{552674D9-B00E-5E41-BE1B-4651647055ED}" name="ENG-5" dataDxfId="142"/>
    <tableColumn id="29" xr3:uid="{07DD0FCC-062B-7A46-B71C-FD5D127D3518}" name="AUS-5" dataDxfId="141"/>
    <tableColumn id="30" xr3:uid="{F3D92D31-58A6-7942-A894-79C246EA67B6}" name="IND-5" dataDxfId="140"/>
    <tableColumn id="31" xr3:uid="{ADDD57BB-9153-FC41-A00C-E874CC6867E8}" name="SCO-5" dataDxfId="139"/>
    <tableColumn id="32" xr3:uid="{FC1965DA-96F0-F344-ADB2-7CB421EC95E9}" name="AVG-5" dataDxfId="138">
      <calculatedColumnFormula>IF(OR(ISBLANK(Table14[[#This Row],[US-5]]),ISBLANK(Table14[[#This Row],[ENG-5]]),ISBLANK(Table14[[#This Row],[AUS-5]]),ISBLANK(Table14[[#This Row],[IND-5]]),ISBLANK(Table14[[#This Row],[SCO-5]])), "", AVERAGE(Table14[[#This Row],[US-5]:[SCO-5]]))</calculatedColumnFormula>
    </tableColumn>
    <tableColumn id="44" xr3:uid="{DA6E92BC-1730-3843-98F9-D41E811667A1}" name="FWT-42" dataDxfId="137">
      <calculatedColumnFormula>IF(OR(Table14[[#This Row],[FWT-4]]="", ISBLANK(Table14[[#This Row],[SCO-5]]), ISBLANK(Table14[[#This Row],[SCO]])), "", AVERAGE(Table14[[#This Row],[SCO]]-Table14[[#This Row],[SCO-5]], Table14[[#This Row],[FWT-4]], Table14[[#This Row],[FWT-4]], Table14[[#This Row],[FWT-4]]))</calculatedColumnFormula>
    </tableColumn>
    <tableColumn id="43" xr3:uid="{01777433-CB18-5F4C-A64B-2D66312FCD5B}" name="BWT-42" dataDxfId="136">
      <calculatedColumnFormula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calculatedColumnFormula>
    </tableColumn>
    <tableColumn id="14" xr3:uid="{67B3E984-AE45-F94C-8AAD-F0C8CF9EE6AE}" name="COV-42" dataDxfId="135">
      <calculatedColumnFormula>IF(OR($AJ$4="",$AJ$5="", Table14[[#This Row],[AVG-5]]=""), "", ($AJ$5-Table14[[#This Row],[AVG-5]])/($AJ$5-$AJ$4))</calculatedColumnFormula>
    </tableColumn>
    <tableColumn id="33" xr3:uid="{C5E94139-9BA4-B347-AC84-3666CED0525D}" name="US-6" dataDxfId="134"/>
    <tableColumn id="34" xr3:uid="{F8ACFD17-36B0-2E41-BAEB-10FF681A2719}" name="ENG-6" dataDxfId="133"/>
    <tableColumn id="35" xr3:uid="{E35F0F4C-BF39-4E49-8C4C-43883DF857B8}" name="AUS-6" dataDxfId="132"/>
    <tableColumn id="36" xr3:uid="{E8BBC46D-C424-7D4B-8BB8-B4FB8397938D}" name="IND-6" dataDxfId="131"/>
    <tableColumn id="37" xr3:uid="{60D3A4CE-7C1E-384F-AA91-B36759284688}" name="SCO-6" dataDxfId="130"/>
    <tableColumn id="47" xr3:uid="{6AC45DB7-D22C-9A42-AE62-162FDFA96DB0}" name="IRE-6" dataDxfId="129"/>
    <tableColumn id="46" xr3:uid="{1F854B07-9AD3-C04F-8ACC-0E486E3030CD}" name="AVG-6" dataDxfId="128">
      <calculatedColumnFormula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calculatedColumnFormula>
    </tableColumn>
    <tableColumn id="45" xr3:uid="{D3B06BBA-6978-9D4C-BE93-38A7B6B9A9E3}" name="FWT-6" dataDxfId="127">
      <calculatedColumnFormula>IF(OR(Table14[[#This Row],[FWT-42]]="", ISBLANK(Table14[[#This Row],[IRE-6]])), "", AVERAGE(Table14[[#This Row],[IRE]]-Table14[[#This Row],[IRE-6]], Table14[[#This Row],[FWT-42]], Table14[[#This Row],[FWT-42]], Table14[[#This Row],[FWT-42]], Table14[[#This Row],[FWT-42]]))</calculatedColumnFormula>
    </tableColumn>
    <tableColumn id="48" xr3:uid="{E419B0FF-7501-3142-8FC1-D73E0F954CE2}" name="BWT-6" dataDxfId="126">
      <calculatedColumnFormula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calculatedColumnFormula>
    </tableColumn>
    <tableColumn id="38" xr3:uid="{AC97EB8B-514F-9C41-9919-F4D173DCBC6B}" name="COV-6" dataDxfId="125">
      <calculatedColumnFormula>IF(OR(Table14[[#This Row],[AVG-6]]="",$AT$4="",$AT$5=""), "", MAX(0, ($AT$5-Table14[[#This Row],[AVG-6]])/($AT$5-$AT$4)))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3EFC85-9471-3D44-913D-C38CB6A52712}" name="Table146" displayName="Table146" ref="B2:AI67" totalsRowShown="0" headerRowDxfId="124" dataDxfId="122" headerRowBorderDxfId="123">
  <autoFilter ref="B2:AI67" xr:uid="{42999849-F6A0-4989-8F52-9D7BF5735A9B}"/>
  <tableColumns count="34">
    <tableColumn id="1" xr3:uid="{496DC0B8-810F-1047-AEEE-2BA54DBABDF4}" name="Method" dataDxfId="121"/>
    <tableColumn id="2" xr3:uid="{5F0C71C9-768A-5B42-92DD-66521F91F9B9}" name="US" dataDxfId="120"/>
    <tableColumn id="3" xr3:uid="{B786C61C-A80F-EA4F-937B-7C3742856394}" name="ENG" dataDxfId="119"/>
    <tableColumn id="4" xr3:uid="{126396B0-9A0F-704C-B58D-24CA0246AFF0}" name="AUS" dataDxfId="118"/>
    <tableColumn id="5" xr3:uid="{AC0EBA16-E696-9A43-B854-15E2B5C62016}" name="IND" dataDxfId="117"/>
    <tableColumn id="6" xr3:uid="{499321D1-B095-CB46-A1ED-C74641F528B7}" name="SCO" dataDxfId="116"/>
    <tableColumn id="7" xr3:uid="{D3D0000C-D9FF-714A-9460-F2C1FD72CC59}" name="IRE" dataDxfId="115"/>
    <tableColumn id="8" xr3:uid="{7931DE23-3B3B-E042-BB99-199FA5969804}" name="AVG" dataDxfId="114"/>
    <tableColumn id="9" xr3:uid="{CA631EAD-6C07-9B48-8F52-A2C505460EB2}" name="US-2" dataDxfId="113"/>
    <tableColumn id="10" xr3:uid="{EADA41F0-527C-AB49-A9E7-6D8FCD64643F}" name="NL-2" dataDxfId="112"/>
    <tableColumn id="41" xr3:uid="{C59357DE-726E-EA4D-A3A7-A7D426FC84FC}" name="AVG-2" dataDxfId="111"/>
    <tableColumn id="39" xr3:uid="{17137123-0785-4343-9271-AF4A6CFE9BED}" name="BWT-2" dataDxfId="110"/>
    <tableColumn id="42" xr3:uid="{80902A38-4008-FB4B-966A-C2B1515341C3}" name="COV-2" dataDxfId="109"/>
    <tableColumn id="15" xr3:uid="{83C31DA2-F9BA-8C4B-A9D1-4E6B92EF8019}" name="US-3" dataDxfId="108"/>
    <tableColumn id="16" xr3:uid="{7C8BF00B-A5CF-624B-8767-EA10CB34AAFF}" name="NL-3" dataDxfId="107"/>
    <tableColumn id="17" xr3:uid="{688FA63F-E48E-A341-A606-69ACCC433D8A}" name="SV-3" dataDxfId="106"/>
    <tableColumn id="18" xr3:uid="{563E7FE8-2BDB-8245-A026-3EA38F8906FA}" name="AVG-3" dataDxfId="105">
      <calculatedColumnFormula>IF(OR(ISBLANK(Table146[[#This Row],[SV-3]]),ISBLANK(Table146[[#This Row],[NL-3]]), ISBLANK(Table146[[#This Row],[US-3]])), "", AVERAGE(Table146[[#This Row],[US-3]:[SV-3]]))</calculatedColumnFormula>
    </tableColumn>
    <tableColumn id="20" xr3:uid="{ABD5E25D-ED41-EB47-A0A1-831A8254A188}" name="BWT-3" dataDxfId="104">
      <calculatedColumnFormula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calculatedColumnFormula>
    </tableColumn>
    <tableColumn id="11" xr3:uid="{30780E8E-BF07-BC44-AA23-5D9FA0BE8178}" name="COV-3" dataDxfId="103">
      <calculatedColumnFormula>IF(OR($R$5="",$R$4="",ISBLANK(Table146[[#This Row],[AVG-3]]), Table146[[#This Row],[AVG-3]]=""), "", MAX(0, (Table146[[#This Row],[AVG-3]]-$R$5)/($R$4-$R$5)))</calculatedColumnFormula>
    </tableColumn>
    <tableColumn id="21" xr3:uid="{1A574A96-48A9-1443-8CC7-5CF5C23B01AA}" name="US-4" dataDxfId="102"/>
    <tableColumn id="22" xr3:uid="{93785A68-23EB-3440-B716-9D304C83A916}" name="NL-4" dataDxfId="101"/>
    <tableColumn id="23" xr3:uid="{6204C8F9-8CD2-A24B-989A-3525468369B6}" name="SV-4" dataDxfId="100"/>
    <tableColumn id="24" xr3:uid="{A53979FF-1625-4548-832F-DDC5F5C1F64C}" name="PL-4" dataDxfId="99"/>
    <tableColumn id="25" xr3:uid="{C829E5B8-EEF9-9542-9416-5D23CB6A960E}" name="AVG-4" dataDxfId="98">
      <calculatedColumnFormula>IF(OR(ISBLANK(Table146[[#This Row],[PL-4]]),ISBLANK(Table146[[#This Row],[SV-4]]),ISBLANK(Table146[[#This Row],[NL-4]]),ISBLANK(Table146[[#This Row],[US-4]])), "", AVERAGE(Table146[[#This Row],[US-4]:[PL-4]]))</calculatedColumnFormula>
    </tableColumn>
    <tableColumn id="12" xr3:uid="{5FAED9AA-CABB-184A-9E8A-9FAB60AD520E}" name="BWT-4" dataDxfId="97">
      <calculatedColumnFormula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calculatedColumnFormula>
    </tableColumn>
    <tableColumn id="13" xr3:uid="{E7D0F9E8-C987-9043-8D36-11ACC86D5CC6}" name="COV-4" dataDxfId="96">
      <calculatedColumnFormula>IF(OR($Y$4="", $Y$5="", Table146[[#This Row],[AVG-4]]=""), "", MAX(0, ($Y$5-Table146[[#This Row],[AVG-4]])/($Y$5-$Y$4)))</calculatedColumnFormula>
    </tableColumn>
    <tableColumn id="27" xr3:uid="{2FA2748C-BA0B-6748-9E35-48AB423AAB7F}" name="US-5" dataDxfId="95"/>
    <tableColumn id="28" xr3:uid="{3C0FF266-2670-0A42-B827-2A12045C2F02}" name="NL-5" dataDxfId="94"/>
    <tableColumn id="29" xr3:uid="{D431FD3E-B852-EF46-A2E2-5C6E2E1B085F}" name="SV-5" dataDxfId="93"/>
    <tableColumn id="30" xr3:uid="{DD92313C-6F93-E649-8C04-C943EC78C191}" name="PL-5" dataDxfId="92"/>
    <tableColumn id="31" xr3:uid="{BF0C7CED-1FD5-DF4D-816E-3A57E6A03441}" name="RU-5" dataDxfId="91"/>
    <tableColumn id="32" xr3:uid="{F4BC19CB-AC08-1D47-9B1B-A111DEC25DBF}" name="AVG-5" dataDxfId="90">
      <calculatedColumnFormula>IF(OR(ISBLANK(Table146[[#This Row],[US-5]]),ISBLANK(Table146[[#This Row],[NL-5]]),ISBLANK(Table146[[#This Row],[SV-5]]),ISBLANK(Table146[[#This Row],[PL-5]]),ISBLANK(Table146[[#This Row],[RU-5]])), "", AVERAGE(Table146[[#This Row],[US-5]:[RU-5]]))</calculatedColumnFormula>
    </tableColumn>
    <tableColumn id="43" xr3:uid="{DC2043AC-45C4-CC4D-80FC-23A24603867B}" name="BWT-42" dataDxfId="89">
      <calculatedColumnFormula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calculatedColumnFormula>
    </tableColumn>
    <tableColumn id="14" xr3:uid="{FCFEF848-B749-8941-B5CE-46CE9DC41680}" name="COV-42" dataDxfId="88">
      <calculatedColumnFormula>IF(OR($AG$4="",$AG$5="", Table146[[#This Row],[AVG-5]]=""), "", ($AG$5-Table146[[#This Row],[AVG-5]])/($AG$5-$AG$4))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0CA2E-CA36-46F4-9D20-625A9E20548A}" name="Table135" displayName="Table135" ref="B2:AW23" totalsRowShown="0" headerRowDxfId="87" dataDxfId="85" headerRowBorderDxfId="86">
  <autoFilter ref="B2:AW23" xr:uid="{42999849-F6A0-4989-8F52-9D7BF5735A9B}"/>
  <tableColumns count="48">
    <tableColumn id="1" xr3:uid="{480C775D-097C-D244-8979-EE9ECECB7045}" name="Method" dataDxfId="84"/>
    <tableColumn id="2" xr3:uid="{EC956D12-B88D-7447-9447-1D1CC99280DC}" name="LIB" dataDxfId="83"/>
    <tableColumn id="3" xr3:uid="{097A1B9E-BF4B-CC47-B614-035053DF06B5}" name="GB/M" dataDxfId="82"/>
    <tableColumn id="4" xr3:uid="{F3F0E997-C11E-D448-ABFA-313B8DB11449}" name="US/U" dataDxfId="81"/>
    <tableColumn id="5" xr3:uid="{B981B546-938A-0E4E-A121-2377E409F0E3}" name="IN/U" dataDxfId="80"/>
    <tableColumn id="6" xr3:uid="{A0667F3E-8A43-A24F-B550-F4B302728583}" name="IN/M" dataDxfId="79"/>
    <tableColumn id="7" xr3:uid="{5B52CAE3-E555-5543-896A-F1E2897D61C9}" name="US/M" dataDxfId="78"/>
    <tableColumn id="8" xr3:uid="{A5247483-626D-4447-AC5A-4C1BFE973B34}" name="AVG" dataDxfId="77"/>
    <tableColumn id="9" xr3:uid="{4DF59572-0009-F942-9A16-09FBEE1B2732}" name="LIB-2" dataDxfId="76"/>
    <tableColumn id="10" xr3:uid="{B4C7F48D-14D0-D94E-9B4C-621D95C740CD}" name="GB/M-2" dataDxfId="75"/>
    <tableColumn id="41" xr3:uid="{CBD04523-6752-044B-A869-A31ADD600FE9}" name="AVG-2" dataDxfId="74"/>
    <tableColumn id="40" xr3:uid="{344C9A86-F369-0F4F-BFC7-42EED8680A99}" name="FWT-2" dataDxfId="73"/>
    <tableColumn id="39" xr3:uid="{71706F00-3C34-E142-87B8-92F02D3D68B2}" name="BWT-2" dataDxfId="72"/>
    <tableColumn id="42" xr3:uid="{B4D54B02-BD94-F54B-BA9E-542B61FF01A1}" name="COV-2" dataDxfId="71"/>
    <tableColumn id="15" xr3:uid="{7C51B55C-9220-4E4B-B83C-9142DBB14D83}" name="LIB-3" dataDxfId="70"/>
    <tableColumn id="16" xr3:uid="{A48EE41E-FD83-2F4E-A060-594A89A2362F}" name="GB/M-3" dataDxfId="69"/>
    <tableColumn id="17" xr3:uid="{F538CC00-C359-234C-A678-2397130BBFEB}" name="US/U-3" dataDxfId="68"/>
    <tableColumn id="18" xr3:uid="{B31CCAAA-28A9-374F-83E3-75C15FC1CDAD}" name="AVG-3" dataDxfId="67">
      <calculatedColumnFormula>IF(OR(ISBLANK(Table135[[#This Row],[US/U-3]]),ISBLANK(Table135[[#This Row],[GB/M-3]]), ISBLANK(Table135[[#This Row],[LIB-3]])), "", AVERAGE(Table135[[#This Row],[LIB-3]:[US/U-3]]))</calculatedColumnFormula>
    </tableColumn>
    <tableColumn id="19" xr3:uid="{B60ABDDD-1939-564C-978C-FE09BEB63E52}" name="FWT-3" dataDxfId="66">
      <calculatedColumnFormula>IF(OR(ISBLANK(Table135[[#This Row],[US/U]]), ISBLANK(Table135[[#This Row],[US/U-3]]), ISBLANK(Table135[[#This Row],[FWT-2]])), "", AVERAGE(Table135[[#This Row],[FWT-2]], Table135[[#This Row],[US/U]]-Table135[[#This Row],[US/U-3]]))</calculatedColumnFormula>
    </tableColumn>
    <tableColumn id="20" xr3:uid="{07FC9E7F-C0BC-0947-B551-E097FBF36614}" name="BWT-3" dataDxfId="65">
      <calculatedColumnFormula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calculatedColumnFormula>
    </tableColumn>
    <tableColumn id="11" xr3:uid="{B070A131-C74F-EC41-ACB6-C7FF7E485668}" name="COV-3" dataDxfId="64">
      <calculatedColumnFormula>IF(OR($S$5="",$S$4="",ISBLANK(Table135[[#This Row],[AVG-3]]), Table135[[#This Row],[AVG-3]]=""), "", MAX(0, (Table135[[#This Row],[AVG-3]]-$S$5)/($S$4-$S$5)))</calculatedColumnFormula>
    </tableColumn>
    <tableColumn id="21" xr3:uid="{4F994B94-7469-964E-9BFE-4666E6D54668}" name="LIB-4" dataDxfId="63"/>
    <tableColumn id="22" xr3:uid="{4021E797-BFEE-C042-A0E3-016483275A91}" name="GB/M-4" dataDxfId="62"/>
    <tableColumn id="23" xr3:uid="{86CCB5D2-7706-D24E-A4BA-D713F93EAA98}" name="US/U-4" dataDxfId="61"/>
    <tableColumn id="24" xr3:uid="{DBE0A6EA-9933-5D4E-B5EA-B6DF8AC2385A}" name="IN-U/4" dataDxfId="60"/>
    <tableColumn id="25" xr3:uid="{1C402E0F-6FDC-C340-864A-5AC4D5398AE6}" name="AVG-4" dataDxfId="59">
      <calculatedColumnFormula>IF(OR(ISBLANK(Table135[[#This Row],[IN-U/4]]),ISBLANK(Table135[[#This Row],[US/U-4]]),ISBLANK(Table135[[#This Row],[GB/M-4]]),ISBLANK(Table135[[#This Row],[LIB-4]])), "", AVERAGE(Table135[[#This Row],[LIB-4]:[IN-U/4]]))</calculatedColumnFormula>
    </tableColumn>
    <tableColumn id="26" xr3:uid="{1A59791A-D90C-F64E-9C71-80D375444469}" name="FWT-4" dataDxfId="58">
      <calculatedColumnFormula>IF(OR(ISBLANK(Table135[[#This Row],[IN-U/4]]), ISBLANK(Table135[[#This Row],[FWT-3]]), ISBLANK(Table135[[#This Row],[IN/U]])), "", AVERAGE(Table135[[#This Row],[IN/U]] - Table135[[#This Row],[IN-U/4]], Table135[[#This Row],[FWT-3]], Table135[[#This Row],[FWT-3]]))</calculatedColumnFormula>
    </tableColumn>
    <tableColumn id="12" xr3:uid="{6B2014B5-A6F0-4048-8C6E-1C2966657476}" name="BWT-4" dataDxfId="57">
      <calculatedColumnFormula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calculatedColumnFormula>
    </tableColumn>
    <tableColumn id="13" xr3:uid="{0835DA96-C898-9444-9247-9C48F44A0F2C}" name="COV-4" dataDxfId="56">
      <calculatedColumnFormula>IF(OR($AA$4="", $AA$5="", Table135[[#This Row],[AVG-4]]=""), "", MAX(0, ($AA$5-Table135[[#This Row],[AVG-4]])/($AA$5-$AA$4)))</calculatedColumnFormula>
    </tableColumn>
    <tableColumn id="27" xr3:uid="{7761A21B-F1C9-C64A-A67A-4A0E63D86D84}" name="LIB-5" dataDxfId="55"/>
    <tableColumn id="28" xr3:uid="{25740C0D-1F31-FB48-96DC-03EDA233D268}" name="GB/M-5" dataDxfId="54"/>
    <tableColumn id="29" xr3:uid="{0A1CCA0D-BBAA-7B4B-82CC-CD7184C2123C}" name="US/U-5" dataDxfId="53"/>
    <tableColumn id="30" xr3:uid="{AFE0AB69-B7B1-4240-838F-AB7EB876B624}" name="IN/U-5" dataDxfId="52"/>
    <tableColumn id="31" xr3:uid="{95C97964-2F11-D749-A60F-B99AAA8554B9}" name="IN/M-5" dataDxfId="51"/>
    <tableColumn id="32" xr3:uid="{73485B2E-257B-0F46-AC65-36C37C175E16}" name="AVG-5" dataDxfId="50">
      <calculatedColumnFormula>IF(OR(ISBLANK(Table135[[#This Row],[LIB-5]]),ISBLANK(Table135[[#This Row],[GB/M-5]]),ISBLANK(Table135[[#This Row],[US/U-5]]),ISBLANK(Table135[[#This Row],[IN/U-5]]),ISBLANK(Table135[[#This Row],[IN/M-5]])), "", AVERAGE(Table135[[#This Row],[LIB-5]:[IN/M-5]]))</calculatedColumnFormula>
    </tableColumn>
    <tableColumn id="44" xr3:uid="{45BB8018-2EE5-8B4F-A96D-B007883AF52E}" name="FWT-42" dataDxfId="49">
      <calculatedColumnFormula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calculatedColumnFormula>
    </tableColumn>
    <tableColumn id="43" xr3:uid="{35DD3FA4-9535-F34F-9A55-76B4093268E4}" name="BWT-42" dataDxfId="48">
      <calculatedColumnFormula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calculatedColumnFormula>
    </tableColumn>
    <tableColumn id="14" xr3:uid="{90B0166E-AC2A-1C49-AA59-A861E7C66AF8}" name="COV-42" dataDxfId="47">
      <calculatedColumnFormula>IF(OR($AJ$4="",$AJ$5="", Table135[[#This Row],[AVG-5]]=""), "", MAX(0, ($AJ$5-Table135[[#This Row],[AVG-5]])/($AJ$5-$AJ$4)))</calculatedColumnFormula>
    </tableColumn>
    <tableColumn id="33" xr3:uid="{06821546-C167-CF4B-B183-C57169492A8D}" name="LIB-6" dataDxfId="46"/>
    <tableColumn id="34" xr3:uid="{29B978CE-3284-9543-BF1B-B302980A80CD}" name="GB/M-6" dataDxfId="45"/>
    <tableColumn id="35" xr3:uid="{57358E2F-CCA3-7043-A682-F443288A867C}" name="US/U-6" dataDxfId="44"/>
    <tableColumn id="36" xr3:uid="{378B4C33-CA52-FA45-BD94-7A90089004AE}" name="IN/U-6" dataDxfId="43"/>
    <tableColumn id="37" xr3:uid="{B143D4E1-5B25-FA42-86AE-D8251657CB64}" name="IN/M-6" dataDxfId="42"/>
    <tableColumn id="47" xr3:uid="{6C85A18D-2870-4B42-AD3D-9E91ECF06DD3}" name="GB/U-6" dataDxfId="41"/>
    <tableColumn id="46" xr3:uid="{61029E28-A6A1-7249-8932-65F38D36D9F0}" name="AVG-6" dataDxfId="40">
      <calculatedColumnFormula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calculatedColumnFormula>
    </tableColumn>
    <tableColumn id="45" xr3:uid="{AC8FFC05-7C96-204A-9801-A83ED967D8DF}" name="FWT-6" dataDxfId="39">
      <calculatedColumnFormula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calculatedColumnFormula>
    </tableColumn>
    <tableColumn id="48" xr3:uid="{4B1F20C5-BC3B-E449-A883-7055E5AB5E7D}" name="BWT-6" dataDxfId="38">
      <calculatedColumnFormula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calculatedColumnFormula>
    </tableColumn>
    <tableColumn id="38" xr3:uid="{69159EB0-B4B9-024C-BE8C-6182F85F5E4B}" name="COV-6" dataDxfId="37">
      <calculatedColumnFormula>IF(OR(Table135[[#This Row],[AVG-6]]="",$AT$4="",$AT$5=""), "", MAX(0, ($AT$5-Table135[[#This Row],[AVG-6]])/($AT$5-$AT$4)))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D70465-0C16-964B-A580-C8789E00B37C}" name="Table14678" displayName="Table14678" ref="B2:AI57" totalsRowShown="0" headerRowDxfId="36" dataDxfId="34" headerRowBorderDxfId="35">
  <autoFilter ref="B2:AI57" xr:uid="{42999849-F6A0-4989-8F52-9D7BF5735A9B}"/>
  <tableColumns count="34">
    <tableColumn id="1" xr3:uid="{AAFDFFE7-3091-554C-A08F-A298D7F0287D}" name="Method" dataDxfId="33"/>
    <tableColumn id="2" xr3:uid="{CFB4059B-1860-414B-987A-3FA6E46CB11E}" name="US" dataDxfId="32"/>
    <tableColumn id="3" xr3:uid="{A69C4794-D7AF-B947-97D4-7540E8E4F365}" name="ENG" dataDxfId="31"/>
    <tableColumn id="4" xr3:uid="{7A692D15-7C92-4140-A909-8AAE32DDF5DF}" name="AUS" dataDxfId="30"/>
    <tableColumn id="5" xr3:uid="{1FBB4121-7AB7-CB48-834E-B86ACCF10FE6}" name="IND" dataDxfId="29"/>
    <tableColumn id="6" xr3:uid="{FF538516-747A-A144-850D-2E1ADD6BA6DE}" name="SCO" dataDxfId="28"/>
    <tableColumn id="7" xr3:uid="{8EEA5DC6-4827-9145-904F-BD4677B9DCA6}" name="IRE" dataDxfId="27"/>
    <tableColumn id="8" xr3:uid="{A6489A59-B860-B747-943E-42496A8DEC9C}" name="AVG" dataDxfId="26"/>
    <tableColumn id="9" xr3:uid="{A5DF4C48-5064-EA44-A9DD-70328C392D2B}" name="US-2" dataDxfId="25"/>
    <tableColumn id="10" xr3:uid="{4894B8FB-1104-DB4A-8996-AF7B5D7FB121}" name="RU-2" dataDxfId="24"/>
    <tableColumn id="41" xr3:uid="{30739E9C-31DF-2441-83AF-E161E2C8C5DB}" name="AVG-2" dataDxfId="23"/>
    <tableColumn id="39" xr3:uid="{E060145C-7594-6A49-9B78-38724BF7B365}" name="BWT-2" dataDxfId="22"/>
    <tableColumn id="42" xr3:uid="{D5ADAC6A-E44A-304C-BEC5-6A8CE72985A0}" name="COV-2" dataDxfId="21"/>
    <tableColumn id="15" xr3:uid="{8BACC997-46FF-CF4D-A02C-D21E52E13A32}" name="US-3" dataDxfId="20"/>
    <tableColumn id="16" xr3:uid="{07CDEC08-C261-DF43-9A16-DBB1937C294E}" name="RU-3" dataDxfId="19"/>
    <tableColumn id="17" xr3:uid="{0F215A20-C0CD-024C-B3AB-9F5DCCFDB08F}" name="NL-3" dataDxfId="18"/>
    <tableColumn id="18" xr3:uid="{77E4DE52-73E4-E044-982F-9E651E0D8FD0}" name="AVG-3" dataDxfId="17">
      <calculatedColumnFormula>IF(OR(ISBLANK(Table14678[[#This Row],[NL-3]]),ISBLANK(Table14678[[#This Row],[RU-3]]), ISBLANK(Table14678[[#This Row],[US-3]])), "", AVERAGE(Table14678[[#This Row],[US-3]:[NL-3]]))</calculatedColumnFormula>
    </tableColumn>
    <tableColumn id="20" xr3:uid="{DDF6E615-10A7-6748-BFF9-4B17EEF6CF10}" name="BWT-3" dataDxfId="16">
      <calculatedColumnFormula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calculatedColumnFormula>
    </tableColumn>
    <tableColumn id="11" xr3:uid="{DD130DF0-3CCD-CD4C-8126-8558C11AEA0B}" name="COV-3" dataDxfId="15">
      <calculatedColumnFormula>IF(OR($R$5="",$R$4="",ISBLANK(Table14678[[#This Row],[AVG-3]]), Table14678[[#This Row],[AVG-3]]=""), "", MAX(0, (Table14678[[#This Row],[AVG-3]]-$R$5)/($R$4-$R$5)))</calculatedColumnFormula>
    </tableColumn>
    <tableColumn id="21" xr3:uid="{642B2FC1-F260-B846-AE46-4116FBE5B4DB}" name="US-4" dataDxfId="14"/>
    <tableColumn id="22" xr3:uid="{137D0D85-EAB2-8740-BE30-9CEFFE240450}" name="RU-4" dataDxfId="13"/>
    <tableColumn id="23" xr3:uid="{E8BE4888-42C1-7948-8C20-9535A4B84D11}" name="NL-4" dataDxfId="12"/>
    <tableColumn id="24" xr3:uid="{60CF359B-D769-6640-B85A-7FD40B9997D1}" name="PL-4" dataDxfId="11"/>
    <tableColumn id="25" xr3:uid="{DBDA80F2-ED8B-BB40-81A3-BF4FC67A7D8B}" name="AVG-4" dataDxfId="10">
      <calculatedColumnFormula>IF(OR(ISBLANK(Table14678[[#This Row],[PL-4]]),ISBLANK(Table14678[[#This Row],[NL-4]]),ISBLANK(Table14678[[#This Row],[RU-4]]),ISBLANK(Table14678[[#This Row],[US-4]])), "", AVERAGE(Table14678[[#This Row],[US-4]:[PL-4]]))</calculatedColumnFormula>
    </tableColumn>
    <tableColumn id="12" xr3:uid="{01B64C36-D96A-064A-AAA0-175DE289CCE2}" name="BWT-4" dataDxfId="9">
      <calculatedColumnFormula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calculatedColumnFormula>
    </tableColumn>
    <tableColumn id="13" xr3:uid="{3E337AD1-DA14-8643-9C33-3B28F9DFCF68}" name="COV-4" dataDxfId="8">
      <calculatedColumnFormula>IF(OR($Y$4="", $Y$5="", Table14678[[#This Row],[AVG-4]]=""), "", MAX(0, ($Y$5-Table14678[[#This Row],[AVG-4]])/($Y$5-$Y$4)))</calculatedColumnFormula>
    </tableColumn>
    <tableColumn id="27" xr3:uid="{1290EFF4-E37E-D448-BAE5-A80D124EBB5E}" name="US-5" dataDxfId="7"/>
    <tableColumn id="28" xr3:uid="{C219F80C-DEB6-194F-BC62-18CE665757A0}" name="RU-5" dataDxfId="6"/>
    <tableColumn id="29" xr3:uid="{3B39CF7B-DEDC-6340-9D32-71BB40D6F823}" name="NL-5" dataDxfId="5"/>
    <tableColumn id="30" xr3:uid="{BA53A1E7-5BD8-764A-9CD6-7D74CE5BC41F}" name="PL-5" dataDxfId="4"/>
    <tableColumn id="31" xr3:uid="{D339B781-EF3A-E64A-BF7D-2EFDD7AFF792}" name="SV-5" dataDxfId="3"/>
    <tableColumn id="32" xr3:uid="{B074AFE0-C788-964D-B412-ED96FFE2F69B}" name="AVG-5" dataDxfId="2">
      <calculatedColumnFormula>IF(OR(ISBLANK(Table14678[[#This Row],[US-5]]),ISBLANK(Table14678[[#This Row],[RU-5]]),ISBLANK(Table14678[[#This Row],[NL-5]]),ISBLANK(Table14678[[#This Row],[PL-5]]),ISBLANK(Table14678[[#This Row],[SV-5]])), "", AVERAGE(Table14678[[#This Row],[US-5]:[SV-5]]))</calculatedColumnFormula>
    </tableColumn>
    <tableColumn id="43" xr3:uid="{9CA59C12-8E5F-CA4D-833A-26ECCDBC9DA6}" name="BWT-42" dataDxfId="1">
      <calculatedColumnFormula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calculatedColumnFormula>
    </tableColumn>
    <tableColumn id="14" xr3:uid="{059DC666-7BFF-EE41-B486-FB6F20D13DED}" name="COV-42" dataDxfId="0">
      <calculatedColumnFormula>IF(OR($AG$4="",$AG$5="", Table14678[[#This Row],[AVG-5]]=""), "", ($AG$5-Table14678[[#This Row],[AVG-5]])/($AG$5-$AG$4))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5B9F-F3A9-8543-95EE-ECDC0CE60B8D}">
  <dimension ref="A1:AX29"/>
  <sheetViews>
    <sheetView zoomScale="233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9" sqref="B29"/>
    </sheetView>
  </sheetViews>
  <sheetFormatPr baseColWidth="10" defaultColWidth="8.83203125" defaultRowHeight="15"/>
  <cols>
    <col min="1" max="1" width="3.5" customWidth="1"/>
    <col min="2" max="2" width="42.83203125" style="1" customWidth="1"/>
    <col min="3" max="3" width="7.33203125" style="2" customWidth="1"/>
    <col min="4" max="8" width="7.33203125" style="2" hidden="1" customWidth="1"/>
    <col min="9" max="11" width="7.33203125" style="2" customWidth="1"/>
    <col min="12" max="12" width="7.33203125" style="18" customWidth="1"/>
    <col min="13" max="39" width="7.33203125" style="2" customWidth="1"/>
    <col min="40" max="40" width="7.33203125" style="2" hidden="1" customWidth="1"/>
    <col min="41" max="49" width="7.5" style="2" hidden="1" customWidth="1"/>
    <col min="50" max="50" width="8.83203125" style="2"/>
  </cols>
  <sheetData>
    <row r="1" spans="1:49">
      <c r="A1" s="24"/>
      <c r="B1" s="25"/>
      <c r="C1" s="81" t="s">
        <v>6</v>
      </c>
      <c r="D1" s="81"/>
      <c r="E1" s="81"/>
      <c r="F1" s="81"/>
      <c r="G1" s="81"/>
      <c r="H1" s="81"/>
      <c r="I1" s="81"/>
      <c r="J1" s="80" t="s">
        <v>7</v>
      </c>
      <c r="K1" s="80"/>
      <c r="L1" s="80"/>
      <c r="M1" s="80"/>
      <c r="N1" s="80"/>
      <c r="O1" s="80"/>
      <c r="P1" s="81" t="s">
        <v>8</v>
      </c>
      <c r="Q1" s="81"/>
      <c r="R1" s="81"/>
      <c r="S1" s="81"/>
      <c r="T1" s="81"/>
      <c r="U1" s="81"/>
      <c r="V1" s="81"/>
      <c r="W1" s="80" t="s">
        <v>9</v>
      </c>
      <c r="X1" s="80"/>
      <c r="Y1" s="80"/>
      <c r="Z1" s="80"/>
      <c r="AA1" s="80"/>
      <c r="AB1" s="80"/>
      <c r="AC1" s="80"/>
      <c r="AD1" s="80"/>
      <c r="AE1" s="81" t="s">
        <v>10</v>
      </c>
      <c r="AF1" s="81"/>
      <c r="AG1" s="81"/>
      <c r="AH1" s="81"/>
      <c r="AI1" s="81"/>
      <c r="AJ1" s="81"/>
      <c r="AK1" s="81"/>
      <c r="AL1" s="81"/>
      <c r="AM1" s="81"/>
      <c r="AN1" s="80" t="s">
        <v>11</v>
      </c>
      <c r="AO1" s="80"/>
      <c r="AP1" s="80"/>
      <c r="AQ1" s="80"/>
      <c r="AR1" s="80"/>
      <c r="AS1" s="80"/>
      <c r="AT1" s="80"/>
      <c r="AU1" s="80"/>
      <c r="AV1" s="80"/>
      <c r="AW1" s="82"/>
    </row>
    <row r="2" spans="1:49" ht="16" thickBot="1">
      <c r="A2" s="26"/>
      <c r="B2" s="4" t="s">
        <v>14</v>
      </c>
      <c r="C2" s="21" t="s">
        <v>0</v>
      </c>
      <c r="D2" s="21" t="s">
        <v>1</v>
      </c>
      <c r="E2" s="21" t="s">
        <v>3</v>
      </c>
      <c r="F2" s="21" t="s">
        <v>2</v>
      </c>
      <c r="G2" s="21" t="s">
        <v>4</v>
      </c>
      <c r="H2" s="21" t="s">
        <v>5</v>
      </c>
      <c r="I2" s="21" t="s">
        <v>13</v>
      </c>
      <c r="J2" s="22" t="s">
        <v>15</v>
      </c>
      <c r="K2" s="22" t="s">
        <v>16</v>
      </c>
      <c r="L2" s="22" t="s">
        <v>17</v>
      </c>
      <c r="M2" s="22" t="s">
        <v>18</v>
      </c>
      <c r="N2" s="22" t="s">
        <v>19</v>
      </c>
      <c r="O2" s="22" t="s">
        <v>23</v>
      </c>
      <c r="P2" s="21" t="s">
        <v>24</v>
      </c>
      <c r="Q2" s="21" t="s">
        <v>25</v>
      </c>
      <c r="R2" s="21" t="s">
        <v>26</v>
      </c>
      <c r="S2" s="21" t="s">
        <v>27</v>
      </c>
      <c r="T2" s="21" t="s">
        <v>28</v>
      </c>
      <c r="U2" s="21" t="s">
        <v>29</v>
      </c>
      <c r="V2" s="21" t="s">
        <v>31</v>
      </c>
      <c r="W2" s="22" t="s">
        <v>32</v>
      </c>
      <c r="X2" s="22" t="s">
        <v>33</v>
      </c>
      <c r="Y2" s="22" t="s">
        <v>34</v>
      </c>
      <c r="Z2" s="22" t="s">
        <v>35</v>
      </c>
      <c r="AA2" s="22" t="s">
        <v>37</v>
      </c>
      <c r="AB2" s="22" t="s">
        <v>38</v>
      </c>
      <c r="AC2" s="22" t="s">
        <v>30</v>
      </c>
      <c r="AD2" s="22" t="s">
        <v>39</v>
      </c>
      <c r="AE2" s="21" t="s">
        <v>40</v>
      </c>
      <c r="AF2" s="21" t="s">
        <v>41</v>
      </c>
      <c r="AG2" s="21" t="s">
        <v>42</v>
      </c>
      <c r="AH2" s="21" t="s">
        <v>43</v>
      </c>
      <c r="AI2" s="21" t="s">
        <v>44</v>
      </c>
      <c r="AJ2" s="21" t="s">
        <v>36</v>
      </c>
      <c r="AK2" s="21" t="s">
        <v>46</v>
      </c>
      <c r="AL2" s="21" t="s">
        <v>47</v>
      </c>
      <c r="AM2" s="21" t="s">
        <v>48</v>
      </c>
      <c r="AN2" s="22" t="s">
        <v>49</v>
      </c>
      <c r="AO2" s="22" t="s">
        <v>50</v>
      </c>
      <c r="AP2" s="22" t="s">
        <v>51</v>
      </c>
      <c r="AQ2" s="22" t="s">
        <v>52</v>
      </c>
      <c r="AR2" s="22" t="s">
        <v>53</v>
      </c>
      <c r="AS2" s="22" t="s">
        <v>54</v>
      </c>
      <c r="AT2" s="22" t="s">
        <v>45</v>
      </c>
      <c r="AU2" s="22" t="s">
        <v>56</v>
      </c>
      <c r="AV2" s="22" t="s">
        <v>55</v>
      </c>
      <c r="AW2" s="27" t="s">
        <v>57</v>
      </c>
    </row>
    <row r="3" spans="1:49">
      <c r="A3" s="83" t="s">
        <v>62</v>
      </c>
      <c r="B3" s="1" t="s">
        <v>12</v>
      </c>
      <c r="C3" s="7">
        <v>15.36</v>
      </c>
      <c r="D3" s="7">
        <v>12.66</v>
      </c>
      <c r="E3" s="7">
        <v>13.35</v>
      </c>
      <c r="F3" s="7">
        <v>21.38</v>
      </c>
      <c r="G3" s="7">
        <v>13.51</v>
      </c>
      <c r="H3" s="7">
        <v>9.4</v>
      </c>
      <c r="I3" s="19">
        <f>IF(OR(ISBLANK(Table14[[#This Row],[US]])), "", AVERAGE(Table14[[#This Row],[US]]))</f>
        <v>15.36</v>
      </c>
      <c r="J3" s="7">
        <f>Table14[[#This Row],[US]]</f>
        <v>15.36</v>
      </c>
      <c r="K3" s="7">
        <f>Table14[[#This Row],[ENG]]</f>
        <v>12.66</v>
      </c>
      <c r="L3" s="19">
        <f>IF(OR(ISBLANK(Table14[[#This Row],[US-2]]), ISBLANK(Table14[[#This Row],[ENG-2]])), "", AVERAGE(Table14[[#This Row],[US-2]:[ENG-2]]))</f>
        <v>14.01</v>
      </c>
      <c r="M3" s="7">
        <f>IF(OR(ISBLANK(Table14[[#This Row],[ENG]]), ISBLANK(Table14[[#This Row],[ENG-2]])), "", (Table14[[#This Row],[ENG]]-Table14[[#This Row],[ENG-2]]))</f>
        <v>0</v>
      </c>
      <c r="N3" s="7">
        <f>IF(OR(ISBLANK(Table14[[#This Row],[US]]), ISBLANK(Table14[[#This Row],[US-2]])), "", Table14[[#This Row],[US]]-Table14[[#This Row],[US-2]])</f>
        <v>0</v>
      </c>
      <c r="O3" s="23">
        <f>IF(OR(ISBLANK($L$5), ISBLANK($L$4), NOT(ISNUMBER(Table14[[#This Row],[AVG-2]]))), "", MAX(0, (Table14[[#This Row],[AVG-2]]-$L$5) / ($L$4-$L$5)))</f>
        <v>0</v>
      </c>
      <c r="P3" s="7">
        <f>Table14[[#This Row],[US]]</f>
        <v>15.36</v>
      </c>
      <c r="Q3" s="7">
        <f>Table14[[#This Row],[ENG]]</f>
        <v>12.66</v>
      </c>
      <c r="R3" s="7">
        <f>Table14[[#This Row],[AUS]]</f>
        <v>13.35</v>
      </c>
      <c r="S3" s="19">
        <f>IF(OR(ISBLANK(Table14[[#This Row],[AUS-3]]),ISBLANK(Table14[[#This Row],[ENG-3]]), ISBLANK(Table14[[#This Row],[US-3]])), "", AVERAGE(Table14[[#This Row],[US-3]:[AUS-3]]))</f>
        <v>13.79</v>
      </c>
      <c r="T3" s="7">
        <f>IF(OR(ISBLANK(Table14[[#This Row],[AUS]]), ISBLANK(Table14[[#This Row],[AUS-3]]), ISBLANK(Table14[[#This Row],[FWT-2]])), "", AVERAGE(Table14[[#This Row],[FWT-2]], Table14[[#This Row],[AUS]]-Table14[[#This Row],[AUS-3]]))</f>
        <v>0</v>
      </c>
      <c r="U3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0</v>
      </c>
      <c r="V3" s="23">
        <f>IF(OR($S$5="",$S$4="",ISBLANK(Table14[[#This Row],[AVG-3]]), Table14[[#This Row],[AVG-3]]=""), "", MAX(0, (Table14[[#This Row],[AVG-3]]-$S$5)/($S$4-$S$5)))</f>
        <v>0</v>
      </c>
      <c r="W3" s="7">
        <f>Table14[[#This Row],[US]]</f>
        <v>15.36</v>
      </c>
      <c r="X3" s="7">
        <f>Table14[[#This Row],[ENG]]</f>
        <v>12.66</v>
      </c>
      <c r="Y3" s="7">
        <f>Table14[[#This Row],[AUS]]</f>
        <v>13.35</v>
      </c>
      <c r="Z3" s="7">
        <f>Table14[[#This Row],[IND]]</f>
        <v>21.38</v>
      </c>
      <c r="AA3" s="19">
        <f>IF(OR(ISBLANK(Table14[[#This Row],[IND-4]]),ISBLANK(Table14[[#This Row],[AUS-4]]),ISBLANK(Table14[[#This Row],[ENG-4]]),ISBLANK(Table14[[#This Row],[US-4]])), "", AVERAGE(Table14[[#This Row],[US-4]:[IND-4]]))</f>
        <v>15.6875</v>
      </c>
      <c r="AB3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0</v>
      </c>
      <c r="AC3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0</v>
      </c>
      <c r="AD3" s="23">
        <f>IF(OR($AA$4="", $AA$5="", Table14[[#This Row],[AVG-4]]=""), "", MAX(0, ($AA$5-Table14[[#This Row],[AVG-4]])/($AA$5-$AA$4)))</f>
        <v>0</v>
      </c>
      <c r="AE3" s="7">
        <f>Table14[[#This Row],[US]]</f>
        <v>15.36</v>
      </c>
      <c r="AF3" s="7">
        <f>Table14[[#This Row],[ENG]]</f>
        <v>12.66</v>
      </c>
      <c r="AG3" s="7">
        <f>Table14[[#This Row],[AUS]]</f>
        <v>13.35</v>
      </c>
      <c r="AH3" s="7">
        <f>Table14[[#This Row],[IND]]</f>
        <v>21.38</v>
      </c>
      <c r="AI3" s="7">
        <f>Table14[[#This Row],[SCO]]</f>
        <v>13.51</v>
      </c>
      <c r="AJ3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15.252000000000001</v>
      </c>
      <c r="AK3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0</v>
      </c>
      <c r="AL3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0</v>
      </c>
      <c r="AM3" s="8">
        <f>IF(OR($AJ$4="",$AJ$5="", Table14[[#This Row],[AVG-5]]=""), "", ($AJ$5-Table14[[#This Row],[AVG-5]])/($AJ$5-$AJ$4))</f>
        <v>-6.2672176308540731E-2</v>
      </c>
      <c r="AN3" s="7">
        <f>Table14[[#This Row],[US]]</f>
        <v>15.36</v>
      </c>
      <c r="AO3" s="7">
        <f>Table14[[#This Row],[ENG]]</f>
        <v>12.66</v>
      </c>
      <c r="AP3" s="7">
        <f>Table14[[#This Row],[AUS]]</f>
        <v>13.35</v>
      </c>
      <c r="AQ3" s="7">
        <f>Table14[[#This Row],[IND]]</f>
        <v>21.38</v>
      </c>
      <c r="AR3" s="7">
        <f>Table14[[#This Row],[SCO]]</f>
        <v>13.51</v>
      </c>
      <c r="AS3" s="7">
        <f>Table14[[#This Row],[IRE]]</f>
        <v>9.4</v>
      </c>
      <c r="AT3" s="19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>14.276666666666669</v>
      </c>
      <c r="AU3" s="7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>0</v>
      </c>
      <c r="AV3" s="7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>0</v>
      </c>
      <c r="AW3" s="35">
        <f>IF(OR(Table14[[#This Row],[AVG-6]]="",$AT$4="",$AT$5=""), "", MAX(0, ($AT$5-Table14[[#This Row],[AVG-6]])/($AT$5-$AT$4)))</f>
        <v>0</v>
      </c>
    </row>
    <row r="4" spans="1:49">
      <c r="A4" s="83"/>
      <c r="B4" s="1" t="s">
        <v>22</v>
      </c>
      <c r="C4" s="7">
        <f>$C$3</f>
        <v>15.36</v>
      </c>
      <c r="D4" s="7">
        <f>$D$3</f>
        <v>12.66</v>
      </c>
      <c r="E4" s="7">
        <f>$E$3</f>
        <v>13.35</v>
      </c>
      <c r="F4" s="7">
        <f>$F$3</f>
        <v>21.38</v>
      </c>
      <c r="G4" s="7">
        <f>$G$3</f>
        <v>13.51</v>
      </c>
      <c r="H4" s="7">
        <f>$H$3</f>
        <v>9.4</v>
      </c>
      <c r="I4" s="19">
        <f>IF(OR(ISBLANK(Table14[[#This Row],[US]])), "", AVERAGE(Table14[[#This Row],[US]]))</f>
        <v>15.36</v>
      </c>
      <c r="J4" s="7">
        <f>Table14[[#This Row],[US]]</f>
        <v>15.36</v>
      </c>
      <c r="K4" s="7">
        <f>K5</f>
        <v>10.18</v>
      </c>
      <c r="L4" s="19">
        <f>IF(OR(ISBLANK(Table14[[#This Row],[US-2]]), ISBLANK(Table14[[#This Row],[ENG-2]])), "", AVERAGE(Table14[[#This Row],[US-2]:[ENG-2]]))</f>
        <v>12.77</v>
      </c>
      <c r="M4" s="7">
        <f>IF(OR(ISBLANK(Table14[[#This Row],[ENG]]), ISBLANK(Table14[[#This Row],[ENG-2]])), "", (Table14[[#This Row],[ENG]]-Table14[[#This Row],[ENG-2]]))</f>
        <v>2.4800000000000004</v>
      </c>
      <c r="N4" s="7">
        <f>IF(OR(ISBLANK(Table14[[#This Row],[US]]), ISBLANK(Table14[[#This Row],[US-2]])), "", Table14[[#This Row],[US]]-Table14[[#This Row],[US-2]])</f>
        <v>0</v>
      </c>
      <c r="O4" s="23">
        <f>IF(OR(ISBLANK($L$5), ISBLANK($L$4), NOT(ISNUMBER(Table14[[#This Row],[AVG-2]]))), "", MAX(0, (Table14[[#This Row],[AVG-2]]-$L$5) / ($L$4-$L$5)))</f>
        <v>1</v>
      </c>
      <c r="P4" s="7">
        <f>Table14[[#This Row],[US-2]]</f>
        <v>15.36</v>
      </c>
      <c r="Q4" s="7">
        <f>Table14[[#This Row],[ENG-2]]</f>
        <v>10.18</v>
      </c>
      <c r="R4" s="7">
        <f>R5</f>
        <v>8.85</v>
      </c>
      <c r="S4" s="19">
        <f>IF(OR(ISBLANK(Table14[[#This Row],[AUS-3]]),ISBLANK(Table14[[#This Row],[ENG-3]]), ISBLANK(Table14[[#This Row],[US-3]])), "", AVERAGE(Table14[[#This Row],[US-3]:[AUS-3]]))</f>
        <v>11.463333333333333</v>
      </c>
      <c r="T4" s="7">
        <f>IF(OR(ISBLANK(Table14[[#This Row],[AUS]]), ISBLANK(Table14[[#This Row],[AUS-3]]), ISBLANK(Table14[[#This Row],[FWT-2]])), "", AVERAGE(Table14[[#This Row],[FWT-2]], Table14[[#This Row],[AUS]]-Table14[[#This Row],[AUS-3]]))</f>
        <v>3.49</v>
      </c>
      <c r="U4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0</v>
      </c>
      <c r="V4" s="23">
        <f>IF(OR($S$5="",$S$4="",ISBLANK(Table14[[#This Row],[AVG-3]]), Table14[[#This Row],[AVG-3]]=""), "", MAX(0, (Table14[[#This Row],[AVG-3]]-$S$5)/($S$4-$S$5)))</f>
        <v>1</v>
      </c>
      <c r="W4" s="7">
        <f>Table14[[#This Row],[US-3]]</f>
        <v>15.36</v>
      </c>
      <c r="X4" s="7">
        <f>Table14[[#This Row],[ENG-3]]</f>
        <v>10.18</v>
      </c>
      <c r="Y4" s="7">
        <f>Table14[[#This Row],[AUS-3]]</f>
        <v>8.85</v>
      </c>
      <c r="Z4" s="7">
        <f>Z5</f>
        <v>15.95</v>
      </c>
      <c r="AA4" s="19">
        <f>IF(OR(ISBLANK(Table14[[#This Row],[IND-4]]),ISBLANK(Table14[[#This Row],[AUS-4]]),ISBLANK(Table14[[#This Row],[ENG-4]]),ISBLANK(Table14[[#This Row],[US-4]])), "", AVERAGE(Table14[[#This Row],[US-4]:[IND-4]]))</f>
        <v>12.585000000000001</v>
      </c>
      <c r="AB4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4.1366666666666667</v>
      </c>
      <c r="AC4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0</v>
      </c>
      <c r="AD4" s="23">
        <f>IF(OR($AA$4="", $AA$5="", Table14[[#This Row],[AVG-4]]=""), "", MAX(0, ($AA$5-Table14[[#This Row],[AVG-4]])/($AA$5-$AA$4)))</f>
        <v>1</v>
      </c>
      <c r="AE4" s="7">
        <f>Table14[[#This Row],[US-4]]</f>
        <v>15.36</v>
      </c>
      <c r="AF4" s="7">
        <f>Table14[[#This Row],[ENG-4]]</f>
        <v>10.18</v>
      </c>
      <c r="AG4" s="7">
        <f>Table14[[#This Row],[AUS-4]]</f>
        <v>8.85</v>
      </c>
      <c r="AH4" s="7">
        <f>Table14[[#This Row],[IND-4]]</f>
        <v>15.95</v>
      </c>
      <c r="AI4" s="7">
        <f>AI5</f>
        <v>10.49</v>
      </c>
      <c r="AJ4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12.166</v>
      </c>
      <c r="AK4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3.8574999999999999</v>
      </c>
      <c r="AL4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0</v>
      </c>
      <c r="AM4" s="8">
        <f>IF(OR($AJ$4="",$AJ$5="", Table14[[#This Row],[AVG-5]]=""), "", ($AJ$5-Table14[[#This Row],[AVG-5]])/($AJ$5-$AJ$4))</f>
        <v>1</v>
      </c>
      <c r="AN4" s="7">
        <f>Table14[[#This Row],[US-5]]</f>
        <v>15.36</v>
      </c>
      <c r="AO4" s="7">
        <f>Table14[[#This Row],[ENG-5]]</f>
        <v>10.18</v>
      </c>
      <c r="AP4" s="7">
        <f>Table14[[#This Row],[AUS-5]]</f>
        <v>8.85</v>
      </c>
      <c r="AQ4" s="7">
        <f>Table14[[#This Row],[IND-5]]</f>
        <v>15.95</v>
      </c>
      <c r="AR4" s="7">
        <f>Table14[[#This Row],[SCO-5]]</f>
        <v>10.49</v>
      </c>
      <c r="AS4" s="7">
        <f>AS5</f>
        <v>9.3000000000000007</v>
      </c>
      <c r="AT4" s="19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>11.688333333333334</v>
      </c>
      <c r="AU4" s="7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>3.1059999999999999</v>
      </c>
      <c r="AV4" s="7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>0</v>
      </c>
      <c r="AW4" s="35">
        <f>IF(OR(Table14[[#This Row],[AVG-6]]="",$AT$4="",$AT$5=""), "", MAX(0, ($AT$5-Table14[[#This Row],[AVG-6]])/($AT$5-$AT$4)))</f>
        <v>1</v>
      </c>
    </row>
    <row r="5" spans="1:49">
      <c r="A5" s="83"/>
      <c r="B5" s="1" t="s">
        <v>20</v>
      </c>
      <c r="C5" s="7">
        <f t="shared" ref="C5:C25" si="0">$C$3</f>
        <v>15.36</v>
      </c>
      <c r="D5" s="7">
        <f t="shared" ref="D5:D25" si="1">$D$3</f>
        <v>12.66</v>
      </c>
      <c r="E5" s="7">
        <f t="shared" ref="E5:E25" si="2">$E$3</f>
        <v>13.35</v>
      </c>
      <c r="F5" s="7">
        <f t="shared" ref="F5:F25" si="3">$F$3</f>
        <v>21.38</v>
      </c>
      <c r="G5" s="7">
        <f t="shared" ref="G5:G25" si="4">$G$3</f>
        <v>13.51</v>
      </c>
      <c r="H5" s="7">
        <f t="shared" ref="H5:H25" si="5">$H$3</f>
        <v>9.4</v>
      </c>
      <c r="I5" s="19">
        <f>IF(OR(ISBLANK(Table14[[#This Row],[US]])), "", AVERAGE(Table14[[#This Row],[US]]))</f>
        <v>15.36</v>
      </c>
      <c r="J5" s="7">
        <v>17.04</v>
      </c>
      <c r="K5" s="7">
        <v>10.18</v>
      </c>
      <c r="L5" s="19">
        <f>IF(OR(ISBLANK(Table14[[#This Row],[US-2]]), ISBLANK(Table14[[#This Row],[ENG-2]])), "", AVERAGE(Table14[[#This Row],[US-2]:[ENG-2]]))</f>
        <v>13.61</v>
      </c>
      <c r="M5" s="7">
        <f>IF(OR(ISBLANK(Table14[[#This Row],[ENG]]), ISBLANK(Table14[[#This Row],[ENG-2]])), "", (Table14[[#This Row],[ENG]]-Table14[[#This Row],[ENG-2]]))</f>
        <v>2.4800000000000004</v>
      </c>
      <c r="N5" s="7">
        <f>IF(OR(ISBLANK(Table14[[#This Row],[US]]), ISBLANK(Table14[[#This Row],[US-2]])), "", Table14[[#This Row],[US]]-Table14[[#This Row],[US-2]])</f>
        <v>-1.6799999999999997</v>
      </c>
      <c r="O5" s="23">
        <f>IF(OR(ISBLANK($L$5), ISBLANK($L$4), NOT(ISNUMBER(Table14[[#This Row],[AVG-2]]))), "", MAX(0, (Table14[[#This Row],[AVG-2]]-$L$5) / ($L$4-$L$5)))</f>
        <v>0</v>
      </c>
      <c r="P5" s="7">
        <v>17.88</v>
      </c>
      <c r="Q5" s="7">
        <v>10.79</v>
      </c>
      <c r="R5" s="7">
        <v>8.85</v>
      </c>
      <c r="S5" s="19">
        <f>IF(OR(ISBLANK(Table14[[#This Row],[AUS-3]]),ISBLANK(Table14[[#This Row],[ENG-3]]), ISBLANK(Table14[[#This Row],[US-3]])), "", AVERAGE(Table14[[#This Row],[US-3]:[AUS-3]]))</f>
        <v>12.506666666666666</v>
      </c>
      <c r="T5" s="7">
        <f>IF(OR(ISBLANK(Table14[[#This Row],[AUS]]), ISBLANK(Table14[[#This Row],[AUS-3]]), ISBLANK(Table14[[#This Row],[FWT-2]])), "", AVERAGE(Table14[[#This Row],[FWT-2]], Table14[[#This Row],[AUS]]-Table14[[#This Row],[AUS-3]]))</f>
        <v>3.49</v>
      </c>
      <c r="U5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-1.5649999999999995</v>
      </c>
      <c r="V5" s="23">
        <f>IF(OR($S$5="",$S$4="",ISBLANK(Table14[[#This Row],[AVG-3]]), Table14[[#This Row],[AVG-3]]=""), "", MAX(0, (Table14[[#This Row],[AVG-3]]-$S$5)/($S$4-$S$5)))</f>
        <v>0</v>
      </c>
      <c r="W5" s="7">
        <v>17.170000000000002</v>
      </c>
      <c r="X5" s="7">
        <v>12.37</v>
      </c>
      <c r="Y5" s="7">
        <v>12.37</v>
      </c>
      <c r="Z5" s="7">
        <v>15.95</v>
      </c>
      <c r="AA5" s="19">
        <f>IF(OR(ISBLANK(Table14[[#This Row],[IND-4]]),ISBLANK(Table14[[#This Row],[AUS-4]]),ISBLANK(Table14[[#This Row],[ENG-4]]),ISBLANK(Table14[[#This Row],[US-4]])), "", AVERAGE(Table14[[#This Row],[US-4]:[IND-4]]))</f>
        <v>14.465</v>
      </c>
      <c r="AB5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4.1366666666666667</v>
      </c>
      <c r="AC5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-2.5066666666666673</v>
      </c>
      <c r="AD5" s="23">
        <f>IF(OR($AA$4="", $AA$5="", Table14[[#This Row],[AVG-4]]=""), "", MAX(0, ($AA$5-Table14[[#This Row],[AVG-4]])/($AA$5-$AA$4)))</f>
        <v>0</v>
      </c>
      <c r="AE5" s="7">
        <v>18.18</v>
      </c>
      <c r="AF5" s="7">
        <v>12.07</v>
      </c>
      <c r="AG5" s="7">
        <v>12.4</v>
      </c>
      <c r="AH5" s="7">
        <v>22.21</v>
      </c>
      <c r="AI5" s="7">
        <v>10.49</v>
      </c>
      <c r="AJ5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15.069999999999999</v>
      </c>
      <c r="AK5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3.8574999999999999</v>
      </c>
      <c r="AL5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-3.6300000000000008</v>
      </c>
      <c r="AM5" s="8">
        <f>IF(OR($AJ$4="",$AJ$5="", Table14[[#This Row],[AVG-5]]=""), "", ($AJ$5-Table14[[#This Row],[AVG-5]])/($AJ$5-$AJ$4))</f>
        <v>0</v>
      </c>
      <c r="AN5" s="7">
        <v>17.45</v>
      </c>
      <c r="AO5" s="7">
        <v>11.59</v>
      </c>
      <c r="AP5" s="7">
        <v>12.33</v>
      </c>
      <c r="AQ5" s="7">
        <v>22.14</v>
      </c>
      <c r="AR5" s="7">
        <v>11.47</v>
      </c>
      <c r="AS5" s="7">
        <v>9.3000000000000007</v>
      </c>
      <c r="AT5" s="19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>14.046666666666667</v>
      </c>
      <c r="AU5" s="7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>3.1059999999999999</v>
      </c>
      <c r="AV5" s="7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>-2.8300000000000005</v>
      </c>
      <c r="AW5" s="35">
        <f>IF(OR(Table14[[#This Row],[AVG-6]]="",$AT$4="",$AT$5=""), "", MAX(0, ($AT$5-Table14[[#This Row],[AVG-6]])/($AT$5-$AT$4)))</f>
        <v>0</v>
      </c>
    </row>
    <row r="6" spans="1:49">
      <c r="A6" s="83"/>
      <c r="B6" s="1" t="s">
        <v>79</v>
      </c>
      <c r="C6" s="7">
        <f t="shared" si="0"/>
        <v>15.36</v>
      </c>
      <c r="D6" s="7">
        <f t="shared" si="1"/>
        <v>12.66</v>
      </c>
      <c r="E6" s="7">
        <f t="shared" si="2"/>
        <v>13.35</v>
      </c>
      <c r="F6" s="7">
        <f t="shared" si="3"/>
        <v>21.38</v>
      </c>
      <c r="G6" s="7">
        <f t="shared" si="4"/>
        <v>13.51</v>
      </c>
      <c r="H6" s="7">
        <f t="shared" si="5"/>
        <v>9.4</v>
      </c>
      <c r="I6" s="19">
        <f>IF(OR(ISBLANK(Table14[[#This Row],[US]])), "", AVERAGE(Table14[[#This Row],[US]]))</f>
        <v>15.36</v>
      </c>
      <c r="J6" s="7">
        <v>15.4</v>
      </c>
      <c r="K6" s="7">
        <v>10.8</v>
      </c>
      <c r="L6" s="19">
        <f>IF(OR(ISBLANK(Table14[[#This Row],[US-2]]), ISBLANK(Table14[[#This Row],[ENG-2]])), "", AVERAGE(Table14[[#This Row],[US-2]:[ENG-2]]))</f>
        <v>13.100000000000001</v>
      </c>
      <c r="M6" s="7">
        <f>IF(OR(ISBLANK(Table14[[#This Row],[ENG]]), ISBLANK(Table14[[#This Row],[ENG-2]])), "", (Table14[[#This Row],[ENG]]-Table14[[#This Row],[ENG-2]]))</f>
        <v>1.8599999999999994</v>
      </c>
      <c r="N6" s="7">
        <f>IF(OR(ISBLANK(Table14[[#This Row],[US]]), ISBLANK(Table14[[#This Row],[US-2]])), "", Table14[[#This Row],[US]]-Table14[[#This Row],[US-2]])</f>
        <v>-4.0000000000000924E-2</v>
      </c>
      <c r="O6" s="23">
        <f>IF(OR(ISBLANK($L$5), ISBLANK($L$4), NOT(ISNUMBER(Table14[[#This Row],[AVG-2]]))), "", MAX(0, (Table14[[#This Row],[AVG-2]]-$L$5) / ($L$4-$L$5)))</f>
        <v>0.60714285714285487</v>
      </c>
      <c r="P6" s="7">
        <v>15.57</v>
      </c>
      <c r="Q6" s="7">
        <v>10.41</v>
      </c>
      <c r="R6" s="7">
        <v>9.6999999999999993</v>
      </c>
      <c r="S6" s="19">
        <f>IF(OR(ISBLANK(Table14[[#This Row],[AUS-3]]),ISBLANK(Table14[[#This Row],[ENG-3]]), ISBLANK(Table14[[#This Row],[US-3]])), "", AVERAGE(Table14[[#This Row],[US-3]:[AUS-3]]))</f>
        <v>11.893333333333333</v>
      </c>
      <c r="T6" s="7">
        <f>IF(OR(ISBLANK(Table14[[#This Row],[AUS]]), ISBLANK(Table14[[#This Row],[AUS-3]]), ISBLANK(Table14[[#This Row],[FWT-2]])), "", AVERAGE(Table14[[#This Row],[FWT-2]], Table14[[#This Row],[AUS]]-Table14[[#This Row],[AUS-3]]))</f>
        <v>2.7549999999999999</v>
      </c>
      <c r="U6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8.9999999999999858E-2</v>
      </c>
      <c r="V6" s="23">
        <f>IF(OR($S$5="",$S$4="",ISBLANK(Table14[[#This Row],[AVG-3]]), Table14[[#This Row],[AVG-3]]=""), "", MAX(0, (Table14[[#This Row],[AVG-3]]-$S$5)/($S$4-$S$5)))</f>
        <v>0.58785942492012788</v>
      </c>
      <c r="W6" s="7">
        <v>15.16</v>
      </c>
      <c r="X6" s="7">
        <v>10.62</v>
      </c>
      <c r="Y6" s="7">
        <v>10.14</v>
      </c>
      <c r="Z6" s="7">
        <v>19.86</v>
      </c>
      <c r="AA6" s="19">
        <f>IF(OR(ISBLANK(Table14[[#This Row],[IND-4]]),ISBLANK(Table14[[#This Row],[AUS-4]]),ISBLANK(Table14[[#This Row],[ENG-4]]),ISBLANK(Table14[[#This Row],[US-4]])), "", AVERAGE(Table14[[#This Row],[US-4]:[IND-4]]))</f>
        <v>13.945</v>
      </c>
      <c r="AB6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2.3433333333333333</v>
      </c>
      <c r="AC6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-2.0000000000000167E-2</v>
      </c>
      <c r="AD6" s="23">
        <f>IF(OR($AA$4="", $AA$5="", Table14[[#This Row],[AVG-4]]=""), "", MAX(0, ($AA$5-Table14[[#This Row],[AVG-4]])/($AA$5-$AA$4)))</f>
        <v>0.27659574468085096</v>
      </c>
      <c r="AE6" s="7">
        <v>15.87</v>
      </c>
      <c r="AF6" s="7">
        <v>10.86</v>
      </c>
      <c r="AG6" s="7">
        <v>10.73</v>
      </c>
      <c r="AH6" s="7">
        <v>19.28</v>
      </c>
      <c r="AI6" s="7">
        <v>11.83</v>
      </c>
      <c r="AJ6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13.713999999999999</v>
      </c>
      <c r="AK6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2.1775000000000002</v>
      </c>
      <c r="AL6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-0.25500000000000034</v>
      </c>
      <c r="AM6" s="8">
        <f>IF(OR($AJ$4="",$AJ$5="", Table14[[#This Row],[AVG-5]]=""), "", ($AJ$5-Table14[[#This Row],[AVG-5]])/($AJ$5-$AJ$4))</f>
        <v>0.46694214876033086</v>
      </c>
      <c r="AN6" s="7">
        <v>15.34</v>
      </c>
      <c r="AO6" s="7">
        <v>10.72</v>
      </c>
      <c r="AP6" s="7">
        <v>10.41</v>
      </c>
      <c r="AQ6" s="7">
        <v>19.72</v>
      </c>
      <c r="AR6" s="7">
        <v>11.62</v>
      </c>
      <c r="AS6" s="7">
        <v>9.02</v>
      </c>
      <c r="AT6" s="19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>12.805</v>
      </c>
      <c r="AU6" s="7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>1.8180000000000003</v>
      </c>
      <c r="AV6" s="7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>-5.1999999999999956E-2</v>
      </c>
      <c r="AW6" s="35">
        <f>IF(OR(Table14[[#This Row],[AVG-6]]="",$AT$4="",$AT$5=""), "", MAX(0, ($AT$5-Table14[[#This Row],[AVG-6]])/($AT$5-$AT$4)))</f>
        <v>0.52650176678445271</v>
      </c>
    </row>
    <row r="7" spans="1:49">
      <c r="A7" s="83"/>
      <c r="B7" s="1" t="s">
        <v>68</v>
      </c>
      <c r="C7" s="7">
        <f t="shared" si="0"/>
        <v>15.36</v>
      </c>
      <c r="D7" s="7">
        <f t="shared" si="1"/>
        <v>12.66</v>
      </c>
      <c r="E7" s="7">
        <f t="shared" si="2"/>
        <v>13.35</v>
      </c>
      <c r="F7" s="7">
        <f t="shared" si="3"/>
        <v>21.38</v>
      </c>
      <c r="G7" s="7">
        <f t="shared" si="4"/>
        <v>13.51</v>
      </c>
      <c r="H7" s="7">
        <f t="shared" si="5"/>
        <v>9.4</v>
      </c>
      <c r="I7" s="19">
        <f>IF(OR(ISBLANK(Table14[[#This Row],[US]])), "", AVERAGE(Table14[[#This Row],[US]]))</f>
        <v>15.36</v>
      </c>
      <c r="J7" s="7">
        <v>17.23</v>
      </c>
      <c r="K7" s="7">
        <v>10.47</v>
      </c>
      <c r="L7" s="19">
        <f>IF(OR(ISBLANK(Table14[[#This Row],[US-2]]), ISBLANK(Table14[[#This Row],[ENG-2]])), "", AVERAGE(Table14[[#This Row],[US-2]:[ENG-2]]))</f>
        <v>13.850000000000001</v>
      </c>
      <c r="M7" s="7">
        <f>IF(OR(ISBLANK(Table14[[#This Row],[ENG]]), ISBLANK(Table14[[#This Row],[ENG-2]])), "", (Table14[[#This Row],[ENG]]-Table14[[#This Row],[ENG-2]]))</f>
        <v>2.1899999999999995</v>
      </c>
      <c r="N7" s="7">
        <f>IF(OR(ISBLANK(Table14[[#This Row],[US]]), ISBLANK(Table14[[#This Row],[US-2]])), "", Table14[[#This Row],[US]]-Table14[[#This Row],[US-2]])</f>
        <v>-1.870000000000001</v>
      </c>
      <c r="O7" s="23">
        <f>IF(OR(ISBLANK($L$5), ISBLANK($L$4), NOT(ISNUMBER(Table14[[#This Row],[AVG-2]]))), "", MAX(0, (Table14[[#This Row],[AVG-2]]-$L$5) / ($L$4-$L$5)))</f>
        <v>0</v>
      </c>
      <c r="P7" s="7">
        <v>17.75</v>
      </c>
      <c r="Q7" s="7">
        <v>11.07</v>
      </c>
      <c r="R7" s="7">
        <v>9.0299999999999994</v>
      </c>
      <c r="S7" s="19">
        <f>IF(OR(ISBLANK(Table14[[#This Row],[AUS-3]]),ISBLANK(Table14[[#This Row],[ENG-3]]), ISBLANK(Table14[[#This Row],[US-3]])), "", AVERAGE(Table14[[#This Row],[US-3]:[AUS-3]]))</f>
        <v>12.616666666666667</v>
      </c>
      <c r="T7" s="7">
        <f>IF(OR(ISBLANK(Table14[[#This Row],[AUS]]), ISBLANK(Table14[[#This Row],[AUS-3]]), ISBLANK(Table14[[#This Row],[FWT-2]])), "", AVERAGE(Table14[[#This Row],[FWT-2]], Table14[[#This Row],[AUS]]-Table14[[#This Row],[AUS-3]]))</f>
        <v>3.2549999999999999</v>
      </c>
      <c r="U7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-1.4950000000000001</v>
      </c>
      <c r="V7" s="23">
        <f>IF(OR($S$5="",$S$4="",ISBLANK(Table14[[#This Row],[AVG-3]]), Table14[[#This Row],[AVG-3]]=""), "", MAX(0, (Table14[[#This Row],[AVG-3]]-$S$5)/($S$4-$S$5)))</f>
        <v>0</v>
      </c>
      <c r="W7" s="7">
        <v>17.440000000000001</v>
      </c>
      <c r="X7" s="7">
        <v>12.79</v>
      </c>
      <c r="Y7" s="7">
        <v>12.44</v>
      </c>
      <c r="Z7" s="7">
        <v>16.309999999999999</v>
      </c>
      <c r="AA7" s="19">
        <f>IF(OR(ISBLANK(Table14[[#This Row],[IND-4]]),ISBLANK(Table14[[#This Row],[AUS-4]]),ISBLANK(Table14[[#This Row],[ENG-4]]),ISBLANK(Table14[[#This Row],[US-4]])), "", AVERAGE(Table14[[#This Row],[US-4]:[IND-4]]))</f>
        <v>14.745000000000001</v>
      </c>
      <c r="AB7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3.8599999999999994</v>
      </c>
      <c r="AC7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-2.6033333333333335</v>
      </c>
      <c r="AD7" s="23">
        <f>IF(OR($AA$4="", $AA$5="", Table14[[#This Row],[AVG-4]]=""), "", MAX(0, ($AA$5-Table14[[#This Row],[AVG-4]])/($AA$5-$AA$4)))</f>
        <v>0</v>
      </c>
      <c r="AE7" s="7">
        <v>18.48</v>
      </c>
      <c r="AF7" s="7">
        <v>12.45</v>
      </c>
      <c r="AG7" s="7">
        <v>12.78</v>
      </c>
      <c r="AH7" s="7">
        <v>22.62</v>
      </c>
      <c r="AI7" s="7">
        <v>10.48</v>
      </c>
      <c r="AJ7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15.362</v>
      </c>
      <c r="AK7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3.6524999999999994</v>
      </c>
      <c r="AL7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-3.7900000000000005</v>
      </c>
      <c r="AM7" s="8">
        <f>IF(OR($AJ$4="",$AJ$5="", Table14[[#This Row],[AVG-5]]=""), "", ($AJ$5-Table14[[#This Row],[AVG-5]])/($AJ$5-$AJ$4))</f>
        <v>-0.10055096418732844</v>
      </c>
      <c r="AN7" s="7"/>
      <c r="AO7" s="7"/>
      <c r="AP7" s="7"/>
      <c r="AQ7" s="7"/>
      <c r="AR7" s="7"/>
      <c r="AS7" s="7"/>
      <c r="AT7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7" s="7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7" s="7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7" s="35" t="str">
        <f>IF(OR(Table14[[#This Row],[AVG-6]]="",$AT$4="",$AT$5=""), "", MAX(0, ($AT$5-Table14[[#This Row],[AVG-6]])/($AT$5-$AT$4)))</f>
        <v/>
      </c>
    </row>
    <row r="8" spans="1:49">
      <c r="A8" s="83"/>
      <c r="B8" s="1" t="s">
        <v>69</v>
      </c>
      <c r="C8" s="7">
        <f t="shared" si="0"/>
        <v>15.36</v>
      </c>
      <c r="D8" s="7">
        <f t="shared" si="1"/>
        <v>12.66</v>
      </c>
      <c r="E8" s="7">
        <f t="shared" si="2"/>
        <v>13.35</v>
      </c>
      <c r="F8" s="7">
        <f t="shared" si="3"/>
        <v>21.38</v>
      </c>
      <c r="G8" s="7">
        <f t="shared" si="4"/>
        <v>13.51</v>
      </c>
      <c r="H8" s="7">
        <f t="shared" si="5"/>
        <v>9.4</v>
      </c>
      <c r="I8" s="19">
        <f>IF(OR(ISBLANK(Table14[[#This Row],[US]])), "", AVERAGE(Table14[[#This Row],[US]]))</f>
        <v>15.36</v>
      </c>
      <c r="J8" s="7">
        <v>17.13</v>
      </c>
      <c r="K8" s="7">
        <v>10.96</v>
      </c>
      <c r="L8" s="19">
        <f>IF(OR(ISBLANK(Table14[[#This Row],[US-2]]), ISBLANK(Table14[[#This Row],[ENG-2]])), "", AVERAGE(Table14[[#This Row],[US-2]:[ENG-2]]))</f>
        <v>14.045</v>
      </c>
      <c r="M8" s="7">
        <f>IF(OR(ISBLANK(Table14[[#This Row],[ENG]]), ISBLANK(Table14[[#This Row],[ENG-2]])), "", (Table14[[#This Row],[ENG]]-Table14[[#This Row],[ENG-2]]))</f>
        <v>1.6999999999999993</v>
      </c>
      <c r="N8" s="7">
        <f>IF(OR(ISBLANK(Table14[[#This Row],[US]]), ISBLANK(Table14[[#This Row],[US-2]])), "", Table14[[#This Row],[US]]-Table14[[#This Row],[US-2]])</f>
        <v>-1.7699999999999996</v>
      </c>
      <c r="O8" s="23">
        <f>IF(OR(ISBLANK($L$5), ISBLANK($L$4), NOT(ISNUMBER(Table14[[#This Row],[AVG-2]]))), "", MAX(0, (Table14[[#This Row],[AVG-2]]-$L$5) / ($L$4-$L$5)))</f>
        <v>0</v>
      </c>
      <c r="P8" s="7">
        <v>17.97</v>
      </c>
      <c r="Q8" s="7">
        <v>11.71</v>
      </c>
      <c r="R8" s="7">
        <v>9.56</v>
      </c>
      <c r="S8" s="19">
        <f>IF(OR(ISBLANK(Table14[[#This Row],[AUS-3]]),ISBLANK(Table14[[#This Row],[ENG-3]]), ISBLANK(Table14[[#This Row],[US-3]])), "", AVERAGE(Table14[[#This Row],[US-3]:[AUS-3]]))</f>
        <v>13.08</v>
      </c>
      <c r="T8" s="7">
        <f>IF(OR(ISBLANK(Table14[[#This Row],[AUS]]), ISBLANK(Table14[[#This Row],[AUS-3]]), ISBLANK(Table14[[#This Row],[FWT-2]])), "", AVERAGE(Table14[[#This Row],[FWT-2]], Table14[[#This Row],[AUS]]-Table14[[#This Row],[AUS-3]]))</f>
        <v>2.7449999999999992</v>
      </c>
      <c r="U8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-1.6799999999999997</v>
      </c>
      <c r="V8" s="23">
        <f>IF(OR($S$5="",$S$4="",ISBLANK(Table14[[#This Row],[AVG-3]]), Table14[[#This Row],[AVG-3]]=""), "", MAX(0, (Table14[[#This Row],[AVG-3]]-$S$5)/($S$4-$S$5)))</f>
        <v>0</v>
      </c>
      <c r="W8" s="7">
        <v>17.34</v>
      </c>
      <c r="X8" s="7">
        <v>12.87</v>
      </c>
      <c r="Y8" s="7">
        <v>13.06</v>
      </c>
      <c r="Z8" s="7">
        <v>17.600000000000001</v>
      </c>
      <c r="AA8" s="19">
        <f>IF(OR(ISBLANK(Table14[[#This Row],[IND-4]]),ISBLANK(Table14[[#This Row],[AUS-4]]),ISBLANK(Table14[[#This Row],[ENG-4]]),ISBLANK(Table14[[#This Row],[US-4]])), "", AVERAGE(Table14[[#This Row],[US-4]:[IND-4]]))</f>
        <v>15.217500000000001</v>
      </c>
      <c r="AB8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3.0899999999999985</v>
      </c>
      <c r="AC8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-2.4633333333333329</v>
      </c>
      <c r="AD8" s="23">
        <f>IF(OR($AA$4="", $AA$5="", Table14[[#This Row],[AVG-4]]=""), "", MAX(0, ($AA$5-Table14[[#This Row],[AVG-4]])/($AA$5-$AA$4)))</f>
        <v>0</v>
      </c>
      <c r="AE8" s="7">
        <v>17.86</v>
      </c>
      <c r="AF8" s="7">
        <v>12.22</v>
      </c>
      <c r="AG8" s="7">
        <v>12.35</v>
      </c>
      <c r="AH8" s="7">
        <v>22.34</v>
      </c>
      <c r="AI8" s="7">
        <v>11.55</v>
      </c>
      <c r="AJ8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15.263999999999999</v>
      </c>
      <c r="AK8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2.8074999999999983</v>
      </c>
      <c r="AL8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-2.8224999999999993</v>
      </c>
      <c r="AM8" s="8">
        <f>IF(OR($AJ$4="",$AJ$5="", Table14[[#This Row],[AVG-5]]=""), "", ($AJ$5-Table14[[#This Row],[AVG-5]])/($AJ$5-$AJ$4))</f>
        <v>-6.6804407713498951E-2</v>
      </c>
      <c r="AN8" s="7"/>
      <c r="AO8" s="7"/>
      <c r="AP8" s="7"/>
      <c r="AQ8" s="7"/>
      <c r="AR8" s="7"/>
      <c r="AS8" s="7"/>
      <c r="AT8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8" s="7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8" s="7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8" s="35" t="str">
        <f>IF(OR(Table14[[#This Row],[AVG-6]]="",$AT$4="",$AT$5=""), "", MAX(0, ($AT$5-Table14[[#This Row],[AVG-6]])/($AT$5-$AT$4)))</f>
        <v/>
      </c>
    </row>
    <row r="9" spans="1:49" s="2" customFormat="1" ht="14">
      <c r="A9" s="83"/>
      <c r="B9" s="11" t="s">
        <v>187</v>
      </c>
      <c r="C9" s="12">
        <f t="shared" si="0"/>
        <v>15.36</v>
      </c>
      <c r="D9" s="12">
        <f t="shared" si="1"/>
        <v>12.66</v>
      </c>
      <c r="E9" s="12">
        <f t="shared" si="2"/>
        <v>13.35</v>
      </c>
      <c r="F9" s="12">
        <f t="shared" si="3"/>
        <v>21.38</v>
      </c>
      <c r="G9" s="12">
        <f t="shared" si="4"/>
        <v>13.51</v>
      </c>
      <c r="H9" s="12">
        <f t="shared" si="5"/>
        <v>9.4</v>
      </c>
      <c r="I9" s="20">
        <f>IF(OR(ISBLANK(Table14[[#This Row],[US]])), "", AVERAGE(Table14[[#This Row],[US]]))</f>
        <v>15.36</v>
      </c>
      <c r="J9" s="12">
        <v>16.37</v>
      </c>
      <c r="K9" s="12">
        <v>10.14</v>
      </c>
      <c r="L9" s="20">
        <f>IF(OR(ISBLANK(Table14[[#This Row],[US-2]]), ISBLANK(Table14[[#This Row],[ENG-2]])), "", AVERAGE(Table14[[#This Row],[US-2]:[ENG-2]]))</f>
        <v>13.255000000000001</v>
      </c>
      <c r="M9" s="12">
        <f>IF(OR(ISBLANK(Table14[[#This Row],[ENG]]), ISBLANK(Table14[[#This Row],[ENG-2]])), "", (Table14[[#This Row],[ENG]]-Table14[[#This Row],[ENG-2]]))</f>
        <v>2.5199999999999996</v>
      </c>
      <c r="N9" s="12">
        <f>IF(OR(ISBLANK(Table14[[#This Row],[US]]), ISBLANK(Table14[[#This Row],[US-2]])), "", Table14[[#This Row],[US]]-Table14[[#This Row],[US-2]])</f>
        <v>-1.0100000000000016</v>
      </c>
      <c r="O9" s="14">
        <f>IF(OR(ISBLANK($L$5), ISBLANK($L$4), NOT(ISNUMBER(Table14[[#This Row],[AVG-2]]))), "", MAX(0, (Table14[[#This Row],[AVG-2]]-$L$5) / ($L$4-$L$5)))</f>
        <v>0.42261904761904606</v>
      </c>
      <c r="P9" s="12">
        <v>17.34</v>
      </c>
      <c r="Q9" s="12">
        <v>10.87</v>
      </c>
      <c r="R9" s="12">
        <v>8.9700000000000006</v>
      </c>
      <c r="S9" s="20">
        <f>IF(OR(ISBLANK(Table14[[#This Row],[AUS-3]]),ISBLANK(Table14[[#This Row],[ENG-3]]), ISBLANK(Table14[[#This Row],[US-3]])), "", AVERAGE(Table14[[#This Row],[US-3]:[AUS-3]]))</f>
        <v>12.393333333333333</v>
      </c>
      <c r="T9" s="12">
        <f>IF(OR(ISBLANK(Table14[[#This Row],[AUS]]), ISBLANK(Table14[[#This Row],[AUS-3]]), ISBLANK(Table14[[#This Row],[FWT-2]])), "", AVERAGE(Table14[[#This Row],[FWT-2]], Table14[[#This Row],[AUS]]-Table14[[#This Row],[AUS-3]]))</f>
        <v>3.4499999999999993</v>
      </c>
      <c r="U9" s="12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-1.3549999999999995</v>
      </c>
      <c r="V9" s="14">
        <f>IF(OR($S$5="",$S$4="",ISBLANK(Table14[[#This Row],[AVG-3]]), Table14[[#This Row],[AVG-3]]=""), "", MAX(0, (Table14[[#This Row],[AVG-3]]-$S$5)/($S$4-$S$5)))</f>
        <v>0.10862619808306709</v>
      </c>
      <c r="W9" s="12">
        <v>16.02</v>
      </c>
      <c r="X9" s="12">
        <v>11.21</v>
      </c>
      <c r="Y9" s="12">
        <v>10.52</v>
      </c>
      <c r="Z9" s="12">
        <v>15.95</v>
      </c>
      <c r="AA9" s="20">
        <f>IF(OR(ISBLANK(Table14[[#This Row],[IND-4]]),ISBLANK(Table14[[#This Row],[AUS-4]]),ISBLANK(Table14[[#This Row],[ENG-4]]),ISBLANK(Table14[[#This Row],[US-4]])), "", AVERAGE(Table14[[#This Row],[US-4]:[IND-4]]))</f>
        <v>13.425000000000001</v>
      </c>
      <c r="AB9" s="12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4.1099999999999994</v>
      </c>
      <c r="AC9" s="12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-1.093333333333333</v>
      </c>
      <c r="AD9" s="14">
        <f>IF(OR($AA$4="", $AA$5="", Table14[[#This Row],[AVG-4]]=""), "", MAX(0, ($AA$5-Table14[[#This Row],[AVG-4]])/($AA$5-$AA$4)))</f>
        <v>0.55319148936170193</v>
      </c>
      <c r="AE9" s="12">
        <v>17.03</v>
      </c>
      <c r="AF9" s="12">
        <v>11.32</v>
      </c>
      <c r="AG9" s="12">
        <v>11.77</v>
      </c>
      <c r="AH9" s="12">
        <v>19.32</v>
      </c>
      <c r="AI9" s="12">
        <v>10.41</v>
      </c>
      <c r="AJ9" s="20">
        <f>IF(OR(ISBLANK(Table14[[#This Row],[US-5]]),ISBLANK(Table14[[#This Row],[ENG-5]]),ISBLANK(Table14[[#This Row],[AUS-5]]),ISBLANK(Table14[[#This Row],[IND-5]]),ISBLANK(Table14[[#This Row],[SCO-5]])), "", AVERAGE(Table14[[#This Row],[US-5]:[SCO-5]]))</f>
        <v>13.970000000000002</v>
      </c>
      <c r="AK9" s="12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3.8574999999999995</v>
      </c>
      <c r="AL9" s="12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-2.2550000000000003</v>
      </c>
      <c r="AM9" s="14">
        <f>IF(OR($AJ$4="",$AJ$5="", Table14[[#This Row],[AVG-5]]=""), "", ($AJ$5-Table14[[#This Row],[AVG-5]])/($AJ$5-$AJ$4))</f>
        <v>0.37878787878787767</v>
      </c>
      <c r="AN9" s="7">
        <v>16.16</v>
      </c>
      <c r="AO9" s="7">
        <v>10.97</v>
      </c>
      <c r="AP9" s="7">
        <v>11.54</v>
      </c>
      <c r="AQ9" s="7">
        <v>18.59</v>
      </c>
      <c r="AR9" s="7">
        <v>11.4</v>
      </c>
      <c r="AS9" s="7">
        <v>9.02</v>
      </c>
      <c r="AT9" s="19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>12.946666666666667</v>
      </c>
      <c r="AU9" s="7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>3.1619999999999999</v>
      </c>
      <c r="AV9" s="7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>-1.5660000000000001</v>
      </c>
      <c r="AW9" s="35">
        <f>IF(OR(Table14[[#This Row],[AVG-6]]="",$AT$4="",$AT$5=""), "", MAX(0, ($AT$5-Table14[[#This Row],[AVG-6]])/($AT$5-$AT$4)))</f>
        <v>0.46643109540636046</v>
      </c>
    </row>
    <row r="10" spans="1:49" s="2" customFormat="1" ht="14">
      <c r="A10" s="63"/>
      <c r="B10" s="94" t="s">
        <v>194</v>
      </c>
      <c r="C10" s="95">
        <f t="shared" si="0"/>
        <v>15.36</v>
      </c>
      <c r="D10" s="95">
        <f t="shared" si="1"/>
        <v>12.66</v>
      </c>
      <c r="E10" s="95">
        <f t="shared" si="2"/>
        <v>13.35</v>
      </c>
      <c r="F10" s="95">
        <f t="shared" si="3"/>
        <v>21.38</v>
      </c>
      <c r="G10" s="95">
        <f t="shared" si="4"/>
        <v>13.51</v>
      </c>
      <c r="H10" s="95">
        <f t="shared" si="5"/>
        <v>9.4</v>
      </c>
      <c r="I10" s="96">
        <f>IF(OR(ISBLANK(Table14[[#This Row],[US]])), "", AVERAGE(Table14[[#This Row],[US]]))</f>
        <v>15.36</v>
      </c>
      <c r="J10" s="95">
        <v>15.07</v>
      </c>
      <c r="K10" s="95">
        <v>10.74</v>
      </c>
      <c r="L10" s="96">
        <f>IF(OR(ISBLANK(Table14[[#This Row],[US-2]]), ISBLANK(Table14[[#This Row],[ENG-2]])), "", AVERAGE(Table14[[#This Row],[US-2]:[ENG-2]]))</f>
        <v>12.905000000000001</v>
      </c>
      <c r="M10" s="95">
        <f>IF(OR(ISBLANK(Table14[[#This Row],[ENG]]), ISBLANK(Table14[[#This Row],[ENG-2]])), "", (Table14[[#This Row],[ENG]]-Table14[[#This Row],[ENG-2]]))</f>
        <v>1.92</v>
      </c>
      <c r="N10" s="95">
        <f>IF(OR(ISBLANK(Table14[[#This Row],[US]]), ISBLANK(Table14[[#This Row],[US-2]])), "", Table14[[#This Row],[US]]-Table14[[#This Row],[US-2]])</f>
        <v>0.28999999999999915</v>
      </c>
      <c r="O10" s="23">
        <f>IF(OR(ISBLANK($L$5), ISBLANK($L$4), NOT(ISNUMBER(Table14[[#This Row],[AVG-2]]))), "", MAX(0, (Table14[[#This Row],[AVG-2]]-$L$5) / ($L$4-$L$5)))</f>
        <v>0.83928571428571241</v>
      </c>
      <c r="P10" s="95">
        <v>15.49</v>
      </c>
      <c r="Q10" s="95">
        <v>10.34</v>
      </c>
      <c r="R10" s="95">
        <v>9.66</v>
      </c>
      <c r="S10" s="96">
        <f>IF(OR(ISBLANK(Table14[[#This Row],[AUS-3]]),ISBLANK(Table14[[#This Row],[ENG-3]]), ISBLANK(Table14[[#This Row],[US-3]])), "", AVERAGE(Table14[[#This Row],[US-3]:[AUS-3]]))</f>
        <v>11.829999999999998</v>
      </c>
      <c r="T10" s="95">
        <f>IF(OR(ISBLANK(Table14[[#This Row],[AUS]]), ISBLANK(Table14[[#This Row],[AUS-3]]), ISBLANK(Table14[[#This Row],[FWT-2]])), "", AVERAGE(Table14[[#This Row],[FWT-2]], Table14[[#This Row],[AUS]]-Table14[[#This Row],[AUS-3]]))</f>
        <v>2.8049999999999997</v>
      </c>
      <c r="U10" s="9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0.13499999999999979</v>
      </c>
      <c r="V10" s="23">
        <f>IF(OR($S$5="",$S$4="",ISBLANK(Table14[[#This Row],[AVG-3]]), Table14[[#This Row],[AVG-3]]=""), "", MAX(0, (Table14[[#This Row],[AVG-3]]-$S$5)/($S$4-$S$5)))</f>
        <v>0.64856230031948991</v>
      </c>
      <c r="W10" s="95">
        <v>15.28</v>
      </c>
      <c r="X10" s="95">
        <v>10.72</v>
      </c>
      <c r="Y10" s="95">
        <v>10.48</v>
      </c>
      <c r="Z10" s="95">
        <v>18.16</v>
      </c>
      <c r="AA10" s="96">
        <f>IF(OR(ISBLANK(Table14[[#This Row],[IND-4]]),ISBLANK(Table14[[#This Row],[AUS-4]]),ISBLANK(Table14[[#This Row],[ENG-4]]),ISBLANK(Table14[[#This Row],[US-4]])), "", AVERAGE(Table14[[#This Row],[US-4]:[IND-4]]))</f>
        <v>13.66</v>
      </c>
      <c r="AB10" s="95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2.9433333333333329</v>
      </c>
      <c r="AC10" s="95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-0.24000000000000021</v>
      </c>
      <c r="AD10" s="23">
        <f>IF(OR($AA$4="", $AA$5="", Table14[[#This Row],[AVG-4]]=""), "", MAX(0, ($AA$5-Table14[[#This Row],[AVG-4]])/($AA$5-$AA$4)))</f>
        <v>0.4281914893617022</v>
      </c>
      <c r="AE10" s="95">
        <v>15.74</v>
      </c>
      <c r="AF10" s="95">
        <v>10.77</v>
      </c>
      <c r="AG10" s="95">
        <v>11.11</v>
      </c>
      <c r="AH10" s="95">
        <v>18.75</v>
      </c>
      <c r="AI10" s="95">
        <v>11.29</v>
      </c>
      <c r="AJ10" s="96">
        <f>IF(OR(ISBLANK(Table14[[#This Row],[US-5]]),ISBLANK(Table14[[#This Row],[ENG-5]]),ISBLANK(Table14[[#This Row],[AUS-5]]),ISBLANK(Table14[[#This Row],[IND-5]]),ISBLANK(Table14[[#This Row],[SCO-5]])), "", AVERAGE(Table14[[#This Row],[US-5]:[SCO-5]]))</f>
        <v>13.532</v>
      </c>
      <c r="AK10" s="95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2.7625000000000002</v>
      </c>
      <c r="AL10" s="95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-0.61249999999999982</v>
      </c>
      <c r="AM10" s="23">
        <f>IF(OR($AJ$4="",$AJ$5="", Table14[[#This Row],[AVG-5]]=""), "", ($AJ$5-Table14[[#This Row],[AVG-5]])/($AJ$5-$AJ$4))</f>
        <v>0.5296143250688703</v>
      </c>
      <c r="AN10" s="7"/>
      <c r="AO10" s="7"/>
      <c r="AP10" s="7"/>
      <c r="AQ10" s="7"/>
      <c r="AR10" s="7"/>
      <c r="AS10" s="7"/>
      <c r="AT10" s="98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0" s="98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0" s="98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0" s="35" t="str">
        <f>IF(OR(Table14[[#This Row],[AVG-6]]="",$AT$4="",$AT$5=""), "", MAX(0, ($AT$5-Table14[[#This Row],[AVG-6]])/($AT$5-$AT$4)))</f>
        <v/>
      </c>
    </row>
    <row r="11" spans="1:49" s="2" customFormat="1" ht="14">
      <c r="A11" s="63"/>
      <c r="B11" s="94" t="s">
        <v>195</v>
      </c>
      <c r="C11" s="95">
        <f t="shared" si="0"/>
        <v>15.36</v>
      </c>
      <c r="D11" s="95">
        <f t="shared" si="1"/>
        <v>12.66</v>
      </c>
      <c r="E11" s="95">
        <f t="shared" si="2"/>
        <v>13.35</v>
      </c>
      <c r="F11" s="95">
        <f t="shared" si="3"/>
        <v>21.38</v>
      </c>
      <c r="G11" s="95">
        <f t="shared" si="4"/>
        <v>13.51</v>
      </c>
      <c r="H11" s="95">
        <f t="shared" si="5"/>
        <v>9.4</v>
      </c>
      <c r="I11" s="96">
        <f>IF(OR(ISBLANK(Table14[[#This Row],[US]])), "", AVERAGE(Table14[[#This Row],[US]]))</f>
        <v>15.36</v>
      </c>
      <c r="J11" s="95">
        <v>15.07</v>
      </c>
      <c r="K11" s="95">
        <v>10.74</v>
      </c>
      <c r="L11" s="96">
        <f>IF(OR(ISBLANK(Table14[[#This Row],[US-2]]), ISBLANK(Table14[[#This Row],[ENG-2]])), "", AVERAGE(Table14[[#This Row],[US-2]:[ENG-2]]))</f>
        <v>12.905000000000001</v>
      </c>
      <c r="M11" s="95">
        <f>IF(OR(ISBLANK(Table14[[#This Row],[ENG]]), ISBLANK(Table14[[#This Row],[ENG-2]])), "", (Table14[[#This Row],[ENG]]-Table14[[#This Row],[ENG-2]]))</f>
        <v>1.92</v>
      </c>
      <c r="N11" s="95">
        <f>IF(OR(ISBLANK(Table14[[#This Row],[US]]), ISBLANK(Table14[[#This Row],[US-2]])), "", Table14[[#This Row],[US]]-Table14[[#This Row],[US-2]])</f>
        <v>0.28999999999999915</v>
      </c>
      <c r="O11" s="23">
        <f>IF(OR(ISBLANK($L$5), ISBLANK($L$4), NOT(ISNUMBER(Table14[[#This Row],[AVG-2]]))), "", MAX(0, (Table14[[#This Row],[AVG-2]]-$L$5) / ($L$4-$L$5)))</f>
        <v>0.83928571428571241</v>
      </c>
      <c r="P11" s="95">
        <v>15.16</v>
      </c>
      <c r="Q11" s="95">
        <v>10.4</v>
      </c>
      <c r="R11" s="95">
        <v>9.8699999999999992</v>
      </c>
      <c r="S11" s="96">
        <f>IF(OR(ISBLANK(Table14[[#This Row],[AUS-3]]),ISBLANK(Table14[[#This Row],[ENG-3]]), ISBLANK(Table14[[#This Row],[US-3]])), "", AVERAGE(Table14[[#This Row],[US-3]:[AUS-3]]))</f>
        <v>11.81</v>
      </c>
      <c r="T11" s="95">
        <f>IF(OR(ISBLANK(Table14[[#This Row],[AUS]]), ISBLANK(Table14[[#This Row],[AUS-3]]), ISBLANK(Table14[[#This Row],[FWT-2]])), "", AVERAGE(Table14[[#This Row],[FWT-2]], Table14[[#This Row],[AUS]]-Table14[[#This Row],[AUS-3]]))</f>
        <v>2.7</v>
      </c>
      <c r="U11" s="9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0.26999999999999957</v>
      </c>
      <c r="V11" s="23">
        <f>IF(OR($S$5="",$S$4="",ISBLANK(Table14[[#This Row],[AVG-3]]), Table14[[#This Row],[AVG-3]]=""), "", MAX(0, (Table14[[#This Row],[AVG-3]]-$S$5)/($S$4-$S$5)))</f>
        <v>0.66773162939297026</v>
      </c>
      <c r="W11" s="95">
        <v>14.97</v>
      </c>
      <c r="X11" s="95">
        <v>10.38</v>
      </c>
      <c r="Y11" s="95">
        <v>10.52</v>
      </c>
      <c r="Z11" s="95">
        <v>18.510000000000002</v>
      </c>
      <c r="AA11" s="96">
        <f>IF(OR(ISBLANK(Table14[[#This Row],[IND-4]]),ISBLANK(Table14[[#This Row],[AUS-4]]),ISBLANK(Table14[[#This Row],[ENG-4]]),ISBLANK(Table14[[#This Row],[US-4]])), "", AVERAGE(Table14[[#This Row],[US-4]:[IND-4]]))</f>
        <v>13.595000000000002</v>
      </c>
      <c r="AB11" s="95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2.7566666666666659</v>
      </c>
      <c r="AC11" s="95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3.3333333333332625E-2</v>
      </c>
      <c r="AD11" s="23">
        <f>IF(OR($AA$4="", $AA$5="", Table14[[#This Row],[AVG-4]]=""), "", MAX(0, ($AA$5-Table14[[#This Row],[AVG-4]])/($AA$5-$AA$4)))</f>
        <v>0.46276595744680737</v>
      </c>
      <c r="AE11" s="95">
        <v>15.03</v>
      </c>
      <c r="AF11" s="95">
        <v>10.42</v>
      </c>
      <c r="AG11" s="95">
        <v>10.68</v>
      </c>
      <c r="AH11" s="95">
        <v>18.95</v>
      </c>
      <c r="AI11" s="95">
        <v>11.5</v>
      </c>
      <c r="AJ11" s="96">
        <f>IF(OR(ISBLANK(Table14[[#This Row],[US-5]]),ISBLANK(Table14[[#This Row],[ENG-5]]),ISBLANK(Table14[[#This Row],[AUS-5]]),ISBLANK(Table14[[#This Row],[IND-5]]),ISBLANK(Table14[[#This Row],[SCO-5]])), "", AVERAGE(Table14[[#This Row],[US-5]:[SCO-5]]))</f>
        <v>13.315999999999999</v>
      </c>
      <c r="AK11" s="95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2.5699999999999994</v>
      </c>
      <c r="AL11" s="95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-0.14999999999999947</v>
      </c>
      <c r="AM11" s="23">
        <f>IF(OR($AJ$4="",$AJ$5="", Table14[[#This Row],[AVG-5]]=""), "", ($AJ$5-Table14[[#This Row],[AVG-5]])/($AJ$5-$AJ$4))</f>
        <v>0.60399449035812691</v>
      </c>
      <c r="AN11" s="7"/>
      <c r="AO11" s="7"/>
      <c r="AP11" s="7"/>
      <c r="AQ11" s="7"/>
      <c r="AR11" s="7"/>
      <c r="AS11" s="7"/>
      <c r="AT11" s="98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1" s="98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1" s="98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1" s="35" t="str">
        <f>IF(OR(Table14[[#This Row],[AVG-6]]="",$AT$4="",$AT$5=""), "", MAX(0, ($AT$5-Table14[[#This Row],[AVG-6]])/($AT$5-$AT$4)))</f>
        <v/>
      </c>
    </row>
    <row r="12" spans="1:49" s="2" customFormat="1" ht="14">
      <c r="A12" s="83"/>
      <c r="B12" s="1" t="s">
        <v>196</v>
      </c>
      <c r="C12" s="7">
        <f t="shared" si="0"/>
        <v>15.36</v>
      </c>
      <c r="D12" s="7">
        <f t="shared" si="1"/>
        <v>12.66</v>
      </c>
      <c r="E12" s="7">
        <f t="shared" si="2"/>
        <v>13.35</v>
      </c>
      <c r="F12" s="7">
        <f t="shared" si="3"/>
        <v>21.38</v>
      </c>
      <c r="G12" s="7">
        <f t="shared" si="4"/>
        <v>13.51</v>
      </c>
      <c r="H12" s="7">
        <f t="shared" si="5"/>
        <v>9.4</v>
      </c>
      <c r="I12" s="19">
        <f>IF(OR(ISBLANK(Table14[[#This Row],[US]])), "", AVERAGE(Table14[[#This Row],[US]]))</f>
        <v>15.36</v>
      </c>
      <c r="J12" s="7">
        <v>15.07</v>
      </c>
      <c r="K12" s="7">
        <v>10.74</v>
      </c>
      <c r="L12" s="19">
        <f>IF(OR(ISBLANK(Table14[[#This Row],[US-2]]), ISBLANK(Table14[[#This Row],[ENG-2]])), "", AVERAGE(Table14[[#This Row],[US-2]:[ENG-2]]))</f>
        <v>12.905000000000001</v>
      </c>
      <c r="M12" s="7">
        <f>IF(OR(ISBLANK(Table14[[#This Row],[ENG]]), ISBLANK(Table14[[#This Row],[ENG-2]])), "", (Table14[[#This Row],[ENG]]-Table14[[#This Row],[ENG-2]]))</f>
        <v>1.92</v>
      </c>
      <c r="N12" s="7">
        <f>IF(OR(ISBLANK(Table14[[#This Row],[US]]), ISBLANK(Table14[[#This Row],[US-2]])), "", Table14[[#This Row],[US]]-Table14[[#This Row],[US-2]])</f>
        <v>0.28999999999999915</v>
      </c>
      <c r="O12" s="23">
        <f>IF(OR(ISBLANK($L$5), ISBLANK($L$4), NOT(ISNUMBER(Table14[[#This Row],[AVG-2]]))), "", MAX(0, (Table14[[#This Row],[AVG-2]]-$L$5) / ($L$4-$L$5)))</f>
        <v>0.83928571428571241</v>
      </c>
      <c r="P12" s="7">
        <v>15.38</v>
      </c>
      <c r="Q12" s="7">
        <v>10.37</v>
      </c>
      <c r="R12" s="7">
        <v>9.68</v>
      </c>
      <c r="S12" s="19">
        <f>IF(OR(ISBLANK(Table14[[#This Row],[AUS-3]]),ISBLANK(Table14[[#This Row],[ENG-3]]), ISBLANK(Table14[[#This Row],[US-3]])), "", AVERAGE(Table14[[#This Row],[US-3]:[AUS-3]]))</f>
        <v>11.81</v>
      </c>
      <c r="T12" s="7">
        <f>IF(OR(ISBLANK(Table14[[#This Row],[AUS]]), ISBLANK(Table14[[#This Row],[AUS-3]]), ISBLANK(Table14[[#This Row],[FWT-2]])), "", AVERAGE(Table14[[#This Row],[FWT-2]], Table14[[#This Row],[AUS]]-Table14[[#This Row],[AUS-3]]))</f>
        <v>2.7949999999999999</v>
      </c>
      <c r="U12" s="7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>0.17499999999999982</v>
      </c>
      <c r="V12" s="23">
        <f>IF(OR($S$5="",$S$4="",ISBLANK(Table14[[#This Row],[AVG-3]]), Table14[[#This Row],[AVG-3]]=""), "", MAX(0, (Table14[[#This Row],[AVG-3]]-$S$5)/($S$4-$S$5)))</f>
        <v>0.66773162939297026</v>
      </c>
      <c r="W12" s="7">
        <v>15.4</v>
      </c>
      <c r="X12" s="7">
        <v>10.8</v>
      </c>
      <c r="Y12" s="7">
        <v>10.45</v>
      </c>
      <c r="Z12" s="7">
        <v>18.079999999999998</v>
      </c>
      <c r="AA12" s="19">
        <f>IF(OR(ISBLANK(Table14[[#This Row],[IND-4]]),ISBLANK(Table14[[#This Row],[AUS-4]]),ISBLANK(Table14[[#This Row],[ENG-4]]),ISBLANK(Table14[[#This Row],[US-4]])), "", AVERAGE(Table14[[#This Row],[US-4]:[IND-4]]))</f>
        <v>13.682500000000001</v>
      </c>
      <c r="AB12" s="7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>2.9633333333333334</v>
      </c>
      <c r="AC12" s="7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>-0.29000000000000031</v>
      </c>
      <c r="AD12" s="23">
        <f>IF(OR($AA$4="", $AA$5="", Table14[[#This Row],[AVG-4]]=""), "", MAX(0, ($AA$5-Table14[[#This Row],[AVG-4]])/($AA$5-$AA$4)))</f>
        <v>0.41622340425531879</v>
      </c>
      <c r="AE12" s="7">
        <v>15.58</v>
      </c>
      <c r="AF12" s="7">
        <v>10.8</v>
      </c>
      <c r="AG12" s="7">
        <v>11</v>
      </c>
      <c r="AH12" s="7">
        <v>18.95</v>
      </c>
      <c r="AI12" s="7">
        <v>11.38</v>
      </c>
      <c r="AJ12" s="19">
        <f>IF(OR(ISBLANK(Table14[[#This Row],[US-5]]),ISBLANK(Table14[[#This Row],[ENG-5]]),ISBLANK(Table14[[#This Row],[AUS-5]]),ISBLANK(Table14[[#This Row],[IND-5]]),ISBLANK(Table14[[#This Row],[SCO-5]])), "", AVERAGE(Table14[[#This Row],[US-5]:[SCO-5]]))</f>
        <v>13.541999999999998</v>
      </c>
      <c r="AK12" s="7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>2.7549999999999994</v>
      </c>
      <c r="AL12" s="7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>-0.6175000000000006</v>
      </c>
      <c r="AM12" s="8">
        <f>IF(OR($AJ$4="",$AJ$5="", Table14[[#This Row],[AVG-5]]=""), "", ($AJ$5-Table14[[#This Row],[AVG-5]])/($AJ$5-$AJ$4))</f>
        <v>0.52617079889807217</v>
      </c>
      <c r="AT12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2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2" s="7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2" s="37" t="str">
        <f>IF(OR(Table14[[#This Row],[AVG-6]]="",$AT$4="",$AT$5=""), "", MAX(0, ($AT$5-Table14[[#This Row],[AVG-6]])/($AT$5-$AT$4)))</f>
        <v/>
      </c>
    </row>
    <row r="13" spans="1:49" s="2" customFormat="1" ht="14">
      <c r="A13" s="83"/>
      <c r="B13" s="1" t="s">
        <v>197</v>
      </c>
      <c r="C13" s="7">
        <f t="shared" si="0"/>
        <v>15.36</v>
      </c>
      <c r="D13" s="7">
        <f t="shared" si="1"/>
        <v>12.66</v>
      </c>
      <c r="E13" s="7">
        <f t="shared" si="2"/>
        <v>13.35</v>
      </c>
      <c r="F13" s="7">
        <f t="shared" si="3"/>
        <v>21.38</v>
      </c>
      <c r="G13" s="7">
        <f t="shared" si="4"/>
        <v>13.51</v>
      </c>
      <c r="H13" s="7">
        <f t="shared" si="5"/>
        <v>9.4</v>
      </c>
      <c r="I13" s="19">
        <f>IF(OR(ISBLANK(Table14[[#This Row],[US]])), "", AVERAGE(Table14[[#This Row],[US]]))</f>
        <v>15.36</v>
      </c>
      <c r="J13" s="7">
        <v>15.23</v>
      </c>
      <c r="K13" s="7">
        <v>11.31</v>
      </c>
      <c r="L13" s="19">
        <f>IF(OR(ISBLANK(Table14[[#This Row],[US-2]]), ISBLANK(Table14[[#This Row],[ENG-2]])), "", AVERAGE(Table14[[#This Row],[US-2]:[ENG-2]]))</f>
        <v>13.27</v>
      </c>
      <c r="M13" s="7">
        <f>IF(OR(ISBLANK(Table14[[#This Row],[ENG]]), ISBLANK(Table14[[#This Row],[ENG-2]])), "", (Table14[[#This Row],[ENG]]-Table14[[#This Row],[ENG-2]]))</f>
        <v>1.3499999999999996</v>
      </c>
      <c r="N13" s="7">
        <f>IF(OR(ISBLANK(Table14[[#This Row],[US]]), ISBLANK(Table14[[#This Row],[US-2]])), "", Table14[[#This Row],[US]]-Table14[[#This Row],[US-2]])</f>
        <v>0.12999999999999901</v>
      </c>
      <c r="O13" s="23">
        <f>IF(OR(ISBLANK($L$5), ISBLANK($L$4), NOT(ISNUMBER(Table14[[#This Row],[AVG-2]]))), "", MAX(0, (Table14[[#This Row],[AVG-2]]-$L$5) / ($L$4-$L$5)))</f>
        <v>0.40476190476190466</v>
      </c>
      <c r="P13" s="7"/>
      <c r="Q13" s="7"/>
      <c r="R13" s="7"/>
      <c r="S13" s="19" t="str">
        <f>IF(OR(ISBLANK(Table14[[#This Row],[AUS-3]]),ISBLANK(Table14[[#This Row],[ENG-3]]), ISBLANK(Table14[[#This Row],[US-3]])), "", AVERAGE(Table14[[#This Row],[US-3]:[AUS-3]]))</f>
        <v/>
      </c>
      <c r="T13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3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3" s="23" t="str">
        <f>IF(OR($S$5="",$S$4="",ISBLANK(Table14[[#This Row],[AVG-3]]), Table14[[#This Row],[AVG-3]]=""), "", MAX(0, (Table14[[#This Row],[AVG-3]]-$S$5)/($S$4-$S$5)))</f>
        <v/>
      </c>
      <c r="AA13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3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3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3" s="23" t="str">
        <f>IF(OR($AA$4="", $AA$5="", Table14[[#This Row],[AVG-4]]=""), "", MAX(0, ($AA$5-Table14[[#This Row],[AVG-4]])/($AA$5-$AA$4)))</f>
        <v/>
      </c>
      <c r="AE13" s="7"/>
      <c r="AF13" s="7"/>
      <c r="AG13" s="7"/>
      <c r="AH13" s="7"/>
      <c r="AI13" s="7"/>
      <c r="AJ13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3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3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3" s="8" t="str">
        <f>IF(OR($AJ$4="",$AJ$5="", Table14[[#This Row],[AVG-5]]=""), "", ($AJ$5-Table14[[#This Row],[AVG-5]])/($AJ$5-$AJ$4))</f>
        <v/>
      </c>
      <c r="AT13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3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3" s="7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3" s="37" t="str">
        <f>IF(OR(Table14[[#This Row],[AVG-6]]="",$AT$4="",$AT$5=""), "", MAX(0, ($AT$5-Table14[[#This Row],[AVG-6]])/($AT$5-$AT$4)))</f>
        <v/>
      </c>
    </row>
    <row r="14" spans="1:49" s="2" customFormat="1" ht="14">
      <c r="A14" s="83"/>
      <c r="B14" s="1" t="s">
        <v>198</v>
      </c>
      <c r="C14" s="7">
        <f t="shared" si="0"/>
        <v>15.36</v>
      </c>
      <c r="D14" s="7">
        <f t="shared" si="1"/>
        <v>12.66</v>
      </c>
      <c r="E14" s="7">
        <f t="shared" si="2"/>
        <v>13.35</v>
      </c>
      <c r="F14" s="7">
        <f t="shared" si="3"/>
        <v>21.38</v>
      </c>
      <c r="G14" s="7">
        <f t="shared" si="4"/>
        <v>13.51</v>
      </c>
      <c r="H14" s="7">
        <f t="shared" si="5"/>
        <v>9.4</v>
      </c>
      <c r="I14" s="19">
        <f>IF(OR(ISBLANK(Table14[[#This Row],[US]])), "", AVERAGE(Table14[[#This Row],[US]]))</f>
        <v>15.36</v>
      </c>
      <c r="J14" s="7">
        <v>15.21</v>
      </c>
      <c r="K14" s="7">
        <v>11.19</v>
      </c>
      <c r="L14" s="19">
        <f>IF(OR(ISBLANK(Table14[[#This Row],[US-2]]), ISBLANK(Table14[[#This Row],[ENG-2]])), "", AVERAGE(Table14[[#This Row],[US-2]:[ENG-2]]))</f>
        <v>13.2</v>
      </c>
      <c r="M14" s="7">
        <f>IF(OR(ISBLANK(Table14[[#This Row],[ENG]]), ISBLANK(Table14[[#This Row],[ENG-2]])), "", (Table14[[#This Row],[ENG]]-Table14[[#This Row],[ENG-2]]))</f>
        <v>1.4700000000000006</v>
      </c>
      <c r="N14" s="7">
        <f>IF(OR(ISBLANK(Table14[[#This Row],[US]]), ISBLANK(Table14[[#This Row],[US-2]])), "", Table14[[#This Row],[US]]-Table14[[#This Row],[US-2]])</f>
        <v>0.14999999999999858</v>
      </c>
      <c r="O14" s="23">
        <f>IF(OR(ISBLANK($L$5), ISBLANK($L$4), NOT(ISNUMBER(Table14[[#This Row],[AVG-2]]))), "", MAX(0, (Table14[[#This Row],[AVG-2]]-$L$5) / ($L$4-$L$5)))</f>
        <v>0.48809523809523836</v>
      </c>
      <c r="P14" s="7"/>
      <c r="Q14" s="7"/>
      <c r="R14" s="7"/>
      <c r="S14" s="19" t="str">
        <f>IF(OR(ISBLANK(Table14[[#This Row],[AUS-3]]),ISBLANK(Table14[[#This Row],[ENG-3]]), ISBLANK(Table14[[#This Row],[US-3]])), "", AVERAGE(Table14[[#This Row],[US-3]:[AUS-3]]))</f>
        <v/>
      </c>
      <c r="T14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4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4" s="23" t="str">
        <f>IF(OR($S$5="",$S$4="",ISBLANK(Table14[[#This Row],[AVG-3]]), Table14[[#This Row],[AVG-3]]=""), "", MAX(0, (Table14[[#This Row],[AVG-3]]-$S$5)/($S$4-$S$5)))</f>
        <v/>
      </c>
      <c r="AA14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4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4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4" s="23" t="str">
        <f>IF(OR($AA$4="", $AA$5="", Table14[[#This Row],[AVG-4]]=""), "", MAX(0, ($AA$5-Table14[[#This Row],[AVG-4]])/($AA$5-$AA$4)))</f>
        <v/>
      </c>
      <c r="AE14" s="7"/>
      <c r="AF14" s="7"/>
      <c r="AG14" s="7"/>
      <c r="AH14" s="7"/>
      <c r="AI14" s="7"/>
      <c r="AJ14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4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4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4" s="8" t="str">
        <f>IF(OR($AJ$4="",$AJ$5="", Table14[[#This Row],[AVG-5]]=""), "", ($AJ$5-Table14[[#This Row],[AVG-5]])/($AJ$5-$AJ$4))</f>
        <v/>
      </c>
      <c r="AT14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4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4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4" s="37" t="str">
        <f>IF(OR(Table14[[#This Row],[AVG-6]]="",$AT$4="",$AT$5=""), "", MAX(0, ($AT$5-Table14[[#This Row],[AVG-6]])/($AT$5-$AT$4)))</f>
        <v/>
      </c>
    </row>
    <row r="15" spans="1:49" s="2" customFormat="1" ht="14">
      <c r="A15" s="83"/>
      <c r="B15" s="1" t="s">
        <v>199</v>
      </c>
      <c r="C15" s="7">
        <f t="shared" si="0"/>
        <v>15.36</v>
      </c>
      <c r="D15" s="7">
        <f t="shared" si="1"/>
        <v>12.66</v>
      </c>
      <c r="E15" s="7">
        <f t="shared" si="2"/>
        <v>13.35</v>
      </c>
      <c r="F15" s="7">
        <f t="shared" si="3"/>
        <v>21.38</v>
      </c>
      <c r="G15" s="7">
        <f t="shared" si="4"/>
        <v>13.51</v>
      </c>
      <c r="H15" s="7">
        <f t="shared" si="5"/>
        <v>9.4</v>
      </c>
      <c r="I15" s="19">
        <f>IF(OR(ISBLANK(Table14[[#This Row],[US]])), "", AVERAGE(Table14[[#This Row],[US]]))</f>
        <v>15.36</v>
      </c>
      <c r="J15" s="7">
        <v>15.01</v>
      </c>
      <c r="K15" s="7">
        <v>10.95</v>
      </c>
      <c r="L15" s="19">
        <f>IF(OR(ISBLANK(Table14[[#This Row],[US-2]]), ISBLANK(Table14[[#This Row],[ENG-2]])), "", AVERAGE(Table14[[#This Row],[US-2]:[ENG-2]]))</f>
        <v>12.98</v>
      </c>
      <c r="M15" s="7">
        <f>IF(OR(ISBLANK(Table14[[#This Row],[ENG]]), ISBLANK(Table14[[#This Row],[ENG-2]])), "", (Table14[[#This Row],[ENG]]-Table14[[#This Row],[ENG-2]]))</f>
        <v>1.7100000000000009</v>
      </c>
      <c r="N15" s="7">
        <f>IF(OR(ISBLANK(Table14[[#This Row],[US]]), ISBLANK(Table14[[#This Row],[US-2]])), "", Table14[[#This Row],[US]]-Table14[[#This Row],[US-2]])</f>
        <v>0.34999999999999964</v>
      </c>
      <c r="O15" s="23">
        <f>IF(OR(ISBLANK($L$5), ISBLANK($L$4), NOT(ISNUMBER(Table14[[#This Row],[AVG-2]]))), "", MAX(0, (Table14[[#This Row],[AVG-2]]-$L$5) / ($L$4-$L$5)))</f>
        <v>0.74999999999999889</v>
      </c>
      <c r="P15" s="7"/>
      <c r="Q15" s="7"/>
      <c r="R15" s="7"/>
      <c r="S15" s="19" t="str">
        <f>IF(OR(ISBLANK(Table14[[#This Row],[AUS-3]]),ISBLANK(Table14[[#This Row],[ENG-3]]), ISBLANK(Table14[[#This Row],[US-3]])), "", AVERAGE(Table14[[#This Row],[US-3]:[AUS-3]]))</f>
        <v/>
      </c>
      <c r="T15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5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5" s="23" t="str">
        <f>IF(OR($S$5="",$S$4="",ISBLANK(Table14[[#This Row],[AVG-3]]), Table14[[#This Row],[AVG-3]]=""), "", MAX(0, (Table14[[#This Row],[AVG-3]]-$S$5)/($S$4-$S$5)))</f>
        <v/>
      </c>
      <c r="AA15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5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5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5" s="23" t="str">
        <f>IF(OR($AA$4="", $AA$5="", Table14[[#This Row],[AVG-4]]=""), "", MAX(0, ($AA$5-Table14[[#This Row],[AVG-4]])/($AA$5-$AA$4)))</f>
        <v/>
      </c>
      <c r="AE15" s="7"/>
      <c r="AF15" s="7"/>
      <c r="AG15" s="7"/>
      <c r="AH15" s="7"/>
      <c r="AI15" s="7"/>
      <c r="AJ15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5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5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5" s="8" t="str">
        <f>IF(OR($AJ$4="",$AJ$5="", Table14[[#This Row],[AVG-5]]=""), "", ($AJ$5-Table14[[#This Row],[AVG-5]])/($AJ$5-$AJ$4))</f>
        <v/>
      </c>
      <c r="AT15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5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5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5" s="37" t="str">
        <f>IF(OR(Table14[[#This Row],[AVG-6]]="",$AT$4="",$AT$5=""), "", MAX(0, ($AT$5-Table14[[#This Row],[AVG-6]])/($AT$5-$AT$4)))</f>
        <v/>
      </c>
    </row>
    <row r="16" spans="1:49" s="2" customFormat="1" ht="14">
      <c r="A16" s="83"/>
      <c r="B16" s="1" t="s">
        <v>200</v>
      </c>
      <c r="C16" s="7">
        <f t="shared" si="0"/>
        <v>15.36</v>
      </c>
      <c r="D16" s="7">
        <f t="shared" si="1"/>
        <v>12.66</v>
      </c>
      <c r="E16" s="7">
        <f t="shared" si="2"/>
        <v>13.35</v>
      </c>
      <c r="F16" s="7">
        <f t="shared" si="3"/>
        <v>21.38</v>
      </c>
      <c r="G16" s="7">
        <f t="shared" si="4"/>
        <v>13.51</v>
      </c>
      <c r="H16" s="7">
        <f t="shared" si="5"/>
        <v>9.4</v>
      </c>
      <c r="I16" s="19">
        <f>IF(OR(ISBLANK(Table14[[#This Row],[US]])), "", AVERAGE(Table14[[#This Row],[US]]))</f>
        <v>15.36</v>
      </c>
      <c r="J16" s="7">
        <v>15.15</v>
      </c>
      <c r="K16" s="7">
        <v>10.63</v>
      </c>
      <c r="L16" s="19">
        <f>IF(OR(ISBLANK(Table14[[#This Row],[US-2]]), ISBLANK(Table14[[#This Row],[ENG-2]])), "", AVERAGE(Table14[[#This Row],[US-2]:[ENG-2]]))</f>
        <v>12.89</v>
      </c>
      <c r="M16" s="7">
        <f>IF(OR(ISBLANK(Table14[[#This Row],[ENG]]), ISBLANK(Table14[[#This Row],[ENG-2]])), "", (Table14[[#This Row],[ENG]]-Table14[[#This Row],[ENG-2]]))</f>
        <v>2.0299999999999994</v>
      </c>
      <c r="N16" s="7">
        <f>IF(OR(ISBLANK(Table14[[#This Row],[US]]), ISBLANK(Table14[[#This Row],[US-2]])), "", Table14[[#This Row],[US]]-Table14[[#This Row],[US-2]])</f>
        <v>0.20999999999999908</v>
      </c>
      <c r="O16" s="23">
        <f>IF(OR(ISBLANK($L$5), ISBLANK($L$4), NOT(ISNUMBER(Table14[[#This Row],[AVG-2]]))), "", MAX(0, (Table14[[#This Row],[AVG-2]]-$L$5) / ($L$4-$L$5)))</f>
        <v>0.85714285714285599</v>
      </c>
      <c r="P16" s="7"/>
      <c r="Q16" s="7"/>
      <c r="R16" s="7"/>
      <c r="S16" s="19" t="str">
        <f>IF(OR(ISBLANK(Table14[[#This Row],[AUS-3]]),ISBLANK(Table14[[#This Row],[ENG-3]]), ISBLANK(Table14[[#This Row],[US-3]])), "", AVERAGE(Table14[[#This Row],[US-3]:[AUS-3]]))</f>
        <v/>
      </c>
      <c r="T16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6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6" s="23" t="str">
        <f>IF(OR($S$5="",$S$4="",ISBLANK(Table14[[#This Row],[AVG-3]]), Table14[[#This Row],[AVG-3]]=""), "", MAX(0, (Table14[[#This Row],[AVG-3]]-$S$5)/($S$4-$S$5)))</f>
        <v/>
      </c>
      <c r="AA16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6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6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6" s="23" t="str">
        <f>IF(OR($AA$4="", $AA$5="", Table14[[#This Row],[AVG-4]]=""), "", MAX(0, ($AA$5-Table14[[#This Row],[AVG-4]])/($AA$5-$AA$4)))</f>
        <v/>
      </c>
      <c r="AE16" s="7"/>
      <c r="AF16" s="7"/>
      <c r="AG16" s="7"/>
      <c r="AH16" s="7"/>
      <c r="AI16" s="7"/>
      <c r="AJ16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6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6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6" s="8" t="str">
        <f>IF(OR($AJ$4="",$AJ$5="", Table14[[#This Row],[AVG-5]]=""), "", ($AJ$5-Table14[[#This Row],[AVG-5]])/($AJ$5-$AJ$4))</f>
        <v/>
      </c>
      <c r="AT16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6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6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6" s="37" t="str">
        <f>IF(OR(Table14[[#This Row],[AVG-6]]="",$AT$4="",$AT$5=""), "", MAX(0, ($AT$5-Table14[[#This Row],[AVG-6]])/($AT$5-$AT$4)))</f>
        <v/>
      </c>
    </row>
    <row r="17" spans="1:49" s="2" customFormat="1" ht="14">
      <c r="A17" s="83"/>
      <c r="B17" s="1" t="s">
        <v>201</v>
      </c>
      <c r="C17" s="7">
        <f t="shared" si="0"/>
        <v>15.36</v>
      </c>
      <c r="D17" s="7">
        <f t="shared" si="1"/>
        <v>12.66</v>
      </c>
      <c r="E17" s="7">
        <f t="shared" si="2"/>
        <v>13.35</v>
      </c>
      <c r="F17" s="7">
        <f t="shared" si="3"/>
        <v>21.38</v>
      </c>
      <c r="G17" s="7">
        <f t="shared" si="4"/>
        <v>13.51</v>
      </c>
      <c r="H17" s="7">
        <f t="shared" si="5"/>
        <v>9.4</v>
      </c>
      <c r="I17" s="19">
        <f>IF(OR(ISBLANK(Table14[[#This Row],[US]])), "", AVERAGE(Table14[[#This Row],[US]]))</f>
        <v>15.36</v>
      </c>
      <c r="J17" s="7">
        <v>15.56</v>
      </c>
      <c r="K17" s="7">
        <v>10.48</v>
      </c>
      <c r="L17" s="19">
        <f>IF(OR(ISBLANK(Table14[[#This Row],[US-2]]), ISBLANK(Table14[[#This Row],[ENG-2]])), "", AVERAGE(Table14[[#This Row],[US-2]:[ENG-2]]))</f>
        <v>13.02</v>
      </c>
      <c r="M17" s="7">
        <f>IF(OR(ISBLANK(Table14[[#This Row],[ENG]]), ISBLANK(Table14[[#This Row],[ENG-2]])), "", (Table14[[#This Row],[ENG]]-Table14[[#This Row],[ENG-2]]))</f>
        <v>2.1799999999999997</v>
      </c>
      <c r="N17" s="7">
        <f>IF(OR(ISBLANK(Table14[[#This Row],[US]]), ISBLANK(Table14[[#This Row],[US-2]])), "", Table14[[#This Row],[US]]-Table14[[#This Row],[US-2]])</f>
        <v>-0.20000000000000107</v>
      </c>
      <c r="O17" s="23">
        <f>IF(OR(ISBLANK($L$5), ISBLANK($L$4), NOT(ISNUMBER(Table14[[#This Row],[AVG-2]]))), "", MAX(0, (Table14[[#This Row],[AVG-2]]-$L$5) / ($L$4-$L$5)))</f>
        <v>0.70238095238095233</v>
      </c>
      <c r="P17" s="7"/>
      <c r="Q17" s="7"/>
      <c r="R17" s="7"/>
      <c r="S17" s="19" t="str">
        <f>IF(OR(ISBLANK(Table14[[#This Row],[AUS-3]]),ISBLANK(Table14[[#This Row],[ENG-3]]), ISBLANK(Table14[[#This Row],[US-3]])), "", AVERAGE(Table14[[#This Row],[US-3]:[AUS-3]]))</f>
        <v/>
      </c>
      <c r="T17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7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7" s="23" t="str">
        <f>IF(OR($S$5="",$S$4="",ISBLANK(Table14[[#This Row],[AVG-3]]), Table14[[#This Row],[AVG-3]]=""), "", MAX(0, (Table14[[#This Row],[AVG-3]]-$S$5)/($S$4-$S$5)))</f>
        <v/>
      </c>
      <c r="AA17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7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7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7" s="23" t="str">
        <f>IF(OR($AA$4="", $AA$5="", Table14[[#This Row],[AVG-4]]=""), "", MAX(0, ($AA$5-Table14[[#This Row],[AVG-4]])/($AA$5-$AA$4)))</f>
        <v/>
      </c>
      <c r="AE17" s="7"/>
      <c r="AF17" s="7"/>
      <c r="AG17" s="7"/>
      <c r="AH17" s="7"/>
      <c r="AI17" s="7"/>
      <c r="AJ17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7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7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7" s="8" t="str">
        <f>IF(OR($AJ$4="",$AJ$5="", Table14[[#This Row],[AVG-5]]=""), "", ($AJ$5-Table14[[#This Row],[AVG-5]])/($AJ$5-$AJ$4))</f>
        <v/>
      </c>
      <c r="AT17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7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7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7" s="37" t="str">
        <f>IF(OR(Table14[[#This Row],[AVG-6]]="",$AT$4="",$AT$5=""), "", MAX(0, ($AT$5-Table14[[#This Row],[AVG-6]])/($AT$5-$AT$4)))</f>
        <v/>
      </c>
    </row>
    <row r="18" spans="1:49" s="2" customFormat="1">
      <c r="A18" s="26"/>
      <c r="B18" s="1" t="s">
        <v>202</v>
      </c>
      <c r="C18" s="7">
        <f t="shared" si="0"/>
        <v>15.36</v>
      </c>
      <c r="D18" s="7">
        <f t="shared" si="1"/>
        <v>12.66</v>
      </c>
      <c r="E18" s="7">
        <f t="shared" si="2"/>
        <v>13.35</v>
      </c>
      <c r="F18" s="7">
        <f t="shared" si="3"/>
        <v>21.38</v>
      </c>
      <c r="G18" s="7">
        <f t="shared" si="4"/>
        <v>13.51</v>
      </c>
      <c r="H18" s="7">
        <f t="shared" si="5"/>
        <v>9.4</v>
      </c>
      <c r="I18" s="19">
        <f>IF(OR(ISBLANK(Table14[[#This Row],[US]])), "", AVERAGE(Table14[[#This Row],[US]]))</f>
        <v>15.36</v>
      </c>
      <c r="J18" s="7">
        <v>16.14</v>
      </c>
      <c r="K18" s="7">
        <v>10.3</v>
      </c>
      <c r="L18" s="19">
        <f>IF(OR(ISBLANK(Table14[[#This Row],[US-2]]), ISBLANK(Table14[[#This Row],[ENG-2]])), "", AVERAGE(Table14[[#This Row],[US-2]:[ENG-2]]))</f>
        <v>13.22</v>
      </c>
      <c r="M18" s="7">
        <f>IF(OR(ISBLANK(Table14[[#This Row],[ENG]]), ISBLANK(Table14[[#This Row],[ENG-2]])), "", (Table14[[#This Row],[ENG]]-Table14[[#This Row],[ENG-2]]))</f>
        <v>2.3599999999999994</v>
      </c>
      <c r="N18" s="7">
        <f>IF(OR(ISBLANK(Table14[[#This Row],[US]]), ISBLANK(Table14[[#This Row],[US-2]])), "", Table14[[#This Row],[US]]-Table14[[#This Row],[US-2]])</f>
        <v>-0.78000000000000114</v>
      </c>
      <c r="O18" s="23">
        <f>IF(OR(ISBLANK($L$5), ISBLANK($L$4), NOT(ISNUMBER(Table14[[#This Row],[AVG-2]]))), "", MAX(0, (Table14[[#This Row],[AVG-2]]-$L$5) / ($L$4-$L$5)))</f>
        <v>0.46428571428571291</v>
      </c>
      <c r="P18" s="7"/>
      <c r="Q18" s="7"/>
      <c r="R18" s="7"/>
      <c r="S18" s="19" t="str">
        <f>IF(OR(ISBLANK(Table14[[#This Row],[AUS-3]]),ISBLANK(Table14[[#This Row],[ENG-3]]), ISBLANK(Table14[[#This Row],[US-3]])), "", AVERAGE(Table14[[#This Row],[US-3]:[AUS-3]]))</f>
        <v/>
      </c>
      <c r="T18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8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8" s="23" t="str">
        <f>IF(OR($S$5="",$S$4="",ISBLANK(Table14[[#This Row],[AVG-3]]), Table14[[#This Row],[AVG-3]]=""), "", MAX(0, (Table14[[#This Row],[AVG-3]]-$S$5)/($S$4-$S$5)))</f>
        <v/>
      </c>
      <c r="AA18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8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8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8" s="23" t="str">
        <f>IF(OR($AA$4="", $AA$5="", Table14[[#This Row],[AVG-4]]=""), "", MAX(0, ($AA$5-Table14[[#This Row],[AVG-4]])/($AA$5-$AA$4)))</f>
        <v/>
      </c>
      <c r="AE18" s="7"/>
      <c r="AF18" s="7"/>
      <c r="AG18" s="7"/>
      <c r="AH18" s="7"/>
      <c r="AI18" s="7"/>
      <c r="AJ18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8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8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8" s="8" t="str">
        <f>IF(OR($AJ$4="",$AJ$5="", Table14[[#This Row],[AVG-5]]=""), "", ($AJ$5-Table14[[#This Row],[AVG-5]])/($AJ$5-$AJ$4))</f>
        <v/>
      </c>
      <c r="AT18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8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8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8" s="37" t="str">
        <f>IF(OR(Table14[[#This Row],[AVG-6]]="",$AT$4="",$AT$5=""), "", MAX(0, ($AT$5-Table14[[#This Row],[AVG-6]])/($AT$5-$AT$4)))</f>
        <v/>
      </c>
    </row>
    <row r="19" spans="1:49" s="2" customFormat="1">
      <c r="A19" s="26"/>
      <c r="B19" s="1" t="s">
        <v>203</v>
      </c>
      <c r="C19" s="7">
        <f t="shared" si="0"/>
        <v>15.36</v>
      </c>
      <c r="D19" s="7">
        <f t="shared" si="1"/>
        <v>12.66</v>
      </c>
      <c r="E19" s="7">
        <f t="shared" si="2"/>
        <v>13.35</v>
      </c>
      <c r="F19" s="7">
        <f t="shared" si="3"/>
        <v>21.38</v>
      </c>
      <c r="G19" s="7">
        <f t="shared" si="4"/>
        <v>13.51</v>
      </c>
      <c r="H19" s="7">
        <f t="shared" si="5"/>
        <v>9.4</v>
      </c>
      <c r="I19" s="19">
        <f>IF(OR(ISBLANK(Table14[[#This Row],[US]])), "", AVERAGE(Table14[[#This Row],[US]]))</f>
        <v>15.36</v>
      </c>
      <c r="J19" s="7">
        <v>25.42</v>
      </c>
      <c r="K19" s="7">
        <v>13.82</v>
      </c>
      <c r="L19" s="19">
        <f>IF(OR(ISBLANK(Table14[[#This Row],[US-2]]), ISBLANK(Table14[[#This Row],[ENG-2]])), "", AVERAGE(Table14[[#This Row],[US-2]:[ENG-2]]))</f>
        <v>19.62</v>
      </c>
      <c r="M19" s="7">
        <f>IF(OR(ISBLANK(Table14[[#This Row],[ENG]]), ISBLANK(Table14[[#This Row],[ENG-2]])), "", (Table14[[#This Row],[ENG]]-Table14[[#This Row],[ENG-2]]))</f>
        <v>-1.1600000000000001</v>
      </c>
      <c r="N19" s="7">
        <f>IF(OR(ISBLANK(Table14[[#This Row],[US]]), ISBLANK(Table14[[#This Row],[US-2]])), "", Table14[[#This Row],[US]]-Table14[[#This Row],[US-2]])</f>
        <v>-10.060000000000002</v>
      </c>
      <c r="O19" s="23">
        <f>IF(OR(ISBLANK($L$5), ISBLANK($L$4), NOT(ISNUMBER(Table14[[#This Row],[AVG-2]]))), "", MAX(0, (Table14[[#This Row],[AVG-2]]-$L$5) / ($L$4-$L$5)))</f>
        <v>0</v>
      </c>
      <c r="P19" s="7"/>
      <c r="Q19" s="7"/>
      <c r="R19" s="7"/>
      <c r="S19" s="19" t="str">
        <f>IF(OR(ISBLANK(Table14[[#This Row],[AUS-3]]),ISBLANK(Table14[[#This Row],[ENG-3]]), ISBLANK(Table14[[#This Row],[US-3]])), "", AVERAGE(Table14[[#This Row],[US-3]:[AUS-3]]))</f>
        <v/>
      </c>
      <c r="T19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19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19" s="23" t="str">
        <f>IF(OR($S$5="",$S$4="",ISBLANK(Table14[[#This Row],[AVG-3]]), Table14[[#This Row],[AVG-3]]=""), "", MAX(0, (Table14[[#This Row],[AVG-3]]-$S$5)/($S$4-$S$5)))</f>
        <v/>
      </c>
      <c r="AA19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19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19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19" s="23" t="str">
        <f>IF(OR($AA$4="", $AA$5="", Table14[[#This Row],[AVG-4]]=""), "", MAX(0, ($AA$5-Table14[[#This Row],[AVG-4]])/($AA$5-$AA$4)))</f>
        <v/>
      </c>
      <c r="AE19" s="7"/>
      <c r="AF19" s="7"/>
      <c r="AG19" s="7"/>
      <c r="AH19" s="7"/>
      <c r="AI19" s="7"/>
      <c r="AJ19" s="19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19" s="7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19" s="7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19" s="8" t="str">
        <f>IF(OR($AJ$4="",$AJ$5="", Table14[[#This Row],[AVG-5]]=""), "", ($AJ$5-Table14[[#This Row],[AVG-5]])/($AJ$5-$AJ$4))</f>
        <v/>
      </c>
      <c r="AT19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19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19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19" s="37" t="str">
        <f>IF(OR(Table14[[#This Row],[AVG-6]]="",$AT$4="",$AT$5=""), "", MAX(0, ($AT$5-Table14[[#This Row],[AVG-6]])/($AT$5-$AT$4)))</f>
        <v/>
      </c>
    </row>
    <row r="20" spans="1:49" s="2" customFormat="1">
      <c r="A20" s="26"/>
      <c r="B20" s="1" t="s">
        <v>188</v>
      </c>
      <c r="C20" s="7">
        <f t="shared" si="0"/>
        <v>15.36</v>
      </c>
      <c r="D20" s="7">
        <f t="shared" si="1"/>
        <v>12.66</v>
      </c>
      <c r="E20" s="7">
        <f t="shared" si="2"/>
        <v>13.35</v>
      </c>
      <c r="F20" s="7">
        <f t="shared" si="3"/>
        <v>21.38</v>
      </c>
      <c r="G20" s="7">
        <f t="shared" si="4"/>
        <v>13.51</v>
      </c>
      <c r="H20" s="7">
        <f t="shared" si="5"/>
        <v>9.4</v>
      </c>
      <c r="I20" s="19">
        <f>IF(OR(ISBLANK(Table14[[#This Row],[US]])), "", AVERAGE(Table14[[#This Row],[US]]))</f>
        <v>15.36</v>
      </c>
      <c r="J20" s="7">
        <v>15.26</v>
      </c>
      <c r="K20" s="7">
        <v>12</v>
      </c>
      <c r="L20" s="19">
        <f>IF(OR(ISBLANK(Table14[[#This Row],[US-2]]), ISBLANK(Table14[[#This Row],[ENG-2]])), "", AVERAGE(Table14[[#This Row],[US-2]:[ENG-2]]))</f>
        <v>13.629999999999999</v>
      </c>
      <c r="M20" s="7">
        <f>IF(OR(ISBLANK(Table14[[#This Row],[ENG]]), ISBLANK(Table14[[#This Row],[ENG-2]])), "", (Table14[[#This Row],[ENG]]-Table14[[#This Row],[ENG-2]]))</f>
        <v>0.66000000000000014</v>
      </c>
      <c r="N20" s="7">
        <f>IF(OR(ISBLANK(Table14[[#This Row],[US]]), ISBLANK(Table14[[#This Row],[US-2]])), "", Table14[[#This Row],[US]]-Table14[[#This Row],[US-2]])</f>
        <v>9.9999999999999645E-2</v>
      </c>
      <c r="O20" s="23">
        <f>IF(OR(ISBLANK($L$5), ISBLANK($L$4), NOT(ISNUMBER(Table14[[#This Row],[AVG-2]]))), "", MAX(0, (Table14[[#This Row],[AVG-2]]-$L$5) / ($L$4-$L$5)))</f>
        <v>0</v>
      </c>
      <c r="S20" s="19" t="str">
        <f>IF(OR(ISBLANK(Table14[[#This Row],[AUS-3]]),ISBLANK(Table14[[#This Row],[ENG-3]]), ISBLANK(Table14[[#This Row],[US-3]])), "", AVERAGE(Table14[[#This Row],[US-3]:[AUS-3]]))</f>
        <v/>
      </c>
      <c r="T20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0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0" s="23" t="str">
        <f>IF(OR($S$5="",$S$4="",ISBLANK(Table14[[#This Row],[AVG-3]]), Table14[[#This Row],[AVG-3]]=""), "", MAX(0, (Table14[[#This Row],[AVG-3]]-$S$5)/($S$4-$S$5)))</f>
        <v/>
      </c>
      <c r="AA20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20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0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0" s="23" t="str">
        <f>IF(OR($AA$4="", $AA$5="", Table14[[#This Row],[AVG-4]]=""), "", MAX(0, ($AA$5-Table14[[#This Row],[AVG-4]])/($AA$5-$AA$4)))</f>
        <v/>
      </c>
      <c r="AE20" s="7"/>
      <c r="AF20" s="7"/>
      <c r="AG20" s="7"/>
      <c r="AH20" s="7"/>
      <c r="AI20" s="7"/>
      <c r="AJ20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0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0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0" s="2" t="str">
        <f>IF(OR($AJ$4="",$AJ$5="", Table14[[#This Row],[AVG-5]]=""), "", ($AJ$5-Table14[[#This Row],[AVG-5]])/($AJ$5-$AJ$4))</f>
        <v/>
      </c>
      <c r="AT20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0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0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0" s="37" t="str">
        <f>IF(OR(Table14[[#This Row],[AVG-6]]="",$AT$4="",$AT$5=""), "", MAX(0, ($AT$5-Table14[[#This Row],[AVG-6]])/($AT$5-$AT$4)))</f>
        <v/>
      </c>
    </row>
    <row r="21" spans="1:49" s="2" customFormat="1">
      <c r="A21" s="26"/>
      <c r="B21" s="1" t="s">
        <v>189</v>
      </c>
      <c r="C21" s="7">
        <f t="shared" si="0"/>
        <v>15.36</v>
      </c>
      <c r="D21" s="7">
        <f t="shared" si="1"/>
        <v>12.66</v>
      </c>
      <c r="E21" s="7">
        <f t="shared" si="2"/>
        <v>13.35</v>
      </c>
      <c r="F21" s="7">
        <f t="shared" si="3"/>
        <v>21.38</v>
      </c>
      <c r="G21" s="7">
        <f t="shared" si="4"/>
        <v>13.51</v>
      </c>
      <c r="H21" s="7">
        <f t="shared" si="5"/>
        <v>9.4</v>
      </c>
      <c r="I21" s="19">
        <f>IF(OR(ISBLANK(Table14[[#This Row],[US]])), "", AVERAGE(Table14[[#This Row],[US]]))</f>
        <v>15.36</v>
      </c>
      <c r="J21" s="7">
        <v>16.03</v>
      </c>
      <c r="K21" s="7">
        <v>10.28</v>
      </c>
      <c r="L21" s="19">
        <f>IF(OR(ISBLANK(Table14[[#This Row],[US-2]]), ISBLANK(Table14[[#This Row],[ENG-2]])), "", AVERAGE(Table14[[#This Row],[US-2]:[ENG-2]]))</f>
        <v>13.155000000000001</v>
      </c>
      <c r="M21" s="7">
        <f>IF(OR(ISBLANK(Table14[[#This Row],[ENG]]), ISBLANK(Table14[[#This Row],[ENG-2]])), "", (Table14[[#This Row],[ENG]]-Table14[[#This Row],[ENG-2]]))</f>
        <v>2.3800000000000008</v>
      </c>
      <c r="N21" s="7">
        <f>IF(OR(ISBLANK(Table14[[#This Row],[US]]), ISBLANK(Table14[[#This Row],[US-2]])), "", Table14[[#This Row],[US]]-Table14[[#This Row],[US-2]])</f>
        <v>-0.67000000000000171</v>
      </c>
      <c r="O21" s="23">
        <f>IF(OR(ISBLANK($L$5), ISBLANK($L$4), NOT(ISNUMBER(Table14[[#This Row],[AVG-2]]))), "", MAX(0, (Table14[[#This Row],[AVG-2]]-$L$5) / ($L$4-$L$5)))</f>
        <v>0.54166666666666474</v>
      </c>
      <c r="S21" s="19" t="str">
        <f>IF(OR(ISBLANK(Table14[[#This Row],[AUS-3]]),ISBLANK(Table14[[#This Row],[ENG-3]]), ISBLANK(Table14[[#This Row],[US-3]])), "", AVERAGE(Table14[[#This Row],[US-3]:[AUS-3]]))</f>
        <v/>
      </c>
      <c r="T21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1" s="7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1" s="23" t="str">
        <f>IF(OR($S$5="",$S$4="",ISBLANK(Table14[[#This Row],[AVG-3]]), Table14[[#This Row],[AVG-3]]=""), "", MAX(0, (Table14[[#This Row],[AVG-3]]-$S$5)/($S$4-$S$5)))</f>
        <v/>
      </c>
      <c r="AA21" s="19" t="str">
        <f>IF(OR(ISBLANK(Table14[[#This Row],[IND-4]]),ISBLANK(Table14[[#This Row],[AUS-4]]),ISBLANK(Table14[[#This Row],[ENG-4]]),ISBLANK(Table14[[#This Row],[US-4]])), "", AVERAGE(Table14[[#This Row],[US-4]:[IND-4]]))</f>
        <v/>
      </c>
      <c r="AB21" s="7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1" s="7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1" s="23" t="str">
        <f>IF(OR($AA$4="", $AA$5="", Table14[[#This Row],[AVG-4]]=""), "", MAX(0, ($AA$5-Table14[[#This Row],[AVG-4]])/($AA$5-$AA$4)))</f>
        <v/>
      </c>
      <c r="AE21" s="7"/>
      <c r="AF21" s="7"/>
      <c r="AG21" s="7"/>
      <c r="AH21" s="7"/>
      <c r="AI21" s="7"/>
      <c r="AJ21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1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1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1" s="2" t="str">
        <f>IF(OR($AJ$4="",$AJ$5="", Table14[[#This Row],[AVG-5]]=""), "", ($AJ$5-Table14[[#This Row],[AVG-5]])/($AJ$5-$AJ$4))</f>
        <v/>
      </c>
      <c r="AT21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1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1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1" s="37" t="str">
        <f>IF(OR(Table14[[#This Row],[AVG-6]]="",$AT$4="",$AT$5=""), "", MAX(0, ($AT$5-Table14[[#This Row],[AVG-6]])/($AT$5-$AT$4)))</f>
        <v/>
      </c>
    </row>
    <row r="22" spans="1:49" s="2" customFormat="1">
      <c r="A22" s="26"/>
      <c r="B22" s="1" t="s">
        <v>190</v>
      </c>
      <c r="C22" s="7">
        <f t="shared" si="0"/>
        <v>15.36</v>
      </c>
      <c r="D22" s="7">
        <f t="shared" si="1"/>
        <v>12.66</v>
      </c>
      <c r="E22" s="7">
        <f t="shared" si="2"/>
        <v>13.35</v>
      </c>
      <c r="F22" s="7">
        <f t="shared" si="3"/>
        <v>21.38</v>
      </c>
      <c r="G22" s="7">
        <f t="shared" si="4"/>
        <v>13.51</v>
      </c>
      <c r="H22" s="7">
        <f t="shared" si="5"/>
        <v>9.4</v>
      </c>
      <c r="I22" s="19">
        <f>IF(OR(ISBLANK(Table14[[#This Row],[US]])), "", AVERAGE(Table14[[#This Row],[US]]))</f>
        <v>15.36</v>
      </c>
      <c r="J22" s="7">
        <v>21.2</v>
      </c>
      <c r="K22" s="7">
        <v>11.15</v>
      </c>
      <c r="L22" s="19">
        <f>IF(OR(ISBLANK(Table14[[#This Row],[US-2]]), ISBLANK(Table14[[#This Row],[ENG-2]])), "", AVERAGE(Table14[[#This Row],[US-2]:[ENG-2]]))</f>
        <v>16.175000000000001</v>
      </c>
      <c r="M22" s="7">
        <f>IF(OR(ISBLANK(Table14[[#This Row],[ENG]]), ISBLANK(Table14[[#This Row],[ENG-2]])), "", (Table14[[#This Row],[ENG]]-Table14[[#This Row],[ENG-2]]))</f>
        <v>1.5099999999999998</v>
      </c>
      <c r="N22" s="7">
        <f>IF(OR(ISBLANK(Table14[[#This Row],[US]]), ISBLANK(Table14[[#This Row],[US-2]])), "", Table14[[#This Row],[US]]-Table14[[#This Row],[US-2]])</f>
        <v>-5.84</v>
      </c>
      <c r="O22" s="23">
        <f>IF(OR(ISBLANK($L$5), ISBLANK($L$4), NOT(ISNUMBER(Table14[[#This Row],[AVG-2]]))), "", MAX(0, (Table14[[#This Row],[AVG-2]]-$L$5) / ($L$4-$L$5)))</f>
        <v>0</v>
      </c>
      <c r="S22" s="6" t="str">
        <f>IF(OR(ISBLANK(Table14[[#This Row],[AUS-3]]),ISBLANK(Table14[[#This Row],[ENG-3]]), ISBLANK(Table14[[#This Row],[US-3]])), "", AVERAGE(Table14[[#This Row],[US-3]:[AUS-3]]))</f>
        <v/>
      </c>
      <c r="T22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2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2" s="23" t="str">
        <f>IF(OR($S$5="",$S$4="",ISBLANK(Table14[[#This Row],[AVG-3]]), Table14[[#This Row],[AVG-3]]=""), "", MAX(0, (Table14[[#This Row],[AVG-3]]-$S$5)/($S$4-$S$5)))</f>
        <v/>
      </c>
      <c r="AA22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2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2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2" s="23" t="str">
        <f>IF(OR($AA$4="", $AA$5="", Table14[[#This Row],[AVG-4]]=""), "", MAX(0, ($AA$5-Table14[[#This Row],[AVG-4]])/($AA$5-$AA$4)))</f>
        <v/>
      </c>
      <c r="AE22" s="7"/>
      <c r="AF22" s="7"/>
      <c r="AG22" s="7"/>
      <c r="AH22" s="7"/>
      <c r="AI22" s="7"/>
      <c r="AJ22" s="2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2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2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2" s="2" t="str">
        <f>IF(OR($AJ$4="",$AJ$5="", Table14[[#This Row],[AVG-5]]=""), "", ($AJ$5-Table14[[#This Row],[AVG-5]])/($AJ$5-$AJ$4))</f>
        <v/>
      </c>
      <c r="AT22" s="2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2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2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2" s="37" t="str">
        <f>IF(OR(Table14[[#This Row],[AVG-6]]="",$AT$4="",$AT$5=""), "", MAX(0, ($AT$5-Table14[[#This Row],[AVG-6]])/($AT$5-$AT$4)))</f>
        <v/>
      </c>
    </row>
    <row r="23" spans="1:49" s="2" customFormat="1">
      <c r="A23" s="26"/>
      <c r="B23" s="1" t="s">
        <v>191</v>
      </c>
      <c r="C23" s="7">
        <f t="shared" si="0"/>
        <v>15.36</v>
      </c>
      <c r="D23" s="7">
        <f t="shared" si="1"/>
        <v>12.66</v>
      </c>
      <c r="E23" s="7">
        <f t="shared" si="2"/>
        <v>13.35</v>
      </c>
      <c r="F23" s="7">
        <f t="shared" si="3"/>
        <v>21.38</v>
      </c>
      <c r="G23" s="7">
        <f t="shared" si="4"/>
        <v>13.51</v>
      </c>
      <c r="H23" s="7">
        <f t="shared" si="5"/>
        <v>9.4</v>
      </c>
      <c r="I23" s="19">
        <f>IF(OR(ISBLANK(Table14[[#This Row],[US]])), "", AVERAGE(Table14[[#This Row],[US]]))</f>
        <v>15.36</v>
      </c>
      <c r="J23" s="7">
        <v>31.62</v>
      </c>
      <c r="K23" s="7">
        <v>16.559999999999999</v>
      </c>
      <c r="L23" s="19">
        <f>IF(OR(ISBLANK(Table14[[#This Row],[US-2]]), ISBLANK(Table14[[#This Row],[ENG-2]])), "", AVERAGE(Table14[[#This Row],[US-2]:[ENG-2]]))</f>
        <v>24.09</v>
      </c>
      <c r="M23" s="7">
        <f>IF(OR(ISBLANK(Table14[[#This Row],[ENG]]), ISBLANK(Table14[[#This Row],[ENG-2]])), "", (Table14[[#This Row],[ENG]]-Table14[[#This Row],[ENG-2]]))</f>
        <v>-3.8999999999999986</v>
      </c>
      <c r="N23" s="7">
        <f>IF(OR(ISBLANK(Table14[[#This Row],[US]]), ISBLANK(Table14[[#This Row],[US-2]])), "", Table14[[#This Row],[US]]-Table14[[#This Row],[US-2]])</f>
        <v>-16.260000000000002</v>
      </c>
      <c r="O23" s="23">
        <f>IF(OR(ISBLANK($L$5), ISBLANK($L$4), NOT(ISNUMBER(Table14[[#This Row],[AVG-2]]))), "", MAX(0, (Table14[[#This Row],[AVG-2]]-$L$5) / ($L$4-$L$5)))</f>
        <v>0</v>
      </c>
      <c r="S23" s="6" t="str">
        <f>IF(OR(ISBLANK(Table14[[#This Row],[AUS-3]]),ISBLANK(Table14[[#This Row],[ENG-3]]), ISBLANK(Table14[[#This Row],[US-3]])), "", AVERAGE(Table14[[#This Row],[US-3]:[AUS-3]]))</f>
        <v/>
      </c>
      <c r="T23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3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3" s="23" t="str">
        <f>IF(OR($S$5="",$S$4="",ISBLANK(Table14[[#This Row],[AVG-3]]), Table14[[#This Row],[AVG-3]]=""), "", MAX(0, (Table14[[#This Row],[AVG-3]]-$S$5)/($S$4-$S$5)))</f>
        <v/>
      </c>
      <c r="AA23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3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3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3" s="23" t="str">
        <f>IF(OR($AA$4="", $AA$5="", Table14[[#This Row],[AVG-4]]=""), "", MAX(0, ($AA$5-Table14[[#This Row],[AVG-4]])/($AA$5-$AA$4)))</f>
        <v/>
      </c>
      <c r="AE23" s="7"/>
      <c r="AF23" s="7"/>
      <c r="AG23" s="7"/>
      <c r="AH23" s="7"/>
      <c r="AI23" s="7"/>
      <c r="AJ23" s="2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3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3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3" s="2" t="str">
        <f>IF(OR($AJ$4="",$AJ$5="", Table14[[#This Row],[AVG-5]]=""), "", ($AJ$5-Table14[[#This Row],[AVG-5]])/($AJ$5-$AJ$4))</f>
        <v/>
      </c>
      <c r="AT23" s="2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3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3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3" s="37" t="str">
        <f>IF(OR(Table14[[#This Row],[AVG-6]]="",$AT$4="",$AT$5=""), "", MAX(0, ($AT$5-Table14[[#This Row],[AVG-6]])/($AT$5-$AT$4)))</f>
        <v/>
      </c>
    </row>
    <row r="24" spans="1:49" s="2" customFormat="1">
      <c r="A24" s="26"/>
      <c r="B24" s="1" t="s">
        <v>192</v>
      </c>
      <c r="C24" s="7">
        <f t="shared" si="0"/>
        <v>15.36</v>
      </c>
      <c r="D24" s="7">
        <f t="shared" si="1"/>
        <v>12.66</v>
      </c>
      <c r="E24" s="7">
        <f t="shared" si="2"/>
        <v>13.35</v>
      </c>
      <c r="F24" s="7">
        <f t="shared" si="3"/>
        <v>21.38</v>
      </c>
      <c r="G24" s="7">
        <f t="shared" si="4"/>
        <v>13.51</v>
      </c>
      <c r="H24" s="7">
        <f t="shared" si="5"/>
        <v>9.4</v>
      </c>
      <c r="I24" s="19">
        <f>IF(OR(ISBLANK(Table14[[#This Row],[US]])), "", AVERAGE(Table14[[#This Row],[US]]))</f>
        <v>15.36</v>
      </c>
      <c r="J24" s="7">
        <v>102.77</v>
      </c>
      <c r="K24" s="7">
        <v>104.57</v>
      </c>
      <c r="L24" s="19">
        <f>IF(OR(ISBLANK(Table14[[#This Row],[US-2]]), ISBLANK(Table14[[#This Row],[ENG-2]])), "", AVERAGE(Table14[[#This Row],[US-2]:[ENG-2]]))</f>
        <v>103.66999999999999</v>
      </c>
      <c r="M24" s="7">
        <f>IF(OR(ISBLANK(Table14[[#This Row],[ENG]]), ISBLANK(Table14[[#This Row],[ENG-2]])), "", (Table14[[#This Row],[ENG]]-Table14[[#This Row],[ENG-2]]))</f>
        <v>-91.91</v>
      </c>
      <c r="N24" s="7">
        <f>IF(OR(ISBLANK(Table14[[#This Row],[US]]), ISBLANK(Table14[[#This Row],[US-2]])), "", Table14[[#This Row],[US]]-Table14[[#This Row],[US-2]])</f>
        <v>-87.41</v>
      </c>
      <c r="O24" s="23">
        <f>IF(OR(ISBLANK($L$5), ISBLANK($L$4), NOT(ISNUMBER(Table14[[#This Row],[AVG-2]]))), "", MAX(0, (Table14[[#This Row],[AVG-2]]-$L$5) / ($L$4-$L$5)))</f>
        <v>0</v>
      </c>
      <c r="S24" s="6" t="str">
        <f>IF(OR(ISBLANK(Table14[[#This Row],[AUS-3]]),ISBLANK(Table14[[#This Row],[ENG-3]]), ISBLANK(Table14[[#This Row],[US-3]])), "", AVERAGE(Table14[[#This Row],[US-3]:[AUS-3]]))</f>
        <v/>
      </c>
      <c r="T24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4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4" s="23" t="str">
        <f>IF(OR($S$5="",$S$4="",ISBLANK(Table14[[#This Row],[AVG-3]]), Table14[[#This Row],[AVG-3]]=""), "", MAX(0, (Table14[[#This Row],[AVG-3]]-$S$5)/($S$4-$S$5)))</f>
        <v/>
      </c>
      <c r="AA24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4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4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4" s="23" t="str">
        <f>IF(OR($AA$4="", $AA$5="", Table14[[#This Row],[AVG-4]]=""), "", MAX(0, ($AA$5-Table14[[#This Row],[AVG-4]])/($AA$5-$AA$4)))</f>
        <v/>
      </c>
      <c r="AE24" s="7"/>
      <c r="AF24" s="7"/>
      <c r="AG24" s="7"/>
      <c r="AH24" s="7"/>
      <c r="AI24" s="7"/>
      <c r="AJ24" s="2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4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4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4" s="2" t="str">
        <f>IF(OR($AJ$4="",$AJ$5="", Table14[[#This Row],[AVG-5]]=""), "", ($AJ$5-Table14[[#This Row],[AVG-5]])/($AJ$5-$AJ$4))</f>
        <v/>
      </c>
      <c r="AT24" s="2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4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4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4" s="37" t="str">
        <f>IF(OR(Table14[[#This Row],[AVG-6]]="",$AT$4="",$AT$5=""), "", MAX(0, ($AT$5-Table14[[#This Row],[AVG-6]])/($AT$5-$AT$4)))</f>
        <v/>
      </c>
    </row>
    <row r="25" spans="1:49" s="2" customFormat="1">
      <c r="A25" s="26"/>
      <c r="B25" s="1" t="s">
        <v>193</v>
      </c>
      <c r="C25" s="7">
        <f t="shared" si="0"/>
        <v>15.36</v>
      </c>
      <c r="D25" s="7">
        <f t="shared" si="1"/>
        <v>12.66</v>
      </c>
      <c r="E25" s="7">
        <f t="shared" si="2"/>
        <v>13.35</v>
      </c>
      <c r="F25" s="7">
        <f t="shared" si="3"/>
        <v>21.38</v>
      </c>
      <c r="G25" s="7">
        <f t="shared" si="4"/>
        <v>13.51</v>
      </c>
      <c r="H25" s="7">
        <f t="shared" si="5"/>
        <v>9.4</v>
      </c>
      <c r="I25" s="19">
        <f>IF(OR(ISBLANK(Table14[[#This Row],[US]])), "", AVERAGE(Table14[[#This Row],[US]]))</f>
        <v>15.36</v>
      </c>
      <c r="J25" s="7">
        <v>100</v>
      </c>
      <c r="K25" s="7">
        <v>100</v>
      </c>
      <c r="L25" s="19">
        <f>IF(OR(ISBLANK(Table14[[#This Row],[US-2]]), ISBLANK(Table14[[#This Row],[ENG-2]])), "", AVERAGE(Table14[[#This Row],[US-2]:[ENG-2]]))</f>
        <v>100</v>
      </c>
      <c r="M25" s="7">
        <f>IF(OR(ISBLANK(Table14[[#This Row],[ENG]]), ISBLANK(Table14[[#This Row],[ENG-2]])), "", (Table14[[#This Row],[ENG]]-Table14[[#This Row],[ENG-2]]))</f>
        <v>-87.34</v>
      </c>
      <c r="N25" s="7">
        <f>IF(OR(ISBLANK(Table14[[#This Row],[US]]), ISBLANK(Table14[[#This Row],[US-2]])), "", Table14[[#This Row],[US]]-Table14[[#This Row],[US-2]])</f>
        <v>-84.64</v>
      </c>
      <c r="O25" s="23">
        <f>IF(OR(ISBLANK($L$5), ISBLANK($L$4), NOT(ISNUMBER(Table14[[#This Row],[AVG-2]]))), "", MAX(0, (Table14[[#This Row],[AVG-2]]-$L$5) / ($L$4-$L$5)))</f>
        <v>0</v>
      </c>
      <c r="S25" s="6" t="str">
        <f>IF(OR(ISBLANK(Table14[[#This Row],[AUS-3]]),ISBLANK(Table14[[#This Row],[ENG-3]]), ISBLANK(Table14[[#This Row],[US-3]])), "", AVERAGE(Table14[[#This Row],[US-3]:[AUS-3]]))</f>
        <v/>
      </c>
      <c r="T25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5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5" s="23" t="str">
        <f>IF(OR($S$5="",$S$4="",ISBLANK(Table14[[#This Row],[AVG-3]]), Table14[[#This Row],[AVG-3]]=""), "", MAX(0, (Table14[[#This Row],[AVG-3]]-$S$5)/($S$4-$S$5)))</f>
        <v/>
      </c>
      <c r="AA25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5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5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5" s="23" t="str">
        <f>IF(OR($AA$4="", $AA$5="", Table14[[#This Row],[AVG-4]]=""), "", MAX(0, ($AA$5-Table14[[#This Row],[AVG-4]])/($AA$5-$AA$4)))</f>
        <v/>
      </c>
      <c r="AE25" s="7"/>
      <c r="AF25" s="7"/>
      <c r="AG25" s="7"/>
      <c r="AH25" s="7"/>
      <c r="AI25" s="7"/>
      <c r="AJ25" s="2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5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5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5" s="2" t="str">
        <f>IF(OR($AJ$4="",$AJ$5="", Table14[[#This Row],[AVG-5]]=""), "", ($AJ$5-Table14[[#This Row],[AVG-5]])/($AJ$5-$AJ$4))</f>
        <v/>
      </c>
      <c r="AT25" s="2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5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5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5" s="37" t="str">
        <f>IF(OR(Table14[[#This Row],[AVG-6]]="",$AT$4="",$AT$5=""), "", MAX(0, ($AT$5-Table14[[#This Row],[AVG-6]])/($AT$5-$AT$4)))</f>
        <v/>
      </c>
    </row>
    <row r="26" spans="1:49" s="2" customFormat="1">
      <c r="A26"/>
      <c r="B26" s="1"/>
      <c r="L26" s="18"/>
      <c r="S26" s="6" t="str">
        <f>IF(OR(ISBLANK(Table14[[#This Row],[AUS-3]]),ISBLANK(Table14[[#This Row],[ENG-3]]), ISBLANK(Table14[[#This Row],[US-3]])), "", AVERAGE(Table14[[#This Row],[US-3]:[AUS-3]]))</f>
        <v/>
      </c>
      <c r="T26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6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6" s="17" t="str">
        <f>IF(OR($S$5="",$S$4="",ISBLANK(Table14[[#This Row],[AVG-3]]), Table14[[#This Row],[AVG-3]]=""), "", MAX(0, (Table14[[#This Row],[AVG-3]]-$S$5)/($S$4-$S$5)))</f>
        <v/>
      </c>
      <c r="AA26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6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6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6" s="17" t="str">
        <f>IF(OR($AA$4="", $AA$5="", Table14[[#This Row],[AVG-4]]=""), "", MAX(0, ($AA$5-Table14[[#This Row],[AVG-4]])/($AA$5-$AA$4)))</f>
        <v/>
      </c>
      <c r="AJ26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6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6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6" s="2" t="str">
        <f>IF(OR($AJ$4="",$AJ$5="", Table14[[#This Row],[AVG-5]]=""), "", ($AJ$5-Table14[[#This Row],[AVG-5]])/($AJ$5-$AJ$4))</f>
        <v/>
      </c>
      <c r="AT26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6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6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6" s="17" t="str">
        <f>IF(OR(Table14[[#This Row],[AVG-6]]="",$AT$4="",$AT$5=""), "", MAX(0, ($AT$5-Table14[[#This Row],[AVG-6]])/($AT$5-$AT$4)))</f>
        <v/>
      </c>
    </row>
    <row r="27" spans="1:49" s="2" customFormat="1">
      <c r="A27"/>
      <c r="B27" s="1"/>
      <c r="L27" s="18"/>
      <c r="S27" s="6" t="str">
        <f>IF(OR(ISBLANK(Table14[[#This Row],[AUS-3]]),ISBLANK(Table14[[#This Row],[ENG-3]]), ISBLANK(Table14[[#This Row],[US-3]])), "", AVERAGE(Table14[[#This Row],[US-3]:[AUS-3]]))</f>
        <v/>
      </c>
      <c r="T27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7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7" s="17" t="str">
        <f>IF(OR($S$5="",$S$4="",ISBLANK(Table14[[#This Row],[AVG-3]]), Table14[[#This Row],[AVG-3]]=""), "", MAX(0, (Table14[[#This Row],[AVG-3]]-$S$5)/($S$4-$S$5)))</f>
        <v/>
      </c>
      <c r="AA27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7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7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7" s="17" t="str">
        <f>IF(OR($AA$4="", $AA$5="", Table14[[#This Row],[AVG-4]]=""), "", MAX(0, ($AA$5-Table14[[#This Row],[AVG-4]])/($AA$5-$AA$4)))</f>
        <v/>
      </c>
      <c r="AJ27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7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7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7" s="2" t="str">
        <f>IF(OR($AJ$4="",$AJ$5="", Table14[[#This Row],[AVG-5]]=""), "", ($AJ$5-Table14[[#This Row],[AVG-5]])/($AJ$5-$AJ$4))</f>
        <v/>
      </c>
      <c r="AT27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7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7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7" s="17" t="str">
        <f>IF(OR(Table14[[#This Row],[AVG-6]]="",$AT$4="",$AT$5=""), "", MAX(0, ($AT$5-Table14[[#This Row],[AVG-6]])/($AT$5-$AT$4)))</f>
        <v/>
      </c>
    </row>
    <row r="28" spans="1:49" s="2" customFormat="1">
      <c r="A28"/>
      <c r="B28" s="1"/>
      <c r="L28" s="18"/>
      <c r="S28" s="6" t="str">
        <f>IF(OR(ISBLANK(Table14[[#This Row],[AUS-3]]),ISBLANK(Table14[[#This Row],[ENG-3]]), ISBLANK(Table14[[#This Row],[US-3]])), "", AVERAGE(Table14[[#This Row],[US-3]:[AUS-3]]))</f>
        <v/>
      </c>
      <c r="T28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8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8" s="17" t="str">
        <f>IF(OR($S$5="",$S$4="",ISBLANK(Table14[[#This Row],[AVG-3]]), Table14[[#This Row],[AVG-3]]=""), "", MAX(0, (Table14[[#This Row],[AVG-3]]-$S$5)/($S$4-$S$5)))</f>
        <v/>
      </c>
      <c r="AA28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8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8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8" s="17" t="str">
        <f>IF(OR($AA$4="", $AA$5="", Table14[[#This Row],[AVG-4]]=""), "", MAX(0, ($AA$5-Table14[[#This Row],[AVG-4]])/($AA$5-$AA$4)))</f>
        <v/>
      </c>
      <c r="AJ28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8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8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8" s="2" t="str">
        <f>IF(OR($AJ$4="",$AJ$5="", Table14[[#This Row],[AVG-5]]=""), "", ($AJ$5-Table14[[#This Row],[AVG-5]])/($AJ$5-$AJ$4))</f>
        <v/>
      </c>
      <c r="AT28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8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8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8" s="17" t="str">
        <f>IF(OR(Table14[[#This Row],[AVG-6]]="",$AT$4="",$AT$5=""), "", MAX(0, ($AT$5-Table14[[#This Row],[AVG-6]])/($AT$5-$AT$4)))</f>
        <v/>
      </c>
    </row>
    <row r="29" spans="1:49" s="2" customFormat="1">
      <c r="A29"/>
      <c r="B29" s="1"/>
      <c r="L29" s="18"/>
      <c r="S29" s="6" t="str">
        <f>IF(OR(ISBLANK(Table14[[#This Row],[AUS-3]]),ISBLANK(Table14[[#This Row],[ENG-3]]), ISBLANK(Table14[[#This Row],[US-3]])), "", AVERAGE(Table14[[#This Row],[US-3]:[AUS-3]]))</f>
        <v/>
      </c>
      <c r="T29" s="7" t="str">
        <f>IF(OR(ISBLANK(Table14[[#This Row],[AUS]]), ISBLANK(Table14[[#This Row],[AUS-3]]), ISBLANK(Table14[[#This Row],[FWT-2]])), "", AVERAGE(Table14[[#This Row],[FWT-2]], Table14[[#This Row],[AUS]]-Table14[[#This Row],[AUS-3]]))</f>
        <v/>
      </c>
      <c r="U29" s="2" t="str">
        <f>IF(OR(ISBLANK(Table14[[#This Row],[US-3]]),ISBLANK(Table14[[#This Row],[ENG-3]]),ISBLANK(Table14[[#This Row],[ENG-2]]),ISBLANK(Table14[[#This Row],[US]])), "", AVERAGE(Table14[[#This Row],[US]]-Table14[[#This Row],[US-3]],Table14[[#This Row],[ENG-2]]-Table14[[#This Row],[ENG-3]]))</f>
        <v/>
      </c>
      <c r="V29" s="17" t="str">
        <f>IF(OR($S$5="",$S$4="",ISBLANK(Table14[[#This Row],[AVG-3]]), Table14[[#This Row],[AVG-3]]=""), "", MAX(0, (Table14[[#This Row],[AVG-3]]-$S$5)/($S$4-$S$5)))</f>
        <v/>
      </c>
      <c r="AA29" s="2" t="str">
        <f>IF(OR(ISBLANK(Table14[[#This Row],[IND-4]]),ISBLANK(Table14[[#This Row],[AUS-4]]),ISBLANK(Table14[[#This Row],[ENG-4]]),ISBLANK(Table14[[#This Row],[US-4]])), "", AVERAGE(Table14[[#This Row],[US-4]:[IND-4]]))</f>
        <v/>
      </c>
      <c r="AB29" s="2" t="str">
        <f>IF(OR(ISBLANK(Table14[[#This Row],[IND-4]]), ISBLANK(Table14[[#This Row],[FWT-3]]), ISBLANK(Table14[[#This Row],[IND]])), "", AVERAGE(Table14[[#This Row],[IND]] - Table14[[#This Row],[IND-4]], Table14[[#This Row],[FWT-3]], Table14[[#This Row],[FWT-3]]))</f>
        <v/>
      </c>
      <c r="AC29" s="2" t="str">
        <f>IF(OR(ISBLANK(Table14[[#This Row],[US-4]]), ISBLANK(Table14[[#This Row],[ENG-4]]), ISBLANK(Table14[[#This Row],[AUS-4]]), ISBLANK(Table14[[#This Row],[BWT-3]])), "", AVERAGE(Table14[[#This Row],[US]]-Table14[[#This Row],[US-4]], Table14[[#This Row],[ENG-2]]-Table14[[#This Row],[ENG-4]], Table14[[#This Row],[AUS-3]]-Table14[[#This Row],[AUS-4]]))</f>
        <v/>
      </c>
      <c r="AD29" s="17" t="str">
        <f>IF(OR($AA$4="", $AA$5="", Table14[[#This Row],[AVG-4]]=""), "", MAX(0, ($AA$5-Table14[[#This Row],[AVG-4]])/($AA$5-$AA$4)))</f>
        <v/>
      </c>
      <c r="AJ29" s="18" t="str">
        <f>IF(OR(ISBLANK(Table14[[#This Row],[US-5]]),ISBLANK(Table14[[#This Row],[ENG-5]]),ISBLANK(Table14[[#This Row],[AUS-5]]),ISBLANK(Table14[[#This Row],[IND-5]]),ISBLANK(Table14[[#This Row],[SCO-5]])), "", AVERAGE(Table14[[#This Row],[US-5]:[SCO-5]]))</f>
        <v/>
      </c>
      <c r="AK29" s="2" t="str">
        <f>IF(OR(Table14[[#This Row],[FWT-4]]="", ISBLANK(Table14[[#This Row],[SCO-5]]), ISBLANK(Table14[[#This Row],[SCO]])), "", AVERAGE(Table14[[#This Row],[SCO]]-Table14[[#This Row],[SCO-5]], Table14[[#This Row],[FWT-4]], Table14[[#This Row],[FWT-4]], Table14[[#This Row],[FWT-4]]))</f>
        <v/>
      </c>
      <c r="AL29" s="2" t="str">
        <f>IF(OR(Table14[[#This Row],[BWT-4]]="", ISBLANK(Table14[[#This Row],[US-5]]), ISBLANK(Table14[[#This Row],[ENG-5]]), ISBLANK(Table14[[#This Row],[AUS-5]]), ISBLANK(Table14[[#This Row],[IND-5]])), "", AVERAGE(Table14[[#This Row],[US]]-Table14[[#This Row],[US-5]], Table14[[#This Row],[ENG-2]]-Table14[[#This Row],[ENG-5]], Table14[[#This Row],[AUS-3]]-Table14[[#This Row],[AUS-5]],Table14[[#This Row],[IND-4]]-Table14[[#This Row],[IND-5]]))</f>
        <v/>
      </c>
      <c r="AM29" s="2" t="str">
        <f>IF(OR($AJ$4="",$AJ$5="", Table14[[#This Row],[AVG-5]]=""), "", ($AJ$5-Table14[[#This Row],[AVG-5]])/($AJ$5-$AJ$4))</f>
        <v/>
      </c>
      <c r="AT29" s="19" t="str">
        <f>IF(OR(ISBLANK(Table14[[#This Row],[US-6]]), ISBLANK(Table14[[#This Row],[ENG-6]]), ISBLANK(Table14[[#This Row],[AUS-6]]), ISBLANK(Table14[[#This Row],[IND-6]]), ISBLANK(Table14[[#This Row],[SCO-6]]),ISBLANK(Table14[[#This Row],[IRE-6]])), "", AVERAGE(Table14[[#This Row],[US-6]:[IRE-6]]))</f>
        <v/>
      </c>
      <c r="AU29" s="2" t="str">
        <f>IF(OR(Table14[[#This Row],[FWT-42]]="", ISBLANK(Table14[[#This Row],[IRE-6]])), "", AVERAGE(Table14[[#This Row],[IRE]]-Table14[[#This Row],[IRE-6]], Table14[[#This Row],[FWT-42]], Table14[[#This Row],[FWT-42]], Table14[[#This Row],[FWT-42]], Table14[[#This Row],[FWT-42]]))</f>
        <v/>
      </c>
      <c r="AV29" s="2" t="str">
        <f>IF(OR(ISBLANK(Table14[[#This Row],[US-6]]), ISBLANK(Table14[[#This Row],[ENG-6]]), ISBLANK(Table14[[#This Row],[AUS-6]]), ISBLANK(Table14[[#This Row],[IND-6]]), ISBLANK(Table14[[#This Row],[SCO-6]]), Table14[[#This Row],[BWT-42]]=""), "", AVERAGE(Table14[[#This Row],[US]]-Table14[[#This Row],[US-6]],  Table14[[#This Row],[ENG-2]]-Table14[[#This Row],[ENG-6]],Table14[[#This Row],[AUS-3]]-Table14[[#This Row],[AUS-6]],Table14[[#This Row],[IND-4]]-Table14[[#This Row],[IND-6]],Table14[[#This Row],[SCO-5]]-Table14[[#This Row],[SCO-6]]))</f>
        <v/>
      </c>
      <c r="AW29" s="17" t="str">
        <f>IF(OR(Table14[[#This Row],[AVG-6]]="",$AT$4="",$AT$5=""), "", MAX(0, ($AT$5-Table14[[#This Row],[AVG-6]])/($AT$5-$AT$4)))</f>
        <v/>
      </c>
    </row>
  </sheetData>
  <mergeCells count="8">
    <mergeCell ref="W1:AD1"/>
    <mergeCell ref="AE1:AM1"/>
    <mergeCell ref="AN1:AW1"/>
    <mergeCell ref="A3:A9"/>
    <mergeCell ref="A12:A17"/>
    <mergeCell ref="C1:I1"/>
    <mergeCell ref="J1:O1"/>
    <mergeCell ref="P1:V1"/>
  </mergeCells>
  <conditionalFormatting sqref="AT3:AT11">
    <cfRule type="colorScale" priority="10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S3:S19">
    <cfRule type="colorScale" priority="1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3:AJ19">
    <cfRule type="colorScale" priority="1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M3:AM19">
    <cfRule type="colorScale" priority="113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V3:V25">
    <cfRule type="colorScale" priority="113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W3:AW25">
    <cfRule type="colorScale" priority="113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3:L352">
    <cfRule type="colorScale" priority="1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:O25">
    <cfRule type="colorScale" priority="114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3:AA25">
    <cfRule type="colorScale" priority="1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D3:AD25">
    <cfRule type="colorScale" priority="114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B085-0754-A44D-B2B4-5375176A3D5F}">
  <dimension ref="A1:AJ67"/>
  <sheetViews>
    <sheetView zoomScale="183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4" sqref="Q34"/>
    </sheetView>
  </sheetViews>
  <sheetFormatPr baseColWidth="10" defaultColWidth="8.83203125" defaultRowHeight="15"/>
  <cols>
    <col min="1" max="1" width="3.5" customWidth="1"/>
    <col min="2" max="2" width="42.83203125" style="1" customWidth="1"/>
    <col min="3" max="3" width="7.33203125" style="2" customWidth="1"/>
    <col min="4" max="8" width="7.33203125" style="2" hidden="1" customWidth="1"/>
    <col min="9" max="11" width="7.33203125" style="2" customWidth="1"/>
    <col min="12" max="12" width="7.33203125" style="18" customWidth="1"/>
    <col min="13" max="35" width="7.33203125" style="2" customWidth="1"/>
    <col min="36" max="36" width="8.83203125" style="2"/>
  </cols>
  <sheetData>
    <row r="1" spans="1:35">
      <c r="A1" s="24"/>
      <c r="B1" s="25"/>
      <c r="C1" s="81" t="s">
        <v>6</v>
      </c>
      <c r="D1" s="81"/>
      <c r="E1" s="81"/>
      <c r="F1" s="81"/>
      <c r="G1" s="81"/>
      <c r="H1" s="81"/>
      <c r="I1" s="81"/>
      <c r="J1" s="80" t="s">
        <v>85</v>
      </c>
      <c r="K1" s="80"/>
      <c r="L1" s="80"/>
      <c r="M1" s="80"/>
      <c r="N1" s="80"/>
      <c r="O1" s="81" t="s">
        <v>87</v>
      </c>
      <c r="P1" s="81"/>
      <c r="Q1" s="81"/>
      <c r="R1" s="81"/>
      <c r="S1" s="81"/>
      <c r="T1" s="81"/>
      <c r="U1" s="80" t="s">
        <v>90</v>
      </c>
      <c r="V1" s="80"/>
      <c r="W1" s="80"/>
      <c r="X1" s="80"/>
      <c r="Y1" s="80"/>
      <c r="Z1" s="80"/>
      <c r="AA1" s="80"/>
      <c r="AB1" s="81" t="s">
        <v>94</v>
      </c>
      <c r="AC1" s="81"/>
      <c r="AD1" s="81"/>
      <c r="AE1" s="81"/>
      <c r="AF1" s="81"/>
      <c r="AG1" s="81"/>
      <c r="AH1" s="81"/>
      <c r="AI1" s="81"/>
    </row>
    <row r="2" spans="1:35" ht="16" thickBot="1">
      <c r="A2" s="26"/>
      <c r="B2" s="4" t="s">
        <v>14</v>
      </c>
      <c r="C2" s="21" t="s">
        <v>0</v>
      </c>
      <c r="D2" s="21" t="s">
        <v>1</v>
      </c>
      <c r="E2" s="21" t="s">
        <v>3</v>
      </c>
      <c r="F2" s="21" t="s">
        <v>2</v>
      </c>
      <c r="G2" s="21" t="s">
        <v>4</v>
      </c>
      <c r="H2" s="21" t="s">
        <v>5</v>
      </c>
      <c r="I2" s="21" t="s">
        <v>13</v>
      </c>
      <c r="J2" s="22" t="s">
        <v>15</v>
      </c>
      <c r="K2" s="22" t="s">
        <v>86</v>
      </c>
      <c r="L2" s="22" t="s">
        <v>17</v>
      </c>
      <c r="M2" s="22" t="s">
        <v>19</v>
      </c>
      <c r="N2" s="22" t="s">
        <v>23</v>
      </c>
      <c r="O2" s="21" t="s">
        <v>24</v>
      </c>
      <c r="P2" s="21" t="s">
        <v>88</v>
      </c>
      <c r="Q2" s="21" t="s">
        <v>89</v>
      </c>
      <c r="R2" s="21" t="s">
        <v>27</v>
      </c>
      <c r="S2" s="21" t="s">
        <v>29</v>
      </c>
      <c r="T2" s="21" t="s">
        <v>31</v>
      </c>
      <c r="U2" s="22" t="s">
        <v>32</v>
      </c>
      <c r="V2" s="22" t="s">
        <v>91</v>
      </c>
      <c r="W2" s="22" t="s">
        <v>92</v>
      </c>
      <c r="X2" s="22" t="s">
        <v>93</v>
      </c>
      <c r="Y2" s="22" t="s">
        <v>37</v>
      </c>
      <c r="Z2" s="22" t="s">
        <v>30</v>
      </c>
      <c r="AA2" s="22" t="s">
        <v>39</v>
      </c>
      <c r="AB2" s="21" t="s">
        <v>40</v>
      </c>
      <c r="AC2" s="21" t="s">
        <v>95</v>
      </c>
      <c r="AD2" s="21" t="s">
        <v>96</v>
      </c>
      <c r="AE2" s="21" t="s">
        <v>97</v>
      </c>
      <c r="AF2" s="21" t="s">
        <v>98</v>
      </c>
      <c r="AG2" s="21" t="s">
        <v>36</v>
      </c>
      <c r="AH2" s="21" t="s">
        <v>47</v>
      </c>
      <c r="AI2" s="21" t="s">
        <v>48</v>
      </c>
    </row>
    <row r="3" spans="1:35">
      <c r="A3" s="83" t="s">
        <v>62</v>
      </c>
      <c r="B3" s="1" t="s">
        <v>81</v>
      </c>
      <c r="C3" s="7">
        <v>15.36</v>
      </c>
      <c r="D3" s="7">
        <v>12.66</v>
      </c>
      <c r="E3" s="7">
        <v>13.35</v>
      </c>
      <c r="F3" s="7">
        <v>21.38</v>
      </c>
      <c r="G3" s="7">
        <v>13.51</v>
      </c>
      <c r="H3" s="7">
        <v>9.4</v>
      </c>
      <c r="I3" s="19">
        <f>IF(OR(ISBLANK(Table146[[#This Row],[US]])), "", AVERAGE(Table146[[#This Row],[US]]))</f>
        <v>15.36</v>
      </c>
      <c r="J3" s="7">
        <f>Table146[[#This Row],[US]]</f>
        <v>15.36</v>
      </c>
      <c r="K3" s="7">
        <v>15.51</v>
      </c>
      <c r="L3" s="19">
        <f>IF(OR(ISBLANK(Table146[[#This Row],[US-2]]), ISBLANK(Table146[[#This Row],[NL-2]])), "", AVERAGE(Table146[[#This Row],[US-2]:[NL-2]]))</f>
        <v>15.434999999999999</v>
      </c>
      <c r="M3" s="7">
        <f>IF(OR(ISBLANK(Table146[[#This Row],[US]]), ISBLANK(Table146[[#This Row],[US-2]])), "", Table146[[#This Row],[US]]-Table146[[#This Row],[US-2]])</f>
        <v>0</v>
      </c>
      <c r="N3" s="23">
        <f>IF(OR(ISBLANK($L$5), ISBLANK($L$4), NOT(ISNUMBER(Table146[[#This Row],[AVG-2]]))), "", MAX(0, (Table146[[#This Row],[AVG-2]]-$L$5) / ($L$4-$L$5)))</f>
        <v>0.21207177814029424</v>
      </c>
      <c r="O3" s="7">
        <f>Table146[[#This Row],[US]]</f>
        <v>15.36</v>
      </c>
      <c r="P3" s="7">
        <f>Table146[[#This Row],[NL-2]]</f>
        <v>15.51</v>
      </c>
      <c r="Q3" s="7">
        <v>18.96</v>
      </c>
      <c r="R3" s="19">
        <f>IF(OR(ISBLANK(Table146[[#This Row],[SV-3]]),ISBLANK(Table146[[#This Row],[NL-3]]), ISBLANK(Table146[[#This Row],[US-3]])), "", AVERAGE(Table146[[#This Row],[US-3]:[SV-3]]))</f>
        <v>16.61</v>
      </c>
      <c r="S3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0</v>
      </c>
      <c r="T3" s="23">
        <f>IF(OR($R$5="",$R$4="",ISBLANK(Table146[[#This Row],[AVG-3]]), Table146[[#This Row],[AVG-3]]=""), "", MAX(0, (Table146[[#This Row],[AVG-3]]-$R$5)/($R$4-$R$5)))</f>
        <v>0</v>
      </c>
      <c r="U3" s="7">
        <f>Table146[[#This Row],[US-3]]</f>
        <v>15.36</v>
      </c>
      <c r="V3" s="7">
        <f>Table146[[#This Row],[NL-3]]</f>
        <v>15.51</v>
      </c>
      <c r="W3" s="7">
        <f>Table146[[#This Row],[SV-3]]</f>
        <v>18.96</v>
      </c>
      <c r="X3" s="7">
        <v>10.54</v>
      </c>
      <c r="Y3" s="19">
        <f>IF(OR(ISBLANK(Table146[[#This Row],[PL-4]]),ISBLANK(Table146[[#This Row],[SV-4]]),ISBLANK(Table146[[#This Row],[NL-4]]),ISBLANK(Table146[[#This Row],[US-4]])), "", AVERAGE(Table146[[#This Row],[US-4]:[PL-4]]))</f>
        <v>15.092499999999999</v>
      </c>
      <c r="Z3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0</v>
      </c>
      <c r="AA3" s="23">
        <f>IF(OR($Y$4="", $Y$5="", Table146[[#This Row],[AVG-4]]=""), "", MAX(0, ($Y$5-Table146[[#This Row],[AVG-4]])/($Y$5-$Y$4)))</f>
        <v>8.7119187600213921E-2</v>
      </c>
      <c r="AB3" s="7">
        <f>Table146[[#This Row],[US-4]]</f>
        <v>15.36</v>
      </c>
      <c r="AC3" s="7">
        <f>Table146[[#This Row],[NL-4]]</f>
        <v>15.51</v>
      </c>
      <c r="AD3" s="7">
        <f>Table146[[#This Row],[SV-4]]</f>
        <v>18.96</v>
      </c>
      <c r="AE3" s="7">
        <f>Table146[[#This Row],[PL-4]]</f>
        <v>10.54</v>
      </c>
      <c r="AF3" s="7">
        <v>18.579999999999998</v>
      </c>
      <c r="AG3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15.789999999999997</v>
      </c>
      <c r="AH3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0</v>
      </c>
      <c r="AI3" s="8">
        <f>IF(OR($AG$4="",$AG$5="", Table146[[#This Row],[AVG-5]]=""), "", ($AG$5-Table146[[#This Row],[AVG-5]])/($AG$5-$AG$4))</f>
        <v>0.20328608247422716</v>
      </c>
    </row>
    <row r="4" spans="1:35" s="2" customFormat="1" ht="14">
      <c r="A4" s="83"/>
      <c r="B4" s="1" t="s">
        <v>22</v>
      </c>
      <c r="C4" s="7">
        <f>$C$3</f>
        <v>15.36</v>
      </c>
      <c r="D4" s="7">
        <f>$D$3</f>
        <v>12.66</v>
      </c>
      <c r="E4" s="7">
        <f>$E$3</f>
        <v>13.35</v>
      </c>
      <c r="F4" s="7">
        <f>$F$3</f>
        <v>21.38</v>
      </c>
      <c r="G4" s="7">
        <f>$G$3</f>
        <v>13.51</v>
      </c>
      <c r="H4" s="7">
        <f>$H$3</f>
        <v>9.4</v>
      </c>
      <c r="I4" s="19">
        <f>IF(OR(ISBLANK(Table146[[#This Row],[US]])), "", AVERAGE(Table146[[#This Row],[US]]))</f>
        <v>15.36</v>
      </c>
      <c r="J4" s="7">
        <f>Table146[[#This Row],[US]]</f>
        <v>15.36</v>
      </c>
      <c r="K4" s="7">
        <f>K5</f>
        <v>10.68</v>
      </c>
      <c r="L4" s="19">
        <f>IF(OR(ISBLANK(Table146[[#This Row],[US-2]]), ISBLANK(Table146[[#This Row],[NL-2]])), "", AVERAGE(Table146[[#This Row],[US-2]:[NL-2]]))</f>
        <v>13.02</v>
      </c>
      <c r="M4" s="7">
        <f>IF(OR(ISBLANK(Table146[[#This Row],[US]]), ISBLANK(Table146[[#This Row],[US-2]])), "", Table146[[#This Row],[US]]-Table146[[#This Row],[US-2]])</f>
        <v>0</v>
      </c>
      <c r="N4" s="23">
        <f>IF(OR(ISBLANK($L$5), ISBLANK($L$4), NOT(ISNUMBER(Table146[[#This Row],[AVG-2]]))), "", MAX(0, (Table146[[#This Row],[AVG-2]]-$L$5) / ($L$4-$L$5)))</f>
        <v>1</v>
      </c>
      <c r="O4" s="7">
        <f>Table146[[#This Row],[US-2]]</f>
        <v>15.36</v>
      </c>
      <c r="P4" s="7">
        <f>Table146[[#This Row],[NL-2]]</f>
        <v>10.68</v>
      </c>
      <c r="Q4" s="7">
        <f>Q5</f>
        <v>11.39</v>
      </c>
      <c r="R4" s="19">
        <f>IF(OR(ISBLANK(Table146[[#This Row],[SV-3]]),ISBLANK(Table146[[#This Row],[NL-3]]), ISBLANK(Table146[[#This Row],[US-3]])), "", AVERAGE(Table146[[#This Row],[US-3]:[SV-3]]))</f>
        <v>12.476666666666667</v>
      </c>
      <c r="S4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0</v>
      </c>
      <c r="T4" s="23">
        <f>IF(OR($R$5="",$R$4="",ISBLANK(Table146[[#This Row],[AVG-3]]), Table146[[#This Row],[AVG-3]]=""), "", MAX(0, (Table146[[#This Row],[AVG-3]]-$R$5)/($R$4-$R$5)))</f>
        <v>1</v>
      </c>
      <c r="U4" s="7">
        <f>Table146[[#This Row],[US-3]]</f>
        <v>15.36</v>
      </c>
      <c r="V4" s="7">
        <f>Table146[[#This Row],[NL-3]]</f>
        <v>10.68</v>
      </c>
      <c r="W4" s="7">
        <f>Table146[[#This Row],[SV-3]]</f>
        <v>11.39</v>
      </c>
      <c r="X4" s="7">
        <f>X5</f>
        <v>5.86</v>
      </c>
      <c r="Y4" s="19">
        <f>IF(OR(ISBLANK(Table146[[#This Row],[PL-4]]),ISBLANK(Table146[[#This Row],[SV-4]]),ISBLANK(Table146[[#This Row],[NL-4]]),ISBLANK(Table146[[#This Row],[US-4]])), "", AVERAGE(Table146[[#This Row],[US-4]:[PL-4]]))</f>
        <v>10.8225</v>
      </c>
      <c r="Z4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0</v>
      </c>
      <c r="AA4" s="23">
        <f>IF(OR($Y$4="", $Y$5="", Table146[[#This Row],[AVG-4]]=""), "", MAX(0, ($Y$5-Table146[[#This Row],[AVG-4]])/($Y$5-$Y$4)))</f>
        <v>1</v>
      </c>
      <c r="AB4" s="7">
        <f>Table146[[#This Row],[US-4]]</f>
        <v>15.36</v>
      </c>
      <c r="AC4" s="7">
        <f>Table146[[#This Row],[NL-4]]</f>
        <v>10.68</v>
      </c>
      <c r="AD4" s="7">
        <f>Table146[[#This Row],[SV-4]]</f>
        <v>11.39</v>
      </c>
      <c r="AE4" s="7">
        <f>Table146[[#This Row],[PL-4]]</f>
        <v>5.86</v>
      </c>
      <c r="AF4" s="7">
        <f>AF5</f>
        <v>10.93</v>
      </c>
      <c r="AG4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10.843999999999999</v>
      </c>
      <c r="AH4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0</v>
      </c>
      <c r="AI4" s="8">
        <f>IF(OR($AG$4="",$AG$5="", Table146[[#This Row],[AVG-5]]=""), "", ($AG$5-Table146[[#This Row],[AVG-5]])/($AG$5-$AG$4))</f>
        <v>1</v>
      </c>
    </row>
    <row r="5" spans="1:35" s="2" customFormat="1" ht="14">
      <c r="A5" s="83"/>
      <c r="B5" s="1" t="s">
        <v>20</v>
      </c>
      <c r="C5" s="7">
        <f t="shared" ref="C5:C63" si="0">$C$3</f>
        <v>15.36</v>
      </c>
      <c r="D5" s="7">
        <f t="shared" ref="D5:D63" si="1">$D$3</f>
        <v>12.66</v>
      </c>
      <c r="E5" s="7">
        <f t="shared" ref="E5:E63" si="2">$E$3</f>
        <v>13.35</v>
      </c>
      <c r="F5" s="7">
        <f t="shared" ref="F5:F63" si="3">$F$3</f>
        <v>21.38</v>
      </c>
      <c r="G5" s="7">
        <f t="shared" ref="G5:G63" si="4">$G$3</f>
        <v>13.51</v>
      </c>
      <c r="H5" s="7">
        <f t="shared" ref="H5:H63" si="5">$H$3</f>
        <v>9.4</v>
      </c>
      <c r="I5" s="19">
        <f>IF(OR(ISBLANK(Table146[[#This Row],[US]])), "", AVERAGE(Table146[[#This Row],[US]]))</f>
        <v>15.36</v>
      </c>
      <c r="J5" s="7">
        <v>21.49</v>
      </c>
      <c r="K5" s="7">
        <v>10.68</v>
      </c>
      <c r="L5" s="19">
        <f>IF(OR(ISBLANK(Table146[[#This Row],[US-2]]), ISBLANK(Table146[[#This Row],[NL-2]])), "", AVERAGE(Table146[[#This Row],[US-2]:[NL-2]]))</f>
        <v>16.085000000000001</v>
      </c>
      <c r="M5" s="7">
        <f>IF(OR(ISBLANK(Table146[[#This Row],[US]]), ISBLANK(Table146[[#This Row],[US-2]])), "", Table146[[#This Row],[US]]-Table146[[#This Row],[US-2]])</f>
        <v>-6.129999999999999</v>
      </c>
      <c r="N5" s="23">
        <f>IF(OR(ISBLANK($L$5), ISBLANK($L$4), NOT(ISNUMBER(Table146[[#This Row],[AVG-2]]))), "", MAX(0, (Table146[[#This Row],[AVG-2]]-$L$5) / ($L$4-$L$5)))</f>
        <v>0</v>
      </c>
      <c r="O5" s="7">
        <v>24.51</v>
      </c>
      <c r="P5" s="7">
        <v>11.5</v>
      </c>
      <c r="Q5" s="7">
        <v>11.39</v>
      </c>
      <c r="R5" s="19">
        <f>IF(OR(ISBLANK(Table146[[#This Row],[SV-3]]),ISBLANK(Table146[[#This Row],[NL-3]]), ISBLANK(Table146[[#This Row],[US-3]])), "", AVERAGE(Table146[[#This Row],[US-3]:[SV-3]]))</f>
        <v>15.800000000000002</v>
      </c>
      <c r="S5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-4.9850000000000012</v>
      </c>
      <c r="T5" s="23">
        <f>IF(OR($R$5="",$R$4="",ISBLANK(Table146[[#This Row],[AVG-3]]), Table146[[#This Row],[AVG-3]]=""), "", MAX(0, (Table146[[#This Row],[AVG-3]]-$R$5)/($R$4-$R$5)))</f>
        <v>0</v>
      </c>
      <c r="U5" s="7">
        <v>28.65</v>
      </c>
      <c r="V5" s="7">
        <v>12.86</v>
      </c>
      <c r="W5" s="7">
        <v>14.63</v>
      </c>
      <c r="X5" s="7">
        <v>5.86</v>
      </c>
      <c r="Y5" s="19">
        <f>IF(OR(ISBLANK(Table146[[#This Row],[PL-4]]),ISBLANK(Table146[[#This Row],[SV-4]]),ISBLANK(Table146[[#This Row],[NL-4]]),ISBLANK(Table146[[#This Row],[US-4]])), "", AVERAGE(Table146[[#This Row],[US-4]:[PL-4]]))</f>
        <v>15.5</v>
      </c>
      <c r="Z5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-6.2366666666666672</v>
      </c>
      <c r="AA5" s="23">
        <f>IF(OR($Y$4="", $Y$5="", Table146[[#This Row],[AVG-4]]=""), "", MAX(0, ($Y$5-Table146[[#This Row],[AVG-4]])/($Y$5-$Y$4)))</f>
        <v>0</v>
      </c>
      <c r="AB5" s="7">
        <v>34.89</v>
      </c>
      <c r="AC5" s="7">
        <v>14.2</v>
      </c>
      <c r="AD5" s="7">
        <v>18.77</v>
      </c>
      <c r="AE5" s="7">
        <v>6.47</v>
      </c>
      <c r="AF5" s="7">
        <v>10.93</v>
      </c>
      <c r="AG5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17.052</v>
      </c>
      <c r="AH5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-7.76</v>
      </c>
      <c r="AI5" s="8">
        <f>IF(OR($AG$4="",$AG$5="", Table146[[#This Row],[AVG-5]]=""), "", ($AG$5-Table146[[#This Row],[AVG-5]])/($AG$5-$AG$4))</f>
        <v>0</v>
      </c>
    </row>
    <row r="6" spans="1:35" s="2" customFormat="1" ht="14">
      <c r="A6" s="83"/>
      <c r="B6" s="1" t="s">
        <v>105</v>
      </c>
      <c r="C6" s="7">
        <f t="shared" si="0"/>
        <v>15.36</v>
      </c>
      <c r="D6" s="7">
        <f t="shared" si="1"/>
        <v>12.66</v>
      </c>
      <c r="E6" s="7">
        <f t="shared" si="2"/>
        <v>13.35</v>
      </c>
      <c r="F6" s="7">
        <f t="shared" si="3"/>
        <v>21.38</v>
      </c>
      <c r="G6" s="7">
        <f t="shared" si="4"/>
        <v>13.51</v>
      </c>
      <c r="H6" s="7">
        <f t="shared" si="5"/>
        <v>9.4</v>
      </c>
      <c r="I6" s="19">
        <f>IF(OR(ISBLANK(Table146[[#This Row],[US]])), "", AVERAGE(Table146[[#This Row],[US]]))</f>
        <v>15.36</v>
      </c>
      <c r="J6" s="7">
        <v>16.940000000000001</v>
      </c>
      <c r="K6" s="7">
        <v>12.22</v>
      </c>
      <c r="L6" s="19">
        <f>IF(OR(ISBLANK(Table146[[#This Row],[US-2]]), ISBLANK(Table146[[#This Row],[NL-2]])), "", AVERAGE(Table146[[#This Row],[US-2]:[NL-2]]))</f>
        <v>14.580000000000002</v>
      </c>
      <c r="M6" s="7">
        <f>IF(OR(ISBLANK(Table146[[#This Row],[US]]), ISBLANK(Table146[[#This Row],[US-2]])), "", Table146[[#This Row],[US]]-Table146[[#This Row],[US-2]])</f>
        <v>-1.5800000000000018</v>
      </c>
      <c r="N6" s="23">
        <f>IF(OR(ISBLANK($L$5), ISBLANK($L$4), NOT(ISNUMBER(Table146[[#This Row],[AVG-2]]))), "", MAX(0, (Table146[[#This Row],[AVG-2]]-$L$5) / ($L$4-$L$5)))</f>
        <v>0.49102773246329473</v>
      </c>
      <c r="O6" s="7">
        <v>17.84</v>
      </c>
      <c r="P6" s="7">
        <v>11.93</v>
      </c>
      <c r="Q6" s="7">
        <v>13.52</v>
      </c>
      <c r="R6" s="19">
        <f>IF(OR(ISBLANK(Table146[[#This Row],[SV-3]]),ISBLANK(Table146[[#This Row],[NL-3]]), ISBLANK(Table146[[#This Row],[US-3]])), "", AVERAGE(Table146[[#This Row],[US-3]:[SV-3]]))</f>
        <v>14.43</v>
      </c>
      <c r="S6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-1.0949999999999998</v>
      </c>
      <c r="T6" s="23">
        <f>IF(OR($R$5="",$R$4="",ISBLANK(Table146[[#This Row],[AVG-3]]), Table146[[#This Row],[AVG-3]]=""), "", MAX(0, (Table146[[#This Row],[AVG-3]]-$R$5)/($R$4-$R$5)))</f>
        <v>0.4122367101303917</v>
      </c>
      <c r="U6" s="7">
        <v>18.12</v>
      </c>
      <c r="V6" s="7">
        <v>11.92</v>
      </c>
      <c r="W6" s="7">
        <v>13.09</v>
      </c>
      <c r="X6" s="7">
        <v>7.42</v>
      </c>
      <c r="Y6" s="6">
        <f>IF(OR(ISBLANK(Table146[[#This Row],[PL-4]]),ISBLANK(Table146[[#This Row],[SV-4]]),ISBLANK(Table146[[#This Row],[NL-4]]),ISBLANK(Table146[[#This Row],[US-4]])), "", AVERAGE(Table146[[#This Row],[US-4]:[PL-4]]))</f>
        <v>12.637499999999999</v>
      </c>
      <c r="Z6" s="6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-0.67666666666666708</v>
      </c>
      <c r="AA6" s="43">
        <f>IF(OR($Y$4="", $Y$5="", Table146[[#This Row],[AVG-4]]=""), "", MAX(0, ($Y$5-Table146[[#This Row],[AVG-4]])/($Y$5-$Y$4)))</f>
        <v>0.61197220737573499</v>
      </c>
      <c r="AB6" s="7">
        <v>18.670000000000002</v>
      </c>
      <c r="AC6" s="7">
        <v>12.21</v>
      </c>
      <c r="AD6" s="7">
        <v>13.46</v>
      </c>
      <c r="AE6" s="7">
        <v>7.16</v>
      </c>
      <c r="AF6" s="7">
        <v>12.52</v>
      </c>
      <c r="AG6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12.803999999999998</v>
      </c>
      <c r="AH6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-0.74500000000000099</v>
      </c>
      <c r="AI6" s="8">
        <f>IF(OR($AG$4="",$AG$5="", Table146[[#This Row],[AVG-5]]=""), "", ($AG$5-Table146[[#This Row],[AVG-5]])/($AG$5-$AG$4))</f>
        <v>0.68427835051546404</v>
      </c>
    </row>
    <row r="7" spans="1:35" s="2" customFormat="1" ht="14">
      <c r="A7" s="83"/>
      <c r="B7" s="1" t="s">
        <v>60</v>
      </c>
      <c r="C7" s="7">
        <f t="shared" si="0"/>
        <v>15.36</v>
      </c>
      <c r="D7" s="7">
        <f t="shared" si="1"/>
        <v>12.66</v>
      </c>
      <c r="E7" s="7">
        <f t="shared" si="2"/>
        <v>13.35</v>
      </c>
      <c r="F7" s="7">
        <f t="shared" si="3"/>
        <v>21.38</v>
      </c>
      <c r="G7" s="7">
        <f t="shared" si="4"/>
        <v>13.51</v>
      </c>
      <c r="H7" s="7">
        <f t="shared" si="5"/>
        <v>9.4</v>
      </c>
      <c r="I7" s="19">
        <f>IF(OR(ISBLANK(Table146[[#This Row],[US]])), "", AVERAGE(Table146[[#This Row],[US]]))</f>
        <v>15.36</v>
      </c>
      <c r="J7" s="7">
        <v>20.9</v>
      </c>
      <c r="K7" s="7">
        <v>10.68</v>
      </c>
      <c r="L7" s="19">
        <f>IF(OR(ISBLANK(Table146[[#This Row],[US-2]]), ISBLANK(Table146[[#This Row],[NL-2]])), "", AVERAGE(Table146[[#This Row],[US-2]:[NL-2]]))</f>
        <v>15.79</v>
      </c>
      <c r="M7" s="7">
        <f>IF(OR(ISBLANK(Table146[[#This Row],[US]]), ISBLANK(Table146[[#This Row],[US-2]])), "", Table146[[#This Row],[US]]-Table146[[#This Row],[US-2]])</f>
        <v>-5.5399999999999991</v>
      </c>
      <c r="N7" s="23">
        <f>IF(OR(ISBLANK($L$5), ISBLANK($L$4), NOT(ISNUMBER(Table146[[#This Row],[AVG-2]]))), "", MAX(0, (Table146[[#This Row],[AVG-2]]-$L$5) / ($L$4-$L$5)))</f>
        <v>9.6247960848287628E-2</v>
      </c>
      <c r="O7" s="7">
        <v>23.64</v>
      </c>
      <c r="P7" s="7">
        <v>11.66</v>
      </c>
      <c r="Q7" s="7">
        <v>12.53</v>
      </c>
      <c r="R7" s="19">
        <f>IF(OR(ISBLANK(Table146[[#This Row],[SV-3]]),ISBLANK(Table146[[#This Row],[NL-3]]), ISBLANK(Table146[[#This Row],[US-3]])), "", AVERAGE(Table146[[#This Row],[US-3]:[SV-3]]))</f>
        <v>15.943333333333333</v>
      </c>
      <c r="S7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-4.6300000000000008</v>
      </c>
      <c r="T7" s="23">
        <f>IF(OR($R$5="",$R$4="",ISBLANK(Table146[[#This Row],[AVG-3]]), Table146[[#This Row],[AVG-3]]=""), "", MAX(0, (Table146[[#This Row],[AVG-3]]-$R$5)/($R$4-$R$5)))</f>
        <v>0</v>
      </c>
      <c r="U7" s="7">
        <v>28.34</v>
      </c>
      <c r="V7" s="7">
        <v>13.69</v>
      </c>
      <c r="W7" s="7">
        <v>14.67</v>
      </c>
      <c r="X7" s="7">
        <v>6.17</v>
      </c>
      <c r="Y7" s="19">
        <f>IF(OR(ISBLANK(Table146[[#This Row],[PL-4]]),ISBLANK(Table146[[#This Row],[SV-4]]),ISBLANK(Table146[[#This Row],[NL-4]]),ISBLANK(Table146[[#This Row],[US-4]])), "", AVERAGE(Table146[[#This Row],[US-4]:[PL-4]]))</f>
        <v>15.717500000000001</v>
      </c>
      <c r="Z7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-6.0433333333333339</v>
      </c>
      <c r="AA7" s="23">
        <f>IF(OR($Y$4="", $Y$5="", Table146[[#This Row],[AVG-4]]=""), "", MAX(0, ($Y$5-Table146[[#This Row],[AVG-4]])/($Y$5-$Y$4)))</f>
        <v>0</v>
      </c>
      <c r="AB7" s="36"/>
      <c r="AC7" s="36"/>
      <c r="AD7" s="36"/>
      <c r="AE7" s="36"/>
      <c r="AF7" s="36"/>
      <c r="AG7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7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7" s="8" t="str">
        <f>IF(OR($AG$4="",$AG$5="", Table146[[#This Row],[AVG-5]]=""), "", ($AG$5-Table146[[#This Row],[AVG-5]])/($AG$5-$AG$4))</f>
        <v/>
      </c>
    </row>
    <row r="8" spans="1:35" s="2" customFormat="1" ht="14">
      <c r="A8" s="83"/>
      <c r="B8" s="1" t="s">
        <v>80</v>
      </c>
      <c r="C8" s="7">
        <f t="shared" si="0"/>
        <v>15.36</v>
      </c>
      <c r="D8" s="7">
        <f t="shared" si="1"/>
        <v>12.66</v>
      </c>
      <c r="E8" s="7">
        <f t="shared" si="2"/>
        <v>13.35</v>
      </c>
      <c r="F8" s="7">
        <f t="shared" si="3"/>
        <v>21.38</v>
      </c>
      <c r="G8" s="7">
        <f t="shared" si="4"/>
        <v>13.51</v>
      </c>
      <c r="H8" s="7">
        <f t="shared" si="5"/>
        <v>9.4</v>
      </c>
      <c r="I8" s="19">
        <f>IF(OR(ISBLANK(Table146[[#This Row],[US]])), "", AVERAGE(Table146[[#This Row],[US]]))</f>
        <v>15.36</v>
      </c>
      <c r="J8" s="7">
        <v>16.73</v>
      </c>
      <c r="K8" s="7">
        <v>12.09</v>
      </c>
      <c r="L8" s="19">
        <f>IF(OR(ISBLANK(Table146[[#This Row],[US-2]]), ISBLANK(Table146[[#This Row],[NL-2]])), "", AVERAGE(Table146[[#This Row],[US-2]:[NL-2]]))</f>
        <v>14.41</v>
      </c>
      <c r="M8" s="7">
        <f>IF(OR(ISBLANK(Table146[[#This Row],[US]]), ISBLANK(Table146[[#This Row],[US-2]])), "", Table146[[#This Row],[US]]-Table146[[#This Row],[US-2]])</f>
        <v>-1.370000000000001</v>
      </c>
      <c r="N8" s="23">
        <f>IF(OR(ISBLANK($L$5), ISBLANK($L$4), NOT(ISNUMBER(Table146[[#This Row],[AVG-2]]))), "", MAX(0, (Table146[[#This Row],[AVG-2]]-$L$5) / ($L$4-$L$5)))</f>
        <v>0.5464926590538336</v>
      </c>
      <c r="O8" s="7">
        <v>17.53</v>
      </c>
      <c r="P8" s="7">
        <v>12.11</v>
      </c>
      <c r="Q8" s="7">
        <v>13.44</v>
      </c>
      <c r="R8" s="19">
        <f>IF(OR(ISBLANK(Table146[[#This Row],[SV-3]]),ISBLANK(Table146[[#This Row],[NL-3]]), ISBLANK(Table146[[#This Row],[US-3]])), "", AVERAGE(Table146[[#This Row],[US-3]:[SV-3]]))</f>
        <v>14.36</v>
      </c>
      <c r="S8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-1.0950000000000006</v>
      </c>
      <c r="T8" s="23">
        <f>IF(OR($R$5="",$R$4="",ISBLANK(Table146[[#This Row],[AVG-3]]), Table146[[#This Row],[AVG-3]]=""), "", MAX(0, (Table146[[#This Row],[AVG-3]]-$R$5)/($R$4-$R$5)))</f>
        <v>0.43329989969909788</v>
      </c>
      <c r="U8" s="7">
        <v>17.95</v>
      </c>
      <c r="V8" s="7">
        <v>11.89</v>
      </c>
      <c r="W8" s="7">
        <v>14.03</v>
      </c>
      <c r="X8" s="7">
        <v>7.37</v>
      </c>
      <c r="Y8" s="19">
        <f>IF(OR(ISBLANK(Table146[[#This Row],[PL-4]]),ISBLANK(Table146[[#This Row],[SV-4]]),ISBLANK(Table146[[#This Row],[NL-4]]),ISBLANK(Table146[[#This Row],[US-4]])), "", AVERAGE(Table146[[#This Row],[US-4]:[PL-4]]))</f>
        <v>12.809999999999999</v>
      </c>
      <c r="Z8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-0.99333333333333351</v>
      </c>
      <c r="AA8" s="23">
        <f>IF(OR($Y$4="", $Y$5="", Table146[[#This Row],[AVG-4]]=""), "", MAX(0, ($Y$5-Table146[[#This Row],[AVG-4]])/($Y$5-$Y$4)))</f>
        <v>0.57509353287012321</v>
      </c>
      <c r="AB8" s="7">
        <v>17.93</v>
      </c>
      <c r="AC8" s="7">
        <v>12.2</v>
      </c>
      <c r="AD8" s="7">
        <v>13.72</v>
      </c>
      <c r="AE8" s="7">
        <v>7.27</v>
      </c>
      <c r="AF8" s="7">
        <v>13.02</v>
      </c>
      <c r="AG8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12.827999999999999</v>
      </c>
      <c r="AH8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-0.71500000000000008</v>
      </c>
      <c r="AI8" s="8">
        <f>IF(OR($AG$4="",$AG$5="", Table146[[#This Row],[AVG-5]]=""), "", ($AG$5-Table146[[#This Row],[AVG-5]])/($AG$5-$AG$4))</f>
        <v>0.68041237113402064</v>
      </c>
    </row>
    <row r="9" spans="1:35" s="2" customFormat="1" ht="14">
      <c r="A9" s="83"/>
      <c r="B9" s="1" t="s">
        <v>69</v>
      </c>
      <c r="C9" s="7">
        <f t="shared" si="0"/>
        <v>15.36</v>
      </c>
      <c r="D9" s="7">
        <f t="shared" si="1"/>
        <v>12.66</v>
      </c>
      <c r="E9" s="7">
        <f t="shared" si="2"/>
        <v>13.35</v>
      </c>
      <c r="F9" s="7">
        <f t="shared" si="3"/>
        <v>21.38</v>
      </c>
      <c r="G9" s="7">
        <f t="shared" si="4"/>
        <v>13.51</v>
      </c>
      <c r="H9" s="7">
        <f t="shared" si="5"/>
        <v>9.4</v>
      </c>
      <c r="I9" s="19">
        <f>IF(OR(ISBLANK(Table146[[#This Row],[US]])), "", AVERAGE(Table146[[#This Row],[US]]))</f>
        <v>15.36</v>
      </c>
      <c r="J9" s="7">
        <v>18.079999999999998</v>
      </c>
      <c r="K9" s="7">
        <v>12.55</v>
      </c>
      <c r="L9" s="19">
        <f>IF(OR(ISBLANK(Table146[[#This Row],[US-2]]), ISBLANK(Table146[[#This Row],[NL-2]])), "", AVERAGE(Table146[[#This Row],[US-2]:[NL-2]]))</f>
        <v>15.315</v>
      </c>
      <c r="M9" s="7">
        <f>IF(OR(ISBLANK(Table146[[#This Row],[US]]), ISBLANK(Table146[[#This Row],[US-2]])), "", Table146[[#This Row],[US]]-Table146[[#This Row],[US-2]])</f>
        <v>-2.7199999999999989</v>
      </c>
      <c r="N9" s="23">
        <f>IF(OR(ISBLANK($L$5), ISBLANK($L$4), NOT(ISNUMBER(Table146[[#This Row],[AVG-2]]))), "", MAX(0, (Table146[[#This Row],[AVG-2]]-$L$5) / ($L$4-$L$5)))</f>
        <v>0.25122349102773278</v>
      </c>
      <c r="O9" s="7">
        <v>20.25</v>
      </c>
      <c r="P9" s="7">
        <v>13.16</v>
      </c>
      <c r="Q9" s="7">
        <v>15.45</v>
      </c>
      <c r="R9" s="19">
        <f>IF(OR(ISBLANK(Table146[[#This Row],[SV-3]]),ISBLANK(Table146[[#This Row],[NL-3]]), ISBLANK(Table146[[#This Row],[US-3]])), "", AVERAGE(Table146[[#This Row],[US-3]:[SV-3]]))</f>
        <v>16.286666666666665</v>
      </c>
      <c r="S9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-2.75</v>
      </c>
      <c r="T9" s="23">
        <f>IF(OR($R$5="",$R$4="",ISBLANK(Table146[[#This Row],[AVG-3]]), Table146[[#This Row],[AVG-3]]=""), "", MAX(0, (Table146[[#This Row],[AVG-3]]-$R$5)/($R$4-$R$5)))</f>
        <v>0</v>
      </c>
      <c r="U9" s="7">
        <v>22.43</v>
      </c>
      <c r="V9" s="7">
        <v>13.42</v>
      </c>
      <c r="W9" s="7">
        <v>16.41</v>
      </c>
      <c r="X9" s="7">
        <v>8.0399999999999991</v>
      </c>
      <c r="Y9" s="19">
        <f>IF(OR(ISBLANK(Table146[[#This Row],[PL-4]]),ISBLANK(Table146[[#This Row],[SV-4]]),ISBLANK(Table146[[#This Row],[NL-4]]),ISBLANK(Table146[[#This Row],[US-4]])), "", AVERAGE(Table146[[#This Row],[US-4]:[PL-4]]))</f>
        <v>15.075000000000001</v>
      </c>
      <c r="Z9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-2.9666666666666668</v>
      </c>
      <c r="AA9" s="23">
        <f>IF(OR($Y$4="", $Y$5="", Table146[[#This Row],[AVG-4]]=""), "", MAX(0, ($Y$5-Table146[[#This Row],[AVG-4]])/($Y$5-$Y$4)))</f>
        <v>9.0860502405130716E-2</v>
      </c>
      <c r="AB9" s="7">
        <v>26.25</v>
      </c>
      <c r="AC9" s="7">
        <v>14.36</v>
      </c>
      <c r="AD9" s="7">
        <v>17.41</v>
      </c>
      <c r="AE9" s="7">
        <v>8.18</v>
      </c>
      <c r="AF9" s="7">
        <v>14.94</v>
      </c>
      <c r="AG9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16.227999999999998</v>
      </c>
      <c r="AH9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-3.7</v>
      </c>
      <c r="AI9" s="8">
        <f>IF(OR($AG$4="",$AG$5="", Table146[[#This Row],[AVG-5]]=""), "", ($AG$5-Table146[[#This Row],[AVG-5]])/($AG$5-$AG$4))</f>
        <v>0.13273195876288685</v>
      </c>
    </row>
    <row r="10" spans="1:35" s="2" customFormat="1" ht="14">
      <c r="A10" s="83"/>
      <c r="B10" s="1" t="s">
        <v>82</v>
      </c>
      <c r="C10" s="7">
        <f t="shared" si="0"/>
        <v>15.36</v>
      </c>
      <c r="D10" s="7">
        <f t="shared" si="1"/>
        <v>12.66</v>
      </c>
      <c r="E10" s="7">
        <f t="shared" si="2"/>
        <v>13.35</v>
      </c>
      <c r="F10" s="7">
        <f t="shared" si="3"/>
        <v>21.38</v>
      </c>
      <c r="G10" s="7">
        <f t="shared" si="4"/>
        <v>13.51</v>
      </c>
      <c r="H10" s="7">
        <f t="shared" si="5"/>
        <v>9.4</v>
      </c>
      <c r="I10" s="19">
        <f>IF(OR(ISBLANK(Table146[[#This Row],[US]])), "", AVERAGE(Table146[[#This Row],[US]]))</f>
        <v>15.36</v>
      </c>
      <c r="J10" s="7">
        <v>18.690000000000001</v>
      </c>
      <c r="K10" s="7">
        <v>10.92</v>
      </c>
      <c r="L10" s="19">
        <f>IF(OR(ISBLANK(Table146[[#This Row],[US-2]]), ISBLANK(Table146[[#This Row],[NL-2]])), "", AVERAGE(Table146[[#This Row],[US-2]:[NL-2]]))</f>
        <v>14.805</v>
      </c>
      <c r="M10" s="7">
        <f>IF(OR(ISBLANK(Table146[[#This Row],[US]]), ISBLANK(Table146[[#This Row],[US-2]])), "", Table146[[#This Row],[US]]-Table146[[#This Row],[US-2]])</f>
        <v>-3.3300000000000018</v>
      </c>
      <c r="N10" s="23">
        <f>IF(OR(ISBLANK($L$5), ISBLANK($L$4), NOT(ISNUMBER(Table146[[#This Row],[AVG-2]]))), "", MAX(0, (Table146[[#This Row],[AVG-2]]-$L$5) / ($L$4-$L$5)))</f>
        <v>0.41761827079934766</v>
      </c>
      <c r="O10" s="7">
        <v>20.79</v>
      </c>
      <c r="P10" s="7">
        <v>11.89</v>
      </c>
      <c r="Q10" s="7">
        <v>11.7</v>
      </c>
      <c r="R10" s="19">
        <f>IF(OR(ISBLANK(Table146[[#This Row],[SV-3]]),ISBLANK(Table146[[#This Row],[NL-3]]), ISBLANK(Table146[[#This Row],[US-3]])), "", AVERAGE(Table146[[#This Row],[US-3]:[SV-3]]))</f>
        <v>14.793333333333331</v>
      </c>
      <c r="S10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-3.2</v>
      </c>
      <c r="T10" s="23">
        <f>IF(OR($R$5="",$R$4="",ISBLANK(Table146[[#This Row],[AVG-3]]), Table146[[#This Row],[AVG-3]]=""), "", MAX(0, (Table146[[#This Row],[AVG-3]]-$R$5)/($R$4-$R$5)))</f>
        <v>0.30290872617853676</v>
      </c>
      <c r="U10" s="7">
        <v>22.63</v>
      </c>
      <c r="V10" s="7">
        <v>12.83</v>
      </c>
      <c r="W10" s="7">
        <v>14.38</v>
      </c>
      <c r="X10" s="7">
        <v>6.44</v>
      </c>
      <c r="Y10" s="19">
        <f>IF(OR(ISBLANK(Table146[[#This Row],[PL-4]]),ISBLANK(Table146[[#This Row],[SV-4]]),ISBLANK(Table146[[#This Row],[NL-4]]),ISBLANK(Table146[[#This Row],[US-4]])), "", AVERAGE(Table146[[#This Row],[US-4]:[PL-4]]))</f>
        <v>14.07</v>
      </c>
      <c r="Z10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-3.9533333333333336</v>
      </c>
      <c r="AA10" s="23">
        <f>IF(OR($Y$4="", $Y$5="", Table146[[#This Row],[AVG-4]]=""), "", MAX(0, ($Y$5-Table146[[#This Row],[AVG-4]])/($Y$5-$Y$4)))</f>
        <v>0.30571886691608757</v>
      </c>
      <c r="AB10" s="7">
        <v>25.53</v>
      </c>
      <c r="AC10" s="7">
        <v>13.58</v>
      </c>
      <c r="AD10" s="7">
        <v>16.95</v>
      </c>
      <c r="AE10" s="7">
        <v>6.88</v>
      </c>
      <c r="AF10" s="7">
        <v>12.1</v>
      </c>
      <c r="AG10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15.008000000000001</v>
      </c>
      <c r="AH10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-4.6300000000000008</v>
      </c>
      <c r="AI10" s="8">
        <f>IF(OR($AG$4="",$AG$5="", Table146[[#This Row],[AVG-5]]=""), "", ($AG$5-Table146[[#This Row],[AVG-5]])/($AG$5-$AG$4))</f>
        <v>0.3292525773195874</v>
      </c>
    </row>
    <row r="11" spans="1:35" s="2" customFormat="1" ht="14">
      <c r="A11" s="83"/>
      <c r="B11" s="1" t="s">
        <v>66</v>
      </c>
      <c r="C11" s="7">
        <f t="shared" si="0"/>
        <v>15.36</v>
      </c>
      <c r="D11" s="7">
        <f t="shared" si="1"/>
        <v>12.66</v>
      </c>
      <c r="E11" s="7">
        <f t="shared" si="2"/>
        <v>13.35</v>
      </c>
      <c r="F11" s="7">
        <f t="shared" si="3"/>
        <v>21.38</v>
      </c>
      <c r="G11" s="7">
        <f t="shared" si="4"/>
        <v>13.51</v>
      </c>
      <c r="H11" s="7">
        <f t="shared" si="5"/>
        <v>9.4</v>
      </c>
      <c r="I11" s="19">
        <f>IF(OR(ISBLANK(Table146[[#This Row],[US]])), "", AVERAGE(Table146[[#This Row],[US]]))</f>
        <v>15.36</v>
      </c>
      <c r="J11" s="7">
        <v>20.079999999999998</v>
      </c>
      <c r="K11" s="7">
        <v>10.52</v>
      </c>
      <c r="L11" s="19">
        <f>IF(OR(ISBLANK(Table146[[#This Row],[US-2]]), ISBLANK(Table146[[#This Row],[NL-2]])), "", AVERAGE(Table146[[#This Row],[US-2]:[NL-2]]))</f>
        <v>15.299999999999999</v>
      </c>
      <c r="M11" s="7">
        <f>IF(OR(ISBLANK(Table146[[#This Row],[US]]), ISBLANK(Table146[[#This Row],[US-2]])), "", Table146[[#This Row],[US]]-Table146[[#This Row],[US-2]])</f>
        <v>-4.7199999999999989</v>
      </c>
      <c r="N11" s="23">
        <f>IF(OR(ISBLANK($L$5), ISBLANK($L$4), NOT(ISNUMBER(Table146[[#This Row],[AVG-2]]))), "", MAX(0, (Table146[[#This Row],[AVG-2]]-$L$5) / ($L$4-$L$5)))</f>
        <v>0.25611745513866285</v>
      </c>
      <c r="O11" s="7">
        <v>22.89</v>
      </c>
      <c r="P11" s="7">
        <v>11.58</v>
      </c>
      <c r="Q11" s="7">
        <v>11.63</v>
      </c>
      <c r="R11" s="19">
        <f>IF(OR(ISBLANK(Table146[[#This Row],[SV-3]]),ISBLANK(Table146[[#This Row],[NL-3]]), ISBLANK(Table146[[#This Row],[US-3]])), "", AVERAGE(Table146[[#This Row],[US-3]:[SV-3]]))</f>
        <v>15.366666666666667</v>
      </c>
      <c r="S11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-4.2950000000000008</v>
      </c>
      <c r="T11" s="23">
        <f>IF(OR($R$5="",$R$4="",ISBLANK(Table146[[#This Row],[AVG-3]]), Table146[[#This Row],[AVG-3]]=""), "", MAX(0, (Table146[[#This Row],[AVG-3]]-$R$5)/($R$4-$R$5)))</f>
        <v>0.13039117352056218</v>
      </c>
      <c r="U11" s="7">
        <v>26.39</v>
      </c>
      <c r="V11" s="7">
        <v>13.32</v>
      </c>
      <c r="W11" s="7">
        <v>15.71</v>
      </c>
      <c r="X11" s="7">
        <v>6.46</v>
      </c>
      <c r="Y11" s="19">
        <f>IF(OR(ISBLANK(Table146[[#This Row],[PL-4]]),ISBLANK(Table146[[#This Row],[SV-4]]),ISBLANK(Table146[[#This Row],[NL-4]]),ISBLANK(Table146[[#This Row],[US-4]])), "", AVERAGE(Table146[[#This Row],[US-4]:[PL-4]]))</f>
        <v>15.47</v>
      </c>
      <c r="Z11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-5.9700000000000015</v>
      </c>
      <c r="AA11" s="23">
        <f>IF(OR($Y$4="", $Y$5="", Table146[[#This Row],[AVG-4]]=""), "", MAX(0, ($Y$5-Table146[[#This Row],[AVG-4]])/($Y$5-$Y$4)))</f>
        <v>6.4136825227149889E-3</v>
      </c>
      <c r="AB11" s="7">
        <v>31.59</v>
      </c>
      <c r="AC11" s="7">
        <v>14.77</v>
      </c>
      <c r="AD11" s="7">
        <v>19.260000000000002</v>
      </c>
      <c r="AE11" s="7">
        <v>6.57</v>
      </c>
      <c r="AF11" s="7">
        <v>11.4</v>
      </c>
      <c r="AG11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16.718</v>
      </c>
      <c r="AH11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-7.0549999999999997</v>
      </c>
      <c r="AI11" s="8">
        <f>IF(OR($AG$4="",$AG$5="", Table146[[#This Row],[AVG-5]]=""), "", ($AG$5-Table146[[#This Row],[AVG-5]])/($AG$5-$AG$4))</f>
        <v>5.3801546391752518E-2</v>
      </c>
    </row>
    <row r="12" spans="1:35" s="2" customFormat="1" ht="14">
      <c r="A12" s="83"/>
      <c r="B12" s="1" t="s">
        <v>83</v>
      </c>
      <c r="C12" s="7">
        <f t="shared" si="0"/>
        <v>15.36</v>
      </c>
      <c r="D12" s="7">
        <f t="shared" si="1"/>
        <v>12.66</v>
      </c>
      <c r="E12" s="7">
        <f t="shared" si="2"/>
        <v>13.35</v>
      </c>
      <c r="F12" s="7">
        <f t="shared" si="3"/>
        <v>21.38</v>
      </c>
      <c r="G12" s="7">
        <f t="shared" si="4"/>
        <v>13.51</v>
      </c>
      <c r="H12" s="7">
        <f t="shared" si="5"/>
        <v>9.4</v>
      </c>
      <c r="I12" s="19">
        <f>IF(OR(ISBLANK(Table146[[#This Row],[US]])), "", AVERAGE(Table146[[#This Row],[US]]))</f>
        <v>15.36</v>
      </c>
      <c r="J12" s="7">
        <v>18.66</v>
      </c>
      <c r="K12" s="7">
        <v>10.91</v>
      </c>
      <c r="L12" s="19">
        <f>IF(OR(ISBLANK(Table146[[#This Row],[US-2]]), ISBLANK(Table146[[#This Row],[NL-2]])), "", AVERAGE(Table146[[#This Row],[US-2]:[NL-2]]))</f>
        <v>14.785</v>
      </c>
      <c r="M12" s="7">
        <f>IF(OR(ISBLANK(Table146[[#This Row],[US]]), ISBLANK(Table146[[#This Row],[US-2]])), "", Table146[[#This Row],[US]]-Table146[[#This Row],[US-2]])</f>
        <v>-3.3000000000000007</v>
      </c>
      <c r="N12" s="23">
        <f>IF(OR(ISBLANK($L$5), ISBLANK($L$4), NOT(ISNUMBER(Table146[[#This Row],[AVG-2]]))), "", MAX(0, (Table146[[#This Row],[AVG-2]]-$L$5) / ($L$4-$L$5)))</f>
        <v>0.42414355628058731</v>
      </c>
      <c r="O12" s="7">
        <v>20.79</v>
      </c>
      <c r="P12" s="7">
        <v>11.56</v>
      </c>
      <c r="Q12" s="7">
        <v>12.2</v>
      </c>
      <c r="R12" s="19">
        <f>IF(OR(ISBLANK(Table146[[#This Row],[SV-3]]),ISBLANK(Table146[[#This Row],[NL-3]]), ISBLANK(Table146[[#This Row],[US-3]])), "", AVERAGE(Table146[[#This Row],[US-3]:[SV-3]]))</f>
        <v>14.85</v>
      </c>
      <c r="S12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-3.04</v>
      </c>
      <c r="T12" s="23">
        <f>IF(OR($R$5="",$R$4="",ISBLANK(Table146[[#This Row],[AVG-3]]), Table146[[#This Row],[AVG-3]]=""), "", MAX(0, (Table146[[#This Row],[AVG-3]]-$R$5)/($R$4-$R$5)))</f>
        <v>0.2858575727181551</v>
      </c>
      <c r="U12" s="7">
        <v>23.33</v>
      </c>
      <c r="V12" s="7">
        <v>12.93</v>
      </c>
      <c r="W12" s="7">
        <v>15.17</v>
      </c>
      <c r="X12" s="7">
        <v>6.22</v>
      </c>
      <c r="Y12" s="19">
        <f>IF(OR(ISBLANK(Table146[[#This Row],[PL-4]]),ISBLANK(Table146[[#This Row],[SV-4]]),ISBLANK(Table146[[#This Row],[NL-4]]),ISBLANK(Table146[[#This Row],[US-4]])), "", AVERAGE(Table146[[#This Row],[US-4]:[PL-4]]))</f>
        <v>14.4125</v>
      </c>
      <c r="Z12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-4.3199999999999994</v>
      </c>
      <c r="AA12" s="23">
        <f>IF(OR($Y$4="", $Y$5="", Table146[[#This Row],[AVG-4]]=""), "", MAX(0, ($Y$5-Table146[[#This Row],[AVG-4]])/($Y$5-$Y$4)))</f>
        <v>0.23249599144842337</v>
      </c>
      <c r="AB12" s="7">
        <v>25.53</v>
      </c>
      <c r="AC12" s="7">
        <v>13.94</v>
      </c>
      <c r="AD12" s="7">
        <v>17.89</v>
      </c>
      <c r="AE12" s="7">
        <v>6.97</v>
      </c>
      <c r="AF12" s="7">
        <v>12.04</v>
      </c>
      <c r="AG12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15.274000000000001</v>
      </c>
      <c r="AH12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-4.91</v>
      </c>
      <c r="AI12" s="8">
        <f>IF(OR($AG$4="",$AG$5="", Table146[[#This Row],[AVG-5]]=""), "", ($AG$5-Table146[[#This Row],[AVG-5]])/($AG$5-$AG$4))</f>
        <v>0.28640463917525749</v>
      </c>
    </row>
    <row r="13" spans="1:35" s="2" customFormat="1" ht="14">
      <c r="A13" s="83"/>
      <c r="B13" s="1" t="s">
        <v>67</v>
      </c>
      <c r="C13" s="7">
        <f t="shared" si="0"/>
        <v>15.36</v>
      </c>
      <c r="D13" s="7">
        <f t="shared" si="1"/>
        <v>12.66</v>
      </c>
      <c r="E13" s="7">
        <f t="shared" si="2"/>
        <v>13.35</v>
      </c>
      <c r="F13" s="7">
        <f t="shared" si="3"/>
        <v>21.38</v>
      </c>
      <c r="G13" s="7">
        <f t="shared" si="4"/>
        <v>13.51</v>
      </c>
      <c r="H13" s="7">
        <f t="shared" si="5"/>
        <v>9.4</v>
      </c>
      <c r="I13" s="19">
        <f>IF(OR(ISBLANK(Table146[[#This Row],[US]])), "", AVERAGE(Table146[[#This Row],[US]]))</f>
        <v>15.36</v>
      </c>
      <c r="J13" s="7">
        <v>20.21</v>
      </c>
      <c r="K13" s="7">
        <v>10.33</v>
      </c>
      <c r="L13" s="19">
        <f>IF(OR(ISBLANK(Table146[[#This Row],[US-2]]), ISBLANK(Table146[[#This Row],[NL-2]])), "", AVERAGE(Table146[[#This Row],[US-2]:[NL-2]]))</f>
        <v>15.27</v>
      </c>
      <c r="M13" s="7">
        <f>IF(OR(ISBLANK(Table146[[#This Row],[US]]), ISBLANK(Table146[[#This Row],[US-2]])), "", Table146[[#This Row],[US]]-Table146[[#This Row],[US-2]])</f>
        <v>-4.8500000000000014</v>
      </c>
      <c r="N13" s="23">
        <f>IF(OR(ISBLANK($L$5), ISBLANK($L$4), NOT(ISNUMBER(Table146[[#This Row],[AVG-2]]))), "", MAX(0, (Table146[[#This Row],[AVG-2]]-$L$5) / ($L$4-$L$5)))</f>
        <v>0.26590538336052233</v>
      </c>
      <c r="O13" s="7">
        <v>23.46</v>
      </c>
      <c r="P13" s="7">
        <v>11.88</v>
      </c>
      <c r="Q13" s="7">
        <v>12.14</v>
      </c>
      <c r="R13" s="19">
        <f>IF(OR(ISBLANK(Table146[[#This Row],[SV-3]]),ISBLANK(Table146[[#This Row],[NL-3]]), ISBLANK(Table146[[#This Row],[US-3]])), "", AVERAGE(Table146[[#This Row],[US-3]:[SV-3]]))</f>
        <v>15.826666666666668</v>
      </c>
      <c r="S13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-4.8250000000000011</v>
      </c>
      <c r="T13" s="23">
        <f>IF(OR($R$5="",$R$4="",ISBLANK(Table146[[#This Row],[AVG-3]]), Table146[[#This Row],[AVG-3]]=""), "", MAX(0, (Table146[[#This Row],[AVG-3]]-$R$5)/($R$4-$R$5)))</f>
        <v>0</v>
      </c>
      <c r="U13" s="7">
        <v>26.88</v>
      </c>
      <c r="V13" s="7">
        <v>13.43</v>
      </c>
      <c r="W13" s="7">
        <v>15.53</v>
      </c>
      <c r="X13" s="7">
        <v>6.64</v>
      </c>
      <c r="Y13" s="19">
        <f>IF(OR(ISBLANK(Table146[[#This Row],[PL-4]]),ISBLANK(Table146[[#This Row],[SV-4]]),ISBLANK(Table146[[#This Row],[NL-4]]),ISBLANK(Table146[[#This Row],[US-4]])), "", AVERAGE(Table146[[#This Row],[US-4]:[PL-4]]))</f>
        <v>15.620000000000001</v>
      </c>
      <c r="Z13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-6.003333333333333</v>
      </c>
      <c r="AA13" s="23">
        <f>IF(OR($Y$4="", $Y$5="", Table146[[#This Row],[AVG-4]]=""), "", MAX(0, ($Y$5-Table146[[#This Row],[AVG-4]])/($Y$5-$Y$4)))</f>
        <v>0</v>
      </c>
      <c r="AB13" s="7">
        <v>31.25</v>
      </c>
      <c r="AC13" s="7">
        <v>15.7</v>
      </c>
      <c r="AD13" s="7">
        <v>20.52</v>
      </c>
      <c r="AE13" s="7">
        <v>7.66</v>
      </c>
      <c r="AF13" s="7">
        <v>11.67</v>
      </c>
      <c r="AG13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17.36</v>
      </c>
      <c r="AH13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-7.6649999999999991</v>
      </c>
      <c r="AI13" s="8">
        <f>IF(OR($AG$4="",$AG$5="", Table146[[#This Row],[AVG-5]]=""), "", ($AG$5-Table146[[#This Row],[AVG-5]])/($AG$5-$AG$4))</f>
        <v>-4.961340206185564E-2</v>
      </c>
    </row>
    <row r="14" spans="1:35" s="2" customFormat="1" ht="14">
      <c r="A14" s="84"/>
      <c r="B14" s="11"/>
      <c r="C14" s="12">
        <f t="shared" si="0"/>
        <v>15.36</v>
      </c>
      <c r="D14" s="12">
        <f t="shared" si="1"/>
        <v>12.66</v>
      </c>
      <c r="E14" s="12">
        <f t="shared" si="2"/>
        <v>13.35</v>
      </c>
      <c r="F14" s="12">
        <f t="shared" si="3"/>
        <v>21.38</v>
      </c>
      <c r="G14" s="12">
        <f t="shared" si="4"/>
        <v>13.51</v>
      </c>
      <c r="H14" s="12">
        <f t="shared" si="5"/>
        <v>9.4</v>
      </c>
      <c r="I14" s="20">
        <f>IF(OR(ISBLANK(Table146[[#This Row],[US]])), "", AVERAGE(Table146[[#This Row],[US]]))</f>
        <v>15.36</v>
      </c>
      <c r="J14" s="12"/>
      <c r="K14" s="12"/>
      <c r="L14" s="20" t="str">
        <f>IF(OR(ISBLANK(Table146[[#This Row],[US-2]]), ISBLANK(Table146[[#This Row],[NL-2]])), "", AVERAGE(Table146[[#This Row],[US-2]:[NL-2]]))</f>
        <v/>
      </c>
      <c r="M14" s="12" t="str">
        <f>IF(OR(ISBLANK(Table146[[#This Row],[US]]), ISBLANK(Table146[[#This Row],[US-2]])), "", Table146[[#This Row],[US]]-Table146[[#This Row],[US-2]])</f>
        <v/>
      </c>
      <c r="N14" s="14" t="str">
        <f>IF(OR(ISBLANK($L$5), ISBLANK($L$4), NOT(ISNUMBER(Table146[[#This Row],[AVG-2]]))), "", MAX(0, (Table146[[#This Row],[AVG-2]]-$L$5) / ($L$4-$L$5)))</f>
        <v/>
      </c>
      <c r="O14" s="12"/>
      <c r="P14" s="12"/>
      <c r="Q14" s="12"/>
      <c r="R14" s="20" t="str">
        <f>IF(OR(ISBLANK(Table146[[#This Row],[SV-3]]),ISBLANK(Table146[[#This Row],[NL-3]]), ISBLANK(Table146[[#This Row],[US-3]])), "", AVERAGE(Table146[[#This Row],[US-3]:[SV-3]]))</f>
        <v/>
      </c>
      <c r="S14" s="1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14" s="14" t="str">
        <f>IF(OR($R$5="",$R$4="",ISBLANK(Table146[[#This Row],[AVG-3]]), Table146[[#This Row],[AVG-3]]=""), "", MAX(0, (Table146[[#This Row],[AVG-3]]-$R$5)/($R$4-$R$5)))</f>
        <v/>
      </c>
      <c r="U14" s="12"/>
      <c r="V14" s="12"/>
      <c r="W14" s="12"/>
      <c r="X14" s="12"/>
      <c r="Y14" s="20" t="str">
        <f>IF(OR(ISBLANK(Table146[[#This Row],[PL-4]]),ISBLANK(Table146[[#This Row],[SV-4]]),ISBLANK(Table146[[#This Row],[NL-4]]),ISBLANK(Table146[[#This Row],[US-4]])), "", AVERAGE(Table146[[#This Row],[US-4]:[PL-4]]))</f>
        <v/>
      </c>
      <c r="Z14" s="1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14" s="14" t="str">
        <f>IF(OR($Y$4="", $Y$5="", Table146[[#This Row],[AVG-4]]=""), "", MAX(0, ($Y$5-Table146[[#This Row],[AVG-4]])/($Y$5-$Y$4)))</f>
        <v/>
      </c>
      <c r="AB14" s="12"/>
      <c r="AC14" s="12"/>
      <c r="AD14" s="12"/>
      <c r="AE14" s="12"/>
      <c r="AF14" s="12"/>
      <c r="AG14" s="20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14" s="1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14" s="14" t="str">
        <f>IF(OR($AG$4="",$AG$5="", Table146[[#This Row],[AVG-5]]=""), "", ($AG$5-Table146[[#This Row],[AVG-5]])/($AG$5-$AG$4))</f>
        <v/>
      </c>
    </row>
    <row r="15" spans="1:35" s="2" customFormat="1" ht="15" customHeight="1">
      <c r="A15" s="85" t="s">
        <v>61</v>
      </c>
      <c r="B15" s="1" t="s">
        <v>64</v>
      </c>
      <c r="C15" s="7">
        <f t="shared" si="0"/>
        <v>15.36</v>
      </c>
      <c r="D15" s="7">
        <f t="shared" si="1"/>
        <v>12.66</v>
      </c>
      <c r="E15" s="7">
        <f t="shared" si="2"/>
        <v>13.35</v>
      </c>
      <c r="F15" s="7">
        <f t="shared" si="3"/>
        <v>21.38</v>
      </c>
      <c r="G15" s="7">
        <f t="shared" si="4"/>
        <v>13.51</v>
      </c>
      <c r="H15" s="7">
        <f t="shared" si="5"/>
        <v>9.4</v>
      </c>
      <c r="I15" s="19">
        <f>IF(OR(ISBLANK(Table146[[#This Row],[US]])), "", AVERAGE(Table146[[#This Row],[US]]))</f>
        <v>15.36</v>
      </c>
      <c r="J15" s="7">
        <v>16.55</v>
      </c>
      <c r="K15" s="7">
        <v>12.94</v>
      </c>
      <c r="L15" s="19">
        <f>IF(OR(ISBLANK(Table146[[#This Row],[US-2]]), ISBLANK(Table146[[#This Row],[NL-2]])), "", AVERAGE(Table146[[#This Row],[US-2]:[NL-2]]))</f>
        <v>14.745000000000001</v>
      </c>
      <c r="M15" s="7">
        <f>IF(OR(ISBLANK(Table146[[#This Row],[US]]), ISBLANK(Table146[[#This Row],[US-2]])), "", Table146[[#This Row],[US]]-Table146[[#This Row],[US-2]])</f>
        <v>-1.1900000000000013</v>
      </c>
      <c r="N15" s="23">
        <f>IF(OR(ISBLANK($L$5), ISBLANK($L$4), NOT(ISNUMBER(Table146[[#This Row],[AVG-2]]))), "", MAX(0, (Table146[[#This Row],[AVG-2]]-$L$5) / ($L$4-$L$5)))</f>
        <v>0.43719412724306667</v>
      </c>
      <c r="O15" s="40">
        <v>17.809999999999999</v>
      </c>
      <c r="P15" s="40">
        <v>12.78</v>
      </c>
      <c r="Q15" s="40">
        <v>14.61</v>
      </c>
      <c r="R15" s="6">
        <f>IF(OR(ISBLANK(Table146[[#This Row],[SV-3]]),ISBLANK(Table146[[#This Row],[NL-3]]), ISBLANK(Table146[[#This Row],[US-3]])), "", AVERAGE(Table146[[#This Row],[US-3]:[SV-3]]))</f>
        <v>15.066666666666665</v>
      </c>
      <c r="S15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-1.1449999999999996</v>
      </c>
      <c r="T15" s="23">
        <f>IF(OR($R$5="",$R$4="",ISBLANK(Table146[[#This Row],[AVG-3]]), Table146[[#This Row],[AVG-3]]=""), "", MAX(0, (Table146[[#This Row],[AVG-3]]-$R$5)/($R$4-$R$5)))</f>
        <v>0.22066198595787481</v>
      </c>
      <c r="U15" s="7">
        <v>18.32</v>
      </c>
      <c r="V15" s="7">
        <v>12.45</v>
      </c>
      <c r="W15" s="7">
        <v>14.67</v>
      </c>
      <c r="X15" s="7">
        <v>7.49</v>
      </c>
      <c r="Y15" s="6">
        <f>IF(OR(ISBLANK(Table146[[#This Row],[PL-4]]),ISBLANK(Table146[[#This Row],[SV-4]]),ISBLANK(Table146[[#This Row],[NL-4]]),ISBLANK(Table146[[#This Row],[US-4]])), "", AVERAGE(Table146[[#This Row],[US-4]:[PL-4]]))</f>
        <v>13.2325</v>
      </c>
      <c r="Z15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-0.84333333333333371</v>
      </c>
      <c r="AA15" s="23">
        <f>IF(OR($Y$4="", $Y$5="", Table146[[#This Row],[AVG-4]]=""), "", MAX(0, ($Y$5-Table146[[#This Row],[AVG-4]])/($Y$5-$Y$4)))</f>
        <v>0.48476750400855156</v>
      </c>
      <c r="AB15" s="7">
        <v>20.21</v>
      </c>
      <c r="AC15" s="7">
        <v>13.35</v>
      </c>
      <c r="AD15" s="7">
        <v>15.85</v>
      </c>
      <c r="AE15" s="7">
        <v>7.74</v>
      </c>
      <c r="AF15" s="7">
        <v>13.66</v>
      </c>
      <c r="AG15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14.162000000000001</v>
      </c>
      <c r="AH15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-1.6875000000000004</v>
      </c>
      <c r="AI15" s="8">
        <f>IF(OR($AG$4="",$AG$5="", Table146[[#This Row],[AVG-5]]=""), "", ($AG$5-Table146[[#This Row],[AVG-5]])/($AG$5-$AG$4))</f>
        <v>0.46552835051546371</v>
      </c>
    </row>
    <row r="16" spans="1:35" s="2" customFormat="1" ht="14">
      <c r="A16" s="83"/>
      <c r="B16" s="1" t="s">
        <v>65</v>
      </c>
      <c r="C16" s="7">
        <f t="shared" si="0"/>
        <v>15.36</v>
      </c>
      <c r="D16" s="7">
        <f t="shared" si="1"/>
        <v>12.66</v>
      </c>
      <c r="E16" s="7">
        <f t="shared" si="2"/>
        <v>13.35</v>
      </c>
      <c r="F16" s="7">
        <f t="shared" si="3"/>
        <v>21.38</v>
      </c>
      <c r="G16" s="7">
        <f t="shared" si="4"/>
        <v>13.51</v>
      </c>
      <c r="H16" s="7">
        <f t="shared" si="5"/>
        <v>9.4</v>
      </c>
      <c r="I16" s="19">
        <f>IF(OR(ISBLANK(Table146[[#This Row],[US]])), "", AVERAGE(Table146[[#This Row],[US]]))</f>
        <v>15.36</v>
      </c>
      <c r="J16" s="7">
        <v>16.71</v>
      </c>
      <c r="K16" s="7">
        <v>12.26</v>
      </c>
      <c r="L16" s="19">
        <f>IF(OR(ISBLANK(Table146[[#This Row],[US-2]]), ISBLANK(Table146[[#This Row],[NL-2]])), "", AVERAGE(Table146[[#This Row],[US-2]:[NL-2]]))</f>
        <v>14.484999999999999</v>
      </c>
      <c r="M16" s="7">
        <f>IF(OR(ISBLANK(Table146[[#This Row],[US]]), ISBLANK(Table146[[#This Row],[US-2]])), "", Table146[[#This Row],[US]]-Table146[[#This Row],[US-2]])</f>
        <v>-1.3500000000000014</v>
      </c>
      <c r="N16" s="23">
        <f>IF(OR(ISBLANK($L$5), ISBLANK($L$4), NOT(ISNUMBER(Table146[[#This Row],[AVG-2]]))), "", MAX(0, (Table146[[#This Row],[AVG-2]]-$L$5) / ($L$4-$L$5)))</f>
        <v>0.52202283849918463</v>
      </c>
      <c r="O16" s="40">
        <v>18.16</v>
      </c>
      <c r="P16" s="40">
        <v>12.45</v>
      </c>
      <c r="Q16" s="40">
        <v>13.66</v>
      </c>
      <c r="R16" s="6">
        <f>IF(OR(ISBLANK(Table146[[#This Row],[SV-3]]),ISBLANK(Table146[[#This Row],[NL-3]]), ISBLANK(Table146[[#This Row],[US-3]])), "", AVERAGE(Table146[[#This Row],[US-3]:[SV-3]]))</f>
        <v>14.756666666666666</v>
      </c>
      <c r="S16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-1.4950000000000001</v>
      </c>
      <c r="T16" s="23">
        <f>IF(OR($R$5="",$R$4="",ISBLANK(Table146[[#This Row],[AVG-3]]), Table146[[#This Row],[AVG-3]]=""), "", MAX(0, (Table146[[#This Row],[AVG-3]]-$R$5)/($R$4-$R$5)))</f>
        <v>0.31394182547643001</v>
      </c>
      <c r="U16" s="7">
        <v>18.61</v>
      </c>
      <c r="V16" s="7">
        <v>12.16</v>
      </c>
      <c r="W16" s="7">
        <v>13.59</v>
      </c>
      <c r="X16" s="7">
        <v>7.46</v>
      </c>
      <c r="Y16" s="6">
        <f>IF(OR(ISBLANK(Table146[[#This Row],[PL-4]]),ISBLANK(Table146[[#This Row],[SV-4]]),ISBLANK(Table146[[#This Row],[NL-4]]),ISBLANK(Table146[[#This Row],[US-4]])), "", AVERAGE(Table146[[#This Row],[US-4]:[PL-4]]))</f>
        <v>12.955</v>
      </c>
      <c r="Z16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-1.0266666666666666</v>
      </c>
      <c r="AA16" s="23">
        <f>IF(OR($Y$4="", $Y$5="", Table146[[#This Row],[AVG-4]]=""), "", MAX(0, ($Y$5-Table146[[#This Row],[AVG-4]])/($Y$5-$Y$4)))</f>
        <v>0.5440940673436665</v>
      </c>
      <c r="AB16" s="7">
        <v>20.399999999999999</v>
      </c>
      <c r="AC16" s="7">
        <v>12.5</v>
      </c>
      <c r="AD16" s="7">
        <v>15.2</v>
      </c>
      <c r="AE16" s="7">
        <v>7.59</v>
      </c>
      <c r="AF16" s="7">
        <v>13.26</v>
      </c>
      <c r="AG16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13.790000000000001</v>
      </c>
      <c r="AH16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-1.7374999999999996</v>
      </c>
      <c r="AI16" s="8">
        <f>IF(OR($AG$4="",$AG$5="", Table146[[#This Row],[AVG-5]]=""), "", ($AG$5-Table146[[#This Row],[AVG-5]])/($AG$5-$AG$4))</f>
        <v>0.52545103092783485</v>
      </c>
    </row>
    <row r="17" spans="1:35" s="2" customFormat="1" ht="14">
      <c r="A17" s="84"/>
      <c r="B17" s="11"/>
      <c r="C17" s="12">
        <f t="shared" si="0"/>
        <v>15.36</v>
      </c>
      <c r="D17" s="12">
        <f t="shared" si="1"/>
        <v>12.66</v>
      </c>
      <c r="E17" s="12">
        <f t="shared" si="2"/>
        <v>13.35</v>
      </c>
      <c r="F17" s="12">
        <f t="shared" si="3"/>
        <v>21.38</v>
      </c>
      <c r="G17" s="12">
        <f t="shared" si="4"/>
        <v>13.51</v>
      </c>
      <c r="H17" s="12">
        <f t="shared" si="5"/>
        <v>9.4</v>
      </c>
      <c r="I17" s="20">
        <f>IF(OR(ISBLANK(Table146[[#This Row],[US]])), "", AVERAGE(Table146[[#This Row],[US]]))</f>
        <v>15.36</v>
      </c>
      <c r="J17" s="12"/>
      <c r="K17" s="12"/>
      <c r="L17" s="20" t="str">
        <f>IF(OR(ISBLANK(Table146[[#This Row],[US-2]]), ISBLANK(Table146[[#This Row],[NL-2]])), "", AVERAGE(Table146[[#This Row],[US-2]:[NL-2]]))</f>
        <v/>
      </c>
      <c r="M17" s="12" t="str">
        <f>IF(OR(ISBLANK(Table146[[#This Row],[US]]), ISBLANK(Table146[[#This Row],[US-2]])), "", Table146[[#This Row],[US]]-Table146[[#This Row],[US-2]])</f>
        <v/>
      </c>
      <c r="N17" s="14" t="str">
        <f>IF(OR(ISBLANK($L$5), ISBLANK($L$4), NOT(ISNUMBER(Table146[[#This Row],[AVG-2]]))), "", MAX(0, (Table146[[#This Row],[AVG-2]]-$L$5) / ($L$4-$L$5)))</f>
        <v/>
      </c>
      <c r="O17" s="12"/>
      <c r="P17" s="12"/>
      <c r="Q17" s="12"/>
      <c r="R17" s="13" t="str">
        <f>IF(OR(ISBLANK(Table146[[#This Row],[SV-3]]),ISBLANK(Table146[[#This Row],[NL-3]]), ISBLANK(Table146[[#This Row],[US-3]])), "", AVERAGE(Table146[[#This Row],[US-3]:[SV-3]]))</f>
        <v/>
      </c>
      <c r="S17" s="1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17" s="14" t="str">
        <f>IF(OR($R$5="",$R$4="",ISBLANK(Table146[[#This Row],[AVG-3]]), Table146[[#This Row],[AVG-3]]=""), "", MAX(0, (Table146[[#This Row],[AVG-3]]-$R$5)/($R$4-$R$5)))</f>
        <v/>
      </c>
      <c r="U17" s="12"/>
      <c r="V17" s="12"/>
      <c r="W17" s="12"/>
      <c r="X17" s="12"/>
      <c r="Y17" s="13" t="str">
        <f>IF(OR(ISBLANK(Table146[[#This Row],[PL-4]]),ISBLANK(Table146[[#This Row],[SV-4]]),ISBLANK(Table146[[#This Row],[NL-4]]),ISBLANK(Table146[[#This Row],[US-4]])), "", AVERAGE(Table146[[#This Row],[US-4]:[PL-4]]))</f>
        <v/>
      </c>
      <c r="Z17" s="1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17" s="14" t="str">
        <f>IF(OR($Y$4="", $Y$5="", Table146[[#This Row],[AVG-4]]=""), "", MAX(0, ($Y$5-Table146[[#This Row],[AVG-4]])/($Y$5-$Y$4)))</f>
        <v/>
      </c>
      <c r="AB17" s="12"/>
      <c r="AC17" s="12"/>
      <c r="AD17" s="12"/>
      <c r="AE17" s="12"/>
      <c r="AF17" s="12"/>
      <c r="AG17" s="20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17" s="1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17" s="14" t="str">
        <f>IF(OR($AG$4="",$AG$5="", Table146[[#This Row],[AVG-5]]=""), "", ($AG$5-Table146[[#This Row],[AVG-5]])/($AG$5-$AG$4))</f>
        <v/>
      </c>
    </row>
    <row r="18" spans="1:35" s="2" customFormat="1" ht="15" customHeight="1">
      <c r="A18" s="83" t="s">
        <v>63</v>
      </c>
      <c r="B18" s="42" t="s">
        <v>106</v>
      </c>
      <c r="C18" s="7">
        <f t="shared" si="0"/>
        <v>15.36</v>
      </c>
      <c r="D18" s="7">
        <f t="shared" si="1"/>
        <v>12.66</v>
      </c>
      <c r="E18" s="7">
        <f t="shared" si="2"/>
        <v>13.35</v>
      </c>
      <c r="F18" s="7">
        <f t="shared" si="3"/>
        <v>21.38</v>
      </c>
      <c r="G18" s="7">
        <f t="shared" si="4"/>
        <v>13.51</v>
      </c>
      <c r="H18" s="7">
        <f t="shared" si="5"/>
        <v>9.4</v>
      </c>
      <c r="I18" s="19">
        <f>IF(OR(ISBLANK(Table146[[#This Row],[US]])), "", AVERAGE(Table146[[#This Row],[US]]))</f>
        <v>15.36</v>
      </c>
      <c r="J18" s="7">
        <f>J16</f>
        <v>16.71</v>
      </c>
      <c r="K18" s="7">
        <f>K16</f>
        <v>12.26</v>
      </c>
      <c r="L18" s="19">
        <f>IF(OR(ISBLANK(Table146[[#This Row],[US-2]]), ISBLANK(Table146[[#This Row],[NL-2]])), "", AVERAGE(Table146[[#This Row],[US-2]:[NL-2]]))</f>
        <v>14.484999999999999</v>
      </c>
      <c r="M18" s="7">
        <f>IF(OR(ISBLANK(Table146[[#This Row],[US]]), ISBLANK(Table146[[#This Row],[US-2]])), "", Table146[[#This Row],[US]]-Table146[[#This Row],[US-2]])</f>
        <v>-1.3500000000000014</v>
      </c>
      <c r="N18" s="23">
        <f>IF(OR(ISBLANK($L$5), ISBLANK($L$4), NOT(ISNUMBER(Table146[[#This Row],[AVG-2]]))), "", MAX(0, (Table146[[#This Row],[AVG-2]]-$L$5) / ($L$4-$L$5)))</f>
        <v>0.52202283849918463</v>
      </c>
      <c r="O18" s="7">
        <v>17.75</v>
      </c>
      <c r="P18" s="7">
        <v>12.3</v>
      </c>
      <c r="Q18" s="7">
        <v>14.72</v>
      </c>
      <c r="R18" s="19">
        <f>IF(OR(ISBLANK(Table146[[#This Row],[SV-3]]),ISBLANK(Table146[[#This Row],[NL-3]]), ISBLANK(Table146[[#This Row],[US-3]])), "", AVERAGE(Table146[[#This Row],[US-3]:[SV-3]]))</f>
        <v>14.923333333333334</v>
      </c>
      <c r="S18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-1.2150000000000007</v>
      </c>
      <c r="T18" s="23">
        <f>IF(OR($R$5="",$R$4="",ISBLANK(Table146[[#This Row],[AVG-3]]), Table146[[#This Row],[AVG-3]]=""), "", MAX(0, (Table146[[#This Row],[AVG-3]]-$R$5)/($R$4-$R$5)))</f>
        <v>0.26379137412236753</v>
      </c>
      <c r="U18" s="7">
        <v>17.850000000000001</v>
      </c>
      <c r="V18" s="7">
        <v>11.92</v>
      </c>
      <c r="W18" s="7">
        <v>14.33</v>
      </c>
      <c r="X18" s="7">
        <v>7.86</v>
      </c>
      <c r="Y18" s="19">
        <f>IF(OR(ISBLANK(Table146[[#This Row],[PL-4]]),ISBLANK(Table146[[#This Row],[SV-4]]),ISBLANK(Table146[[#This Row],[NL-4]]),ISBLANK(Table146[[#This Row],[US-4]])), "", AVERAGE(Table146[[#This Row],[US-4]:[PL-4]]))</f>
        <v>12.99</v>
      </c>
      <c r="Z18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-0.58666666666666722</v>
      </c>
      <c r="AA18" s="23">
        <f>IF(OR($Y$4="", $Y$5="", Table146[[#This Row],[AVG-4]]=""), "", MAX(0, ($Y$5-Table146[[#This Row],[AVG-4]])/($Y$5-$Y$4)))</f>
        <v>0.53661143773383213</v>
      </c>
      <c r="AB18" s="7">
        <v>18.22</v>
      </c>
      <c r="AC18" s="7">
        <v>12.63</v>
      </c>
      <c r="AD18" s="7">
        <v>15.63</v>
      </c>
      <c r="AE18" s="7">
        <v>7.75</v>
      </c>
      <c r="AF18" s="7">
        <v>14.47</v>
      </c>
      <c r="AG18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13.74</v>
      </c>
      <c r="AH18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-1.0075000000000001</v>
      </c>
      <c r="AI18" s="8">
        <f>IF(OR($AG$4="",$AG$5="", Table146[[#This Row],[AVG-5]]=""), "", ($AG$5-Table146[[#This Row],[AVG-5]])/($AG$5-$AG$4))</f>
        <v>0.53350515463917514</v>
      </c>
    </row>
    <row r="19" spans="1:35" s="2" customFormat="1" ht="14">
      <c r="A19" s="83"/>
      <c r="B19" s="42" t="s">
        <v>84</v>
      </c>
      <c r="C19" s="7">
        <f t="shared" si="0"/>
        <v>15.36</v>
      </c>
      <c r="D19" s="7">
        <f t="shared" si="1"/>
        <v>12.66</v>
      </c>
      <c r="E19" s="7">
        <f t="shared" si="2"/>
        <v>13.35</v>
      </c>
      <c r="F19" s="7">
        <f t="shared" si="3"/>
        <v>21.38</v>
      </c>
      <c r="G19" s="7">
        <f t="shared" si="4"/>
        <v>13.51</v>
      </c>
      <c r="H19" s="7">
        <f t="shared" si="5"/>
        <v>9.4</v>
      </c>
      <c r="I19" s="19">
        <f>IF(OR(ISBLANK(Table146[[#This Row],[US]])), "", AVERAGE(Table146[[#This Row],[US]]))</f>
        <v>15.36</v>
      </c>
      <c r="J19" s="7">
        <f>J15</f>
        <v>16.55</v>
      </c>
      <c r="K19" s="7">
        <f>K15</f>
        <v>12.94</v>
      </c>
      <c r="L19" s="19">
        <f>IF(OR(ISBLANK(Table146[[#This Row],[US-2]]), ISBLANK(Table146[[#This Row],[NL-2]])), "", AVERAGE(Table146[[#This Row],[US-2]:[NL-2]]))</f>
        <v>14.745000000000001</v>
      </c>
      <c r="M19" s="7">
        <f>IF(OR(ISBLANK(Table146[[#This Row],[US]]), ISBLANK(Table146[[#This Row],[US-2]])), "", Table146[[#This Row],[US]]-Table146[[#This Row],[US-2]])</f>
        <v>-1.1900000000000013</v>
      </c>
      <c r="N19" s="23">
        <f>IF(OR(ISBLANK($L$5), ISBLANK($L$4), NOT(ISNUMBER(Table146[[#This Row],[AVG-2]]))), "", MAX(0, (Table146[[#This Row],[AVG-2]]-$L$5) / ($L$4-$L$5)))</f>
        <v>0.43719412724306667</v>
      </c>
      <c r="O19" s="7">
        <v>17.66</v>
      </c>
      <c r="P19" s="7">
        <v>12.86</v>
      </c>
      <c r="Q19" s="7">
        <v>15.27</v>
      </c>
      <c r="R19" s="19">
        <f>IF(OR(ISBLANK(Table146[[#This Row],[SV-3]]),ISBLANK(Table146[[#This Row],[NL-3]]), ISBLANK(Table146[[#This Row],[US-3]])), "", AVERAGE(Table146[[#This Row],[US-3]:[SV-3]]))</f>
        <v>15.263333333333334</v>
      </c>
      <c r="S19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-1.1100000000000003</v>
      </c>
      <c r="T19" s="23">
        <f>IF(OR($R$5="",$R$4="",ISBLANK(Table146[[#This Row],[AVG-3]]), Table146[[#This Row],[AVG-3]]=""), "", MAX(0, (Table146[[#This Row],[AVG-3]]-$R$5)/($R$4-$R$5)))</f>
        <v>0.16148445336008077</v>
      </c>
      <c r="U19" s="7">
        <v>18.010000000000002</v>
      </c>
      <c r="V19" s="7">
        <v>12.57</v>
      </c>
      <c r="W19" s="7">
        <v>14.99</v>
      </c>
      <c r="X19" s="7">
        <v>8.11</v>
      </c>
      <c r="Y19" s="19">
        <f>IF(OR(ISBLANK(Table146[[#This Row],[PL-4]]),ISBLANK(Table146[[#This Row],[SV-4]]),ISBLANK(Table146[[#This Row],[NL-4]]),ISBLANK(Table146[[#This Row],[US-4]])), "", AVERAGE(Table146[[#This Row],[US-4]:[PL-4]]))</f>
        <v>13.42</v>
      </c>
      <c r="Z19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-0.66666666666666785</v>
      </c>
      <c r="AA19" s="23">
        <f>IF(OR($Y$4="", $Y$5="", Table146[[#This Row],[AVG-4]]=""), "", MAX(0, ($Y$5-Table146[[#This Row],[AVG-4]])/($Y$5-$Y$4)))</f>
        <v>0.44468198824158206</v>
      </c>
      <c r="AB19" s="7">
        <v>18.84</v>
      </c>
      <c r="AC19" s="7">
        <v>13.04</v>
      </c>
      <c r="AD19" s="7">
        <v>15.95</v>
      </c>
      <c r="AE19" s="7">
        <v>8.42</v>
      </c>
      <c r="AF19" s="7">
        <v>14.26</v>
      </c>
      <c r="AG19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14.102</v>
      </c>
      <c r="AH19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-1.1425000000000001</v>
      </c>
      <c r="AI19" s="8">
        <f>IF(OR($AG$4="",$AG$5="", Table146[[#This Row],[AVG-5]]=""), "", ($AG$5-Table146[[#This Row],[AVG-5]])/($AG$5-$AG$4))</f>
        <v>0.47519329896907203</v>
      </c>
    </row>
    <row r="20" spans="1:35" s="2" customFormat="1" ht="14">
      <c r="A20" s="83"/>
      <c r="B20" s="1" t="s">
        <v>117</v>
      </c>
      <c r="C20" s="7">
        <f t="shared" si="0"/>
        <v>15.36</v>
      </c>
      <c r="D20" s="7">
        <f t="shared" si="1"/>
        <v>12.66</v>
      </c>
      <c r="E20" s="7">
        <f t="shared" si="2"/>
        <v>13.35</v>
      </c>
      <c r="F20" s="7">
        <f t="shared" si="3"/>
        <v>21.38</v>
      </c>
      <c r="G20" s="7">
        <f t="shared" si="4"/>
        <v>13.51</v>
      </c>
      <c r="H20" s="7">
        <f t="shared" si="5"/>
        <v>9.4</v>
      </c>
      <c r="I20" s="19">
        <f>IF(OR(ISBLANK(Table146[[#This Row],[US]])), "", AVERAGE(Table146[[#This Row],[US]]))</f>
        <v>15.36</v>
      </c>
      <c r="J20" s="7">
        <v>16.86</v>
      </c>
      <c r="K20" s="7">
        <v>12.38</v>
      </c>
      <c r="L20" s="19">
        <f>IF(OR(ISBLANK(Table146[[#This Row],[US-2]]), ISBLANK(Table146[[#This Row],[NL-2]])), "", AVERAGE(Table146[[#This Row],[US-2]:[NL-2]]))</f>
        <v>14.620000000000001</v>
      </c>
      <c r="M20" s="7">
        <f>IF(OR(ISBLANK(Table146[[#This Row],[US]]), ISBLANK(Table146[[#This Row],[US-2]])), "", Table146[[#This Row],[US]]-Table146[[#This Row],[US-2]])</f>
        <v>-1.5</v>
      </c>
      <c r="N20" s="23">
        <f>IF(OR(ISBLANK($L$5), ISBLANK($L$4), NOT(ISNUMBER(Table146[[#This Row],[AVG-2]]))), "", MAX(0, (Table146[[#This Row],[AVG-2]]-$L$5) / ($L$4-$L$5)))</f>
        <v>0.47797716150081543</v>
      </c>
      <c r="O20" s="7">
        <v>17.72</v>
      </c>
      <c r="P20" s="7">
        <v>12.16</v>
      </c>
      <c r="Q20" s="7">
        <v>13.92</v>
      </c>
      <c r="R20" s="19">
        <f>IF(OR(ISBLANK(Table146[[#This Row],[SV-3]]),ISBLANK(Table146[[#This Row],[NL-3]]), ISBLANK(Table146[[#This Row],[US-3]])), "", AVERAGE(Table146[[#This Row],[US-3]:[SV-3]]))</f>
        <v>14.6</v>
      </c>
      <c r="S20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-1.0699999999999994</v>
      </c>
      <c r="T20" s="23">
        <f>IF(OR($R$5="",$R$4="",ISBLANK(Table146[[#This Row],[AVG-3]]), Table146[[#This Row],[AVG-3]]=""), "", MAX(0, (Table146[[#This Row],[AVG-3]]-$R$5)/($R$4-$R$5)))</f>
        <v>0.36108324974924833</v>
      </c>
      <c r="U20" s="7">
        <v>18.809999999999999</v>
      </c>
      <c r="V20" s="7">
        <v>12.02</v>
      </c>
      <c r="W20" s="7">
        <v>14.1</v>
      </c>
      <c r="X20" s="7">
        <v>7.51</v>
      </c>
      <c r="Y20" s="19">
        <f>IF(OR(ISBLANK(Table146[[#This Row],[PL-4]]),ISBLANK(Table146[[#This Row],[SV-4]]),ISBLANK(Table146[[#This Row],[NL-4]]),ISBLANK(Table146[[#This Row],[US-4]])), "", AVERAGE(Table146[[#This Row],[US-4]:[PL-4]]))</f>
        <v>13.11</v>
      </c>
      <c r="Z20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-1.0899999999999992</v>
      </c>
      <c r="AA20" s="23">
        <f>IF(OR($Y$4="", $Y$5="", Table146[[#This Row],[AVG-4]]=""), "", MAX(0, ($Y$5-Table146[[#This Row],[AVG-4]])/($Y$5-$Y$4)))</f>
        <v>0.51095670764297174</v>
      </c>
      <c r="AB20" s="36"/>
      <c r="AC20" s="36"/>
      <c r="AD20" s="36"/>
      <c r="AE20" s="36"/>
      <c r="AF20" s="36"/>
      <c r="AG20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0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0" s="8" t="str">
        <f>IF(OR($AG$4="",$AG$5="", Table146[[#This Row],[AVG-5]]=""), "", ($AG$5-Table146[[#This Row],[AVG-5]])/($AG$5-$AG$4))</f>
        <v/>
      </c>
    </row>
    <row r="21" spans="1:35" s="2" customFormat="1" ht="14">
      <c r="A21" s="83"/>
      <c r="B21" s="1" t="s">
        <v>118</v>
      </c>
      <c r="C21" s="7">
        <f t="shared" si="0"/>
        <v>15.36</v>
      </c>
      <c r="D21" s="7">
        <f t="shared" si="1"/>
        <v>12.66</v>
      </c>
      <c r="E21" s="7">
        <f t="shared" si="2"/>
        <v>13.35</v>
      </c>
      <c r="F21" s="7">
        <f t="shared" si="3"/>
        <v>21.38</v>
      </c>
      <c r="G21" s="7">
        <f t="shared" si="4"/>
        <v>13.51</v>
      </c>
      <c r="H21" s="7">
        <f t="shared" si="5"/>
        <v>9.4</v>
      </c>
      <c r="I21" s="19">
        <f>IF(OR(ISBLANK(Table146[[#This Row],[US]])), "", AVERAGE(Table146[[#This Row],[US]]))</f>
        <v>15.36</v>
      </c>
      <c r="J21" s="7">
        <v>16.920000000000002</v>
      </c>
      <c r="K21" s="7">
        <v>13.12</v>
      </c>
      <c r="L21" s="19">
        <f>IF(OR(ISBLANK(Table146[[#This Row],[US-2]]), ISBLANK(Table146[[#This Row],[NL-2]])), "", AVERAGE(Table146[[#This Row],[US-2]:[NL-2]]))</f>
        <v>15.02</v>
      </c>
      <c r="M21" s="7">
        <f>IF(OR(ISBLANK(Table146[[#This Row],[US]]), ISBLANK(Table146[[#This Row],[US-2]])), "", Table146[[#This Row],[US]]-Table146[[#This Row],[US-2]])</f>
        <v>-1.5600000000000023</v>
      </c>
      <c r="N21" s="23">
        <f>IF(OR(ISBLANK($L$5), ISBLANK($L$4), NOT(ISNUMBER(Table146[[#This Row],[AVG-2]]))), "", MAX(0, (Table146[[#This Row],[AVG-2]]-$L$5) / ($L$4-$L$5)))</f>
        <v>0.34747145187601985</v>
      </c>
      <c r="O21" s="7">
        <v>17.91</v>
      </c>
      <c r="P21" s="7">
        <v>12.71</v>
      </c>
      <c r="Q21" s="7">
        <v>13.4</v>
      </c>
      <c r="R21" s="19">
        <f>IF(OR(ISBLANK(Table146[[#This Row],[SV-3]]),ISBLANK(Table146[[#This Row],[NL-3]]), ISBLANK(Table146[[#This Row],[US-3]])), "", AVERAGE(Table146[[#This Row],[US-3]:[SV-3]]))</f>
        <v>14.673333333333334</v>
      </c>
      <c r="S21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-1.0700000000000012</v>
      </c>
      <c r="T21" s="23">
        <f>IF(OR($R$5="",$R$4="",ISBLANK(Table146[[#This Row],[AVG-3]]), Table146[[#This Row],[AVG-3]]=""), "", MAX(0, (Table146[[#This Row],[AVG-3]]-$R$5)/($R$4-$R$5)))</f>
        <v>0.33901705115346076</v>
      </c>
      <c r="U21" s="7">
        <v>18.63</v>
      </c>
      <c r="V21" s="7">
        <v>12.86</v>
      </c>
      <c r="W21" s="7">
        <v>13.97</v>
      </c>
      <c r="X21" s="7">
        <v>7.97</v>
      </c>
      <c r="Y21" s="19">
        <f>IF(OR(ISBLANK(Table146[[#This Row],[PL-4]]),ISBLANK(Table146[[#This Row],[SV-4]]),ISBLANK(Table146[[#This Row],[NL-4]]),ISBLANK(Table146[[#This Row],[US-4]])), "", AVERAGE(Table146[[#This Row],[US-4]:[PL-4]]))</f>
        <v>13.3575</v>
      </c>
      <c r="Z21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-1.1933333333333334</v>
      </c>
      <c r="AA21" s="23">
        <f>IF(OR($Y$4="", $Y$5="", Table146[[#This Row],[AVG-4]]=""), "", MAX(0, ($Y$5-Table146[[#This Row],[AVG-4]])/($Y$5-$Y$4)))</f>
        <v>0.45804382683057188</v>
      </c>
      <c r="AB21" s="41"/>
      <c r="AC21" s="41"/>
      <c r="AD21" s="41"/>
      <c r="AE21" s="41"/>
      <c r="AF21" s="41"/>
      <c r="AG21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1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1" s="8" t="str">
        <f>IF(OR($AG$4="",$AG$5="", Table146[[#This Row],[AVG-5]]=""), "", ($AG$5-Table146[[#This Row],[AVG-5]])/($AG$5-$AG$4))</f>
        <v/>
      </c>
    </row>
    <row r="22" spans="1:35" s="2" customFormat="1" ht="14" hidden="1">
      <c r="A22" s="83"/>
      <c r="B22" s="44" t="s">
        <v>107</v>
      </c>
      <c r="C22" s="7">
        <f t="shared" si="0"/>
        <v>15.36</v>
      </c>
      <c r="D22" s="7">
        <f t="shared" si="1"/>
        <v>12.66</v>
      </c>
      <c r="E22" s="7">
        <f t="shared" si="2"/>
        <v>13.35</v>
      </c>
      <c r="F22" s="7">
        <f t="shared" si="3"/>
        <v>21.38</v>
      </c>
      <c r="G22" s="7">
        <f t="shared" si="4"/>
        <v>13.51</v>
      </c>
      <c r="H22" s="7">
        <f t="shared" si="5"/>
        <v>9.4</v>
      </c>
      <c r="I22" s="19">
        <f>IF(OR(ISBLANK(Table146[[#This Row],[US]])), "", AVERAGE(Table146[[#This Row],[US]]))</f>
        <v>15.36</v>
      </c>
      <c r="J22" s="7">
        <f>J16</f>
        <v>16.71</v>
      </c>
      <c r="K22" s="7">
        <f>K16</f>
        <v>12.26</v>
      </c>
      <c r="L22" s="19">
        <f>IF(OR(ISBLANK(Table146[[#This Row],[US-2]]), ISBLANK(Table146[[#This Row],[NL-2]])), "", AVERAGE(Table146[[#This Row],[US-2]:[NL-2]]))</f>
        <v>14.484999999999999</v>
      </c>
      <c r="M22" s="7">
        <f>IF(OR(ISBLANK(Table146[[#This Row],[US]]), ISBLANK(Table146[[#This Row],[US-2]])), "", Table146[[#This Row],[US]]-Table146[[#This Row],[US-2]])</f>
        <v>-1.3500000000000014</v>
      </c>
      <c r="N22" s="23">
        <f>IF(OR(ISBLANK($L$5), ISBLANK($L$4), NOT(ISNUMBER(Table146[[#This Row],[AVG-2]]))), "", MAX(0, (Table146[[#This Row],[AVG-2]]-$L$5) / ($L$4-$L$5)))</f>
        <v>0.52202283849918463</v>
      </c>
      <c r="O22" s="7">
        <v>16.86</v>
      </c>
      <c r="P22" s="7">
        <v>12.38</v>
      </c>
      <c r="Q22" s="7">
        <v>18.489999999999998</v>
      </c>
      <c r="R22" s="19">
        <f>IF(OR(ISBLANK(Table146[[#This Row],[SV-3]]),ISBLANK(Table146[[#This Row],[NL-3]]), ISBLANK(Table146[[#This Row],[US-3]])), "", AVERAGE(Table146[[#This Row],[US-3]:[SV-3]]))</f>
        <v>15.910000000000002</v>
      </c>
      <c r="S22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-0.8100000000000005</v>
      </c>
      <c r="T22" s="23">
        <f>IF(OR($R$5="",$R$4="",ISBLANK(Table146[[#This Row],[AVG-3]]), Table146[[#This Row],[AVG-3]]=""), "", MAX(0, (Table146[[#This Row],[AVG-3]]-$R$5)/($R$4-$R$5)))</f>
        <v>0</v>
      </c>
      <c r="U22" s="7">
        <f>U16</f>
        <v>18.61</v>
      </c>
      <c r="V22" s="7">
        <f>V16</f>
        <v>12.16</v>
      </c>
      <c r="W22" s="7">
        <f>W16</f>
        <v>13.59</v>
      </c>
      <c r="X22" s="7">
        <f>X16</f>
        <v>7.46</v>
      </c>
      <c r="Y22" s="19">
        <f>IF(OR(ISBLANK(Table146[[#This Row],[PL-4]]),ISBLANK(Table146[[#This Row],[SV-4]]),ISBLANK(Table146[[#This Row],[NL-4]]),ISBLANK(Table146[[#This Row],[US-4]])), "", AVERAGE(Table146[[#This Row],[US-4]:[PL-4]]))</f>
        <v>12.955</v>
      </c>
      <c r="Z22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0.5833333333333327</v>
      </c>
      <c r="AA22" s="23">
        <f>IF(OR($Y$4="", $Y$5="", Table146[[#This Row],[AVG-4]]=""), "", MAX(0, ($Y$5-Table146[[#This Row],[AVG-4]])/($Y$5-$Y$4)))</f>
        <v>0.5440940673436665</v>
      </c>
      <c r="AB22" s="7">
        <v>18.61</v>
      </c>
      <c r="AC22" s="7">
        <v>12.16</v>
      </c>
      <c r="AD22" s="7">
        <v>13.59</v>
      </c>
      <c r="AE22" s="7">
        <v>7.46</v>
      </c>
      <c r="AF22" s="7">
        <v>16.63</v>
      </c>
      <c r="AG22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13.690000000000001</v>
      </c>
      <c r="AH22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0.43749999999999956</v>
      </c>
      <c r="AI22" s="8">
        <f>IF(OR($AG$4="",$AG$5="", Table146[[#This Row],[AVG-5]]=""), "", ($AG$5-Table146[[#This Row],[AVG-5]])/($AG$5-$AG$4))</f>
        <v>0.54155927835051521</v>
      </c>
    </row>
    <row r="23" spans="1:35" s="2" customFormat="1" ht="14" hidden="1">
      <c r="A23" s="83"/>
      <c r="B23" s="44" t="s">
        <v>108</v>
      </c>
      <c r="C23" s="7">
        <f t="shared" si="0"/>
        <v>15.36</v>
      </c>
      <c r="D23" s="7">
        <f t="shared" si="1"/>
        <v>12.66</v>
      </c>
      <c r="E23" s="7">
        <f t="shared" si="2"/>
        <v>13.35</v>
      </c>
      <c r="F23" s="7">
        <f t="shared" si="3"/>
        <v>21.38</v>
      </c>
      <c r="G23" s="7">
        <f t="shared" si="4"/>
        <v>13.51</v>
      </c>
      <c r="H23" s="7">
        <f t="shared" si="5"/>
        <v>9.4</v>
      </c>
      <c r="I23" s="19">
        <f>IF(OR(ISBLANK(Table146[[#This Row],[US]])), "", AVERAGE(Table146[[#This Row],[US]]))</f>
        <v>15.36</v>
      </c>
      <c r="J23" s="7">
        <f>J22</f>
        <v>16.71</v>
      </c>
      <c r="K23" s="7">
        <f>K22</f>
        <v>12.26</v>
      </c>
      <c r="L23" s="19">
        <f>IF(OR(ISBLANK(Table146[[#This Row],[US-2]]), ISBLANK(Table146[[#This Row],[NL-2]])), "", AVERAGE(Table146[[#This Row],[US-2]:[NL-2]]))</f>
        <v>14.484999999999999</v>
      </c>
      <c r="M23" s="7">
        <f>IF(OR(ISBLANK(Table146[[#This Row],[US]]), ISBLANK(Table146[[#This Row],[US-2]])), "", Table146[[#This Row],[US]]-Table146[[#This Row],[US-2]])</f>
        <v>-1.3500000000000014</v>
      </c>
      <c r="N23" s="23">
        <f>IF(OR(ISBLANK($L$5), ISBLANK($L$4), NOT(ISNUMBER(Table146[[#This Row],[AVG-2]]))), "", MAX(0, (Table146[[#This Row],[AVG-2]]-$L$5) / ($L$4-$L$5)))</f>
        <v>0.52202283849918463</v>
      </c>
      <c r="O23" s="7">
        <v>20.32</v>
      </c>
      <c r="P23" s="7">
        <v>12.65</v>
      </c>
      <c r="Q23" s="7">
        <v>11.61</v>
      </c>
      <c r="R23" s="19">
        <f>IF(OR(ISBLANK(Table146[[#This Row],[SV-3]]),ISBLANK(Table146[[#This Row],[NL-3]]), ISBLANK(Table146[[#This Row],[US-3]])), "", AVERAGE(Table146[[#This Row],[US-3]:[SV-3]]))</f>
        <v>14.86</v>
      </c>
      <c r="S23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-2.6750000000000007</v>
      </c>
      <c r="T23" s="23">
        <f>IF(OR($R$5="",$R$4="",ISBLANK(Table146[[#This Row],[AVG-3]]), Table146[[#This Row],[AVG-3]]=""), "", MAX(0, (Table146[[#This Row],[AVG-3]]-$R$5)/($R$4-$R$5)))</f>
        <v>0.28284854563691142</v>
      </c>
      <c r="U23" s="7">
        <f>U22</f>
        <v>18.61</v>
      </c>
      <c r="V23" s="7">
        <f>V22</f>
        <v>12.16</v>
      </c>
      <c r="W23" s="7">
        <f>W22</f>
        <v>13.59</v>
      </c>
      <c r="X23" s="7">
        <f>X22</f>
        <v>7.46</v>
      </c>
      <c r="Y23" s="19">
        <f>IF(OR(ISBLANK(Table146[[#This Row],[PL-4]]),ISBLANK(Table146[[#This Row],[SV-4]]),ISBLANK(Table146[[#This Row],[NL-4]]),ISBLANK(Table146[[#This Row],[US-4]])), "", AVERAGE(Table146[[#This Row],[US-4]:[PL-4]]))</f>
        <v>12.955</v>
      </c>
      <c r="Z23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-1.7100000000000002</v>
      </c>
      <c r="AA23" s="23">
        <f>IF(OR($Y$4="", $Y$5="", Table146[[#This Row],[AVG-4]]=""), "", MAX(0, ($Y$5-Table146[[#This Row],[AVG-4]])/($Y$5-$Y$4)))</f>
        <v>0.5440940673436665</v>
      </c>
      <c r="AB23" s="7">
        <v>26.81</v>
      </c>
      <c r="AC23" s="7">
        <v>13.71</v>
      </c>
      <c r="AD23" s="7">
        <v>18.28</v>
      </c>
      <c r="AE23" s="7">
        <v>7.34</v>
      </c>
      <c r="AF23" s="7">
        <v>10.99</v>
      </c>
      <c r="AG23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15.425999999999998</v>
      </c>
      <c r="AH23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-4.8624999999999998</v>
      </c>
      <c r="AI23" s="8">
        <f>IF(OR($AG$4="",$AG$5="", Table146[[#This Row],[AVG-5]]=""), "", ($AG$5-Table146[[#This Row],[AVG-5]])/($AG$5-$AG$4))</f>
        <v>0.26192010309278368</v>
      </c>
    </row>
    <row r="24" spans="1:35" s="2" customFormat="1" ht="14" hidden="1">
      <c r="A24" s="83"/>
      <c r="B24" s="44" t="s">
        <v>109</v>
      </c>
      <c r="C24" s="7">
        <f t="shared" si="0"/>
        <v>15.36</v>
      </c>
      <c r="D24" s="7">
        <f t="shared" si="1"/>
        <v>12.66</v>
      </c>
      <c r="E24" s="7">
        <f t="shared" si="2"/>
        <v>13.35</v>
      </c>
      <c r="F24" s="7">
        <f t="shared" si="3"/>
        <v>21.38</v>
      </c>
      <c r="G24" s="7">
        <f t="shared" si="4"/>
        <v>13.51</v>
      </c>
      <c r="H24" s="7">
        <f t="shared" si="5"/>
        <v>9.4</v>
      </c>
      <c r="I24" s="19">
        <f>IF(OR(ISBLANK(Table146[[#This Row],[US]])), "", AVERAGE(Table146[[#This Row],[US]]))</f>
        <v>15.36</v>
      </c>
      <c r="J24" s="7">
        <f>J8</f>
        <v>16.73</v>
      </c>
      <c r="K24" s="7">
        <f>K8</f>
        <v>12.09</v>
      </c>
      <c r="L24" s="19">
        <f>IF(OR(ISBLANK(Table146[[#This Row],[US-2]]), ISBLANK(Table146[[#This Row],[NL-2]])), "", AVERAGE(Table146[[#This Row],[US-2]:[NL-2]]))</f>
        <v>14.41</v>
      </c>
      <c r="M24" s="7">
        <f>IF(OR(ISBLANK(Table146[[#This Row],[US]]), ISBLANK(Table146[[#This Row],[US-2]])), "", Table146[[#This Row],[US]]-Table146[[#This Row],[US-2]])</f>
        <v>-1.370000000000001</v>
      </c>
      <c r="N24" s="23">
        <f>IF(OR(ISBLANK($L$5), ISBLANK($L$4), NOT(ISNUMBER(Table146[[#This Row],[AVG-2]]))), "", MAX(0, (Table146[[#This Row],[AVG-2]]-$L$5) / ($L$4-$L$5)))</f>
        <v>0.5464926590538336</v>
      </c>
      <c r="O24" s="7">
        <v>16.73</v>
      </c>
      <c r="P24" s="7">
        <v>12.11</v>
      </c>
      <c r="Q24" s="7">
        <v>17.18</v>
      </c>
      <c r="R24" s="19">
        <f>IF(OR(ISBLANK(Table146[[#This Row],[SV-3]]),ISBLANK(Table146[[#This Row],[NL-3]]), ISBLANK(Table146[[#This Row],[US-3]])), "", AVERAGE(Table146[[#This Row],[US-3]:[SV-3]]))</f>
        <v>15.339999999999998</v>
      </c>
      <c r="S24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-0.69500000000000028</v>
      </c>
      <c r="T24" s="23">
        <f>IF(OR($R$5="",$R$4="",ISBLANK(Table146[[#This Row],[AVG-3]]), Table146[[#This Row],[AVG-3]]=""), "", MAX(0, (Table146[[#This Row],[AVG-3]]-$R$5)/($R$4-$R$5)))</f>
        <v>0.13841524573721287</v>
      </c>
      <c r="U24" s="7">
        <f>U8</f>
        <v>17.95</v>
      </c>
      <c r="V24" s="7">
        <f>V8</f>
        <v>11.89</v>
      </c>
      <c r="W24" s="7">
        <f>W8</f>
        <v>14.03</v>
      </c>
      <c r="X24" s="7">
        <f>X8</f>
        <v>7.37</v>
      </c>
      <c r="Y24" s="19">
        <f>IF(OR(ISBLANK(Table146[[#This Row],[PL-4]]),ISBLANK(Table146[[#This Row],[SV-4]]),ISBLANK(Table146[[#This Row],[NL-4]]),ISBLANK(Table146[[#This Row],[US-4]])), "", AVERAGE(Table146[[#This Row],[US-4]:[PL-4]]))</f>
        <v>12.809999999999999</v>
      </c>
      <c r="Z24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0.25333333333333324</v>
      </c>
      <c r="AA24" s="23">
        <f>IF(OR($Y$4="", $Y$5="", Table146[[#This Row],[AVG-4]]=""), "", MAX(0, ($Y$5-Table146[[#This Row],[AVG-4]])/($Y$5-$Y$4)))</f>
        <v>0.57509353287012321</v>
      </c>
      <c r="AB24" s="7">
        <v>17.95</v>
      </c>
      <c r="AC24" s="7">
        <v>11.89</v>
      </c>
      <c r="AD24" s="7">
        <v>14.03</v>
      </c>
      <c r="AE24" s="7">
        <v>7.37</v>
      </c>
      <c r="AF24" s="7">
        <v>17.77</v>
      </c>
      <c r="AG24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13.801999999999998</v>
      </c>
      <c r="AH24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0.18999999999999995</v>
      </c>
      <c r="AI24" s="8">
        <f>IF(OR($AG$4="",$AG$5="", Table146[[#This Row],[AVG-5]]=""), "", ($AG$5-Table146[[#This Row],[AVG-5]])/($AG$5-$AG$4))</f>
        <v>0.52351804123711365</v>
      </c>
    </row>
    <row r="25" spans="1:35" s="2" customFormat="1" ht="14" hidden="1">
      <c r="A25" s="83"/>
      <c r="B25" s="44" t="s">
        <v>110</v>
      </c>
      <c r="C25" s="7">
        <f t="shared" si="0"/>
        <v>15.36</v>
      </c>
      <c r="D25" s="7">
        <f t="shared" si="1"/>
        <v>12.66</v>
      </c>
      <c r="E25" s="7">
        <f t="shared" si="2"/>
        <v>13.35</v>
      </c>
      <c r="F25" s="7">
        <f t="shared" si="3"/>
        <v>21.38</v>
      </c>
      <c r="G25" s="7">
        <f t="shared" si="4"/>
        <v>13.51</v>
      </c>
      <c r="H25" s="7">
        <f t="shared" si="5"/>
        <v>9.4</v>
      </c>
      <c r="I25" s="19">
        <f>IF(OR(ISBLANK(Table146[[#This Row],[US]])), "", AVERAGE(Table146[[#This Row],[US]]))</f>
        <v>15.36</v>
      </c>
      <c r="J25" s="7">
        <f>J24</f>
        <v>16.73</v>
      </c>
      <c r="K25" s="7">
        <f>K24</f>
        <v>12.09</v>
      </c>
      <c r="L25" s="19">
        <f>IF(OR(ISBLANK(Table146[[#This Row],[US-2]]), ISBLANK(Table146[[#This Row],[NL-2]])), "", AVERAGE(Table146[[#This Row],[US-2]:[NL-2]]))</f>
        <v>14.41</v>
      </c>
      <c r="M25" s="7">
        <f>IF(OR(ISBLANK(Table146[[#This Row],[US]]), ISBLANK(Table146[[#This Row],[US-2]])), "", Table146[[#This Row],[US]]-Table146[[#This Row],[US-2]])</f>
        <v>-1.370000000000001</v>
      </c>
      <c r="N25" s="23">
        <f>IF(OR(ISBLANK($L$5), ISBLANK($L$4), NOT(ISNUMBER(Table146[[#This Row],[AVG-2]]))), "", MAX(0, (Table146[[#This Row],[AVG-2]]-$L$5) / ($L$4-$L$5)))</f>
        <v>0.5464926590538336</v>
      </c>
      <c r="O25" s="7">
        <v>20.57</v>
      </c>
      <c r="P25" s="7">
        <v>12.36</v>
      </c>
      <c r="Q25" s="7">
        <v>11.81</v>
      </c>
      <c r="R25" s="19">
        <f>IF(OR(ISBLANK(Table146[[#This Row],[SV-3]]),ISBLANK(Table146[[#This Row],[NL-3]]), ISBLANK(Table146[[#This Row],[US-3]])), "", AVERAGE(Table146[[#This Row],[US-3]:[SV-3]]))</f>
        <v>14.913333333333334</v>
      </c>
      <c r="S25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-2.74</v>
      </c>
      <c r="T25" s="23">
        <f>IF(OR($R$5="",$R$4="",ISBLANK(Table146[[#This Row],[AVG-3]]), Table146[[#This Row],[AVG-3]]=""), "", MAX(0, (Table146[[#This Row],[AVG-3]]-$R$5)/($R$4-$R$5)))</f>
        <v>0.26680040120361115</v>
      </c>
      <c r="U25" s="7">
        <f>U24</f>
        <v>17.95</v>
      </c>
      <c r="V25" s="7">
        <f>V24</f>
        <v>11.89</v>
      </c>
      <c r="W25" s="7">
        <f>W24</f>
        <v>14.03</v>
      </c>
      <c r="X25" s="7">
        <f>X24</f>
        <v>7.37</v>
      </c>
      <c r="Y25" s="19">
        <f>IF(OR(ISBLANK(Table146[[#This Row],[PL-4]]),ISBLANK(Table146[[#This Row],[SV-4]]),ISBLANK(Table146[[#This Row],[NL-4]]),ISBLANK(Table146[[#This Row],[US-4]])), "", AVERAGE(Table146[[#This Row],[US-4]:[PL-4]]))</f>
        <v>12.809999999999999</v>
      </c>
      <c r="Z25" s="7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>-1.5366666666666664</v>
      </c>
      <c r="AA25" s="23">
        <f>IF(OR($Y$4="", $Y$5="", Table146[[#This Row],[AVG-4]]=""), "", MAX(0, ($Y$5-Table146[[#This Row],[AVG-4]])/($Y$5-$Y$4)))</f>
        <v>0.57509353287012321</v>
      </c>
      <c r="AB25" s="7">
        <v>25.5</v>
      </c>
      <c r="AC25" s="7">
        <v>13.37</v>
      </c>
      <c r="AD25" s="7">
        <v>17.28</v>
      </c>
      <c r="AE25" s="7">
        <v>7.08</v>
      </c>
      <c r="AF25" s="7">
        <v>10.96</v>
      </c>
      <c r="AG25" s="19">
        <f>IF(OR(ISBLANK(Table146[[#This Row],[US-5]]),ISBLANK(Table146[[#This Row],[NL-5]]),ISBLANK(Table146[[#This Row],[SV-5]]),ISBLANK(Table146[[#This Row],[PL-5]]),ISBLANK(Table146[[#This Row],[RU-5]])), "", AVERAGE(Table146[[#This Row],[US-5]:[RU-5]]))</f>
        <v>14.837999999999999</v>
      </c>
      <c r="AH25" s="7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>-4.1500000000000004</v>
      </c>
      <c r="AI25" s="8">
        <f>IF(OR($AG$4="",$AG$5="", Table146[[#This Row],[AVG-5]]=""), "", ($AG$5-Table146[[#This Row],[AVG-5]])/($AG$5-$AG$4))</f>
        <v>0.3566365979381444</v>
      </c>
    </row>
    <row r="26" spans="1:35" s="2" customFormat="1" ht="14" hidden="1">
      <c r="A26" s="83"/>
      <c r="B26" s="44" t="s">
        <v>111</v>
      </c>
      <c r="C26" s="7">
        <f t="shared" si="0"/>
        <v>15.36</v>
      </c>
      <c r="D26" s="7">
        <f t="shared" si="1"/>
        <v>12.66</v>
      </c>
      <c r="E26" s="7">
        <f t="shared" si="2"/>
        <v>13.35</v>
      </c>
      <c r="F26" s="7">
        <f t="shared" si="3"/>
        <v>21.38</v>
      </c>
      <c r="G26" s="7">
        <f t="shared" si="4"/>
        <v>13.51</v>
      </c>
      <c r="H26" s="7">
        <f t="shared" si="5"/>
        <v>9.4</v>
      </c>
      <c r="I26" s="19">
        <f>IF(OR(ISBLANK(Table146[[#This Row],[US]])), "", AVERAGE(Table146[[#This Row],[US]]))</f>
        <v>15.36</v>
      </c>
      <c r="J26" s="7">
        <v>16.77</v>
      </c>
      <c r="K26" s="7">
        <v>14.2</v>
      </c>
      <c r="L26" s="19">
        <f>IF(OR(ISBLANK(Table146[[#This Row],[US-2]]), ISBLANK(Table146[[#This Row],[NL-2]])), "", AVERAGE(Table146[[#This Row],[US-2]:[NL-2]]))</f>
        <v>15.484999999999999</v>
      </c>
      <c r="M26" s="7">
        <f>IF(OR(ISBLANK(Table146[[#This Row],[US]]), ISBLANK(Table146[[#This Row],[US-2]])), "", Table146[[#This Row],[US]]-Table146[[#This Row],[US-2]])</f>
        <v>-1.4100000000000001</v>
      </c>
      <c r="N26" s="23">
        <f>IF(OR(ISBLANK($L$5), ISBLANK($L$4), NOT(ISNUMBER(Table146[[#This Row],[AVG-2]]))), "", MAX(0, (Table146[[#This Row],[AVG-2]]-$L$5) / ($L$4-$L$5)))</f>
        <v>0.1957585644371945</v>
      </c>
      <c r="O26" s="7">
        <v>17.41</v>
      </c>
      <c r="P26" s="7">
        <v>12.12</v>
      </c>
      <c r="Q26" s="7">
        <v>14.89</v>
      </c>
      <c r="R26" s="19">
        <f>IF(OR(ISBLANK(Table146[[#This Row],[SV-3]]),ISBLANK(Table146[[#This Row],[NL-3]]), ISBLANK(Table146[[#This Row],[US-3]])), "", AVERAGE(Table146[[#This Row],[US-3]:[SV-3]]))</f>
        <v>14.806666666666667</v>
      </c>
      <c r="S26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1.499999999999968E-2</v>
      </c>
      <c r="T26" s="23">
        <f>IF(OR($R$5="",$R$4="",ISBLANK(Table146[[#This Row],[AVG-3]]), Table146[[#This Row],[AVG-3]]=""), "", MAX(0, (Table146[[#This Row],[AVG-3]]-$R$5)/($R$4-$R$5)))</f>
        <v>0.29889669007021114</v>
      </c>
      <c r="U26" s="7"/>
      <c r="V26" s="7"/>
      <c r="W26" s="7"/>
      <c r="X26" s="7"/>
      <c r="Y26" s="19" t="str">
        <f>IF(OR(ISBLANK(Table146[[#This Row],[PL-4]]),ISBLANK(Table146[[#This Row],[SV-4]]),ISBLANK(Table146[[#This Row],[NL-4]]),ISBLANK(Table146[[#This Row],[US-4]])), "", AVERAGE(Table146[[#This Row],[US-4]:[PL-4]]))</f>
        <v/>
      </c>
      <c r="Z26" s="7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26" s="23" t="str">
        <f>IF(OR($Y$4="", $Y$5="", Table146[[#This Row],[AVG-4]]=""), "", MAX(0, ($Y$5-Table146[[#This Row],[AVG-4]])/($Y$5-$Y$4)))</f>
        <v/>
      </c>
      <c r="AB26" s="7"/>
      <c r="AC26" s="7"/>
      <c r="AD26" s="7"/>
      <c r="AE26" s="7"/>
      <c r="AF26" s="7"/>
      <c r="AG26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6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6" s="8" t="str">
        <f>IF(OR($AG$4="",$AG$5="", Table146[[#This Row],[AVG-5]]=""), "", ($AG$5-Table146[[#This Row],[AVG-5]])/($AG$5-$AG$4))</f>
        <v/>
      </c>
    </row>
    <row r="27" spans="1:35" s="2" customFormat="1" ht="14" hidden="1">
      <c r="A27" s="83"/>
      <c r="B27" s="44" t="s">
        <v>114</v>
      </c>
      <c r="C27" s="7">
        <f t="shared" si="0"/>
        <v>15.36</v>
      </c>
      <c r="D27" s="7">
        <f t="shared" si="1"/>
        <v>12.66</v>
      </c>
      <c r="E27" s="7">
        <f t="shared" si="2"/>
        <v>13.35</v>
      </c>
      <c r="F27" s="7">
        <f t="shared" si="3"/>
        <v>21.38</v>
      </c>
      <c r="G27" s="7">
        <f t="shared" si="4"/>
        <v>13.51</v>
      </c>
      <c r="H27" s="7">
        <f t="shared" si="5"/>
        <v>9.4</v>
      </c>
      <c r="I27" s="19">
        <f>IF(OR(ISBLANK(Table146[[#This Row],[US]])), "", AVERAGE(Table146[[#This Row],[US]]))</f>
        <v>15.36</v>
      </c>
      <c r="J27" s="7">
        <v>16.95</v>
      </c>
      <c r="K27" s="7">
        <v>12.57</v>
      </c>
      <c r="L27" s="19">
        <f>IF(OR(ISBLANK(Table146[[#This Row],[US-2]]), ISBLANK(Table146[[#This Row],[NL-2]])), "", AVERAGE(Table146[[#This Row],[US-2]:[NL-2]]))</f>
        <v>14.76</v>
      </c>
      <c r="M27" s="7">
        <f>IF(OR(ISBLANK(Table146[[#This Row],[US]]), ISBLANK(Table146[[#This Row],[US-2]])), "", Table146[[#This Row],[US]]-Table146[[#This Row],[US-2]])</f>
        <v>-1.5899999999999999</v>
      </c>
      <c r="N27" s="23">
        <f>IF(OR(ISBLANK($L$5), ISBLANK($L$4), NOT(ISNUMBER(Table146[[#This Row],[AVG-2]]))), "", MAX(0, (Table146[[#This Row],[AVG-2]]-$L$5) / ($L$4-$L$5)))</f>
        <v>0.43230016313213721</v>
      </c>
      <c r="O27" s="7"/>
      <c r="P27" s="7"/>
      <c r="Q27" s="7"/>
      <c r="R27" s="19" t="str">
        <f>IF(OR(ISBLANK(Table146[[#This Row],[SV-3]]),ISBLANK(Table146[[#This Row],[NL-3]]), ISBLANK(Table146[[#This Row],[US-3]])), "", AVERAGE(Table146[[#This Row],[US-3]:[SV-3]]))</f>
        <v/>
      </c>
      <c r="S27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27" s="23" t="str">
        <f>IF(OR($R$5="",$R$4="",ISBLANK(Table146[[#This Row],[AVG-3]]), Table146[[#This Row],[AVG-3]]=""), "", MAX(0, (Table146[[#This Row],[AVG-3]]-$R$5)/($R$4-$R$5)))</f>
        <v/>
      </c>
      <c r="U27" s="7"/>
      <c r="V27" s="7"/>
      <c r="W27" s="7"/>
      <c r="X27" s="7"/>
      <c r="Y27" s="19" t="str">
        <f>IF(OR(ISBLANK(Table146[[#This Row],[PL-4]]),ISBLANK(Table146[[#This Row],[SV-4]]),ISBLANK(Table146[[#This Row],[NL-4]]),ISBLANK(Table146[[#This Row],[US-4]])), "", AVERAGE(Table146[[#This Row],[US-4]:[PL-4]]))</f>
        <v/>
      </c>
      <c r="Z27" s="7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27" s="23" t="str">
        <f>IF(OR($Y$4="", $Y$5="", Table146[[#This Row],[AVG-4]]=""), "", MAX(0, ($Y$5-Table146[[#This Row],[AVG-4]])/($Y$5-$Y$4)))</f>
        <v/>
      </c>
      <c r="AB27" s="7"/>
      <c r="AC27" s="7"/>
      <c r="AD27" s="7"/>
      <c r="AE27" s="7"/>
      <c r="AF27" s="7"/>
      <c r="AG27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7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7" s="8" t="str">
        <f>IF(OR($AG$4="",$AG$5="", Table146[[#This Row],[AVG-5]]=""), "", ($AG$5-Table146[[#This Row],[AVG-5]])/($AG$5-$AG$4))</f>
        <v/>
      </c>
    </row>
    <row r="28" spans="1:35" s="2" customFormat="1" ht="14" hidden="1">
      <c r="A28" s="83"/>
      <c r="B28" s="44" t="s">
        <v>115</v>
      </c>
      <c r="C28" s="7">
        <f t="shared" si="0"/>
        <v>15.36</v>
      </c>
      <c r="D28" s="7">
        <f t="shared" si="1"/>
        <v>12.66</v>
      </c>
      <c r="E28" s="7">
        <f t="shared" si="2"/>
        <v>13.35</v>
      </c>
      <c r="F28" s="7">
        <f t="shared" si="3"/>
        <v>21.38</v>
      </c>
      <c r="G28" s="7">
        <f t="shared" si="4"/>
        <v>13.51</v>
      </c>
      <c r="H28" s="7">
        <f t="shared" si="5"/>
        <v>9.4</v>
      </c>
      <c r="I28" s="19">
        <f>IF(OR(ISBLANK(Table146[[#This Row],[US]])), "", AVERAGE(Table146[[#This Row],[US]]))</f>
        <v>15.36</v>
      </c>
      <c r="J28" s="7">
        <v>16.97</v>
      </c>
      <c r="K28" s="7">
        <v>12.48</v>
      </c>
      <c r="L28" s="19">
        <f>IF(OR(ISBLANK(Table146[[#This Row],[US-2]]), ISBLANK(Table146[[#This Row],[NL-2]])), "", AVERAGE(Table146[[#This Row],[US-2]:[NL-2]]))</f>
        <v>14.725</v>
      </c>
      <c r="M28" s="7">
        <f>IF(OR(ISBLANK(Table146[[#This Row],[US]]), ISBLANK(Table146[[#This Row],[US-2]])), "", Table146[[#This Row],[US]]-Table146[[#This Row],[US-2]])</f>
        <v>-1.6099999999999994</v>
      </c>
      <c r="N28" s="23">
        <f>IF(OR(ISBLANK($L$5), ISBLANK($L$4), NOT(ISNUMBER(Table146[[#This Row],[AVG-2]]))), "", MAX(0, (Table146[[#This Row],[AVG-2]]-$L$5) / ($L$4-$L$5)))</f>
        <v>0.44371941272430687</v>
      </c>
      <c r="O28" s="7"/>
      <c r="P28" s="7"/>
      <c r="Q28" s="7"/>
      <c r="R28" s="19" t="str">
        <f>IF(OR(ISBLANK(Table146[[#This Row],[SV-3]]),ISBLANK(Table146[[#This Row],[NL-3]]), ISBLANK(Table146[[#This Row],[US-3]])), "", AVERAGE(Table146[[#This Row],[US-3]:[SV-3]]))</f>
        <v/>
      </c>
      <c r="S28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28" s="23" t="str">
        <f>IF(OR($R$5="",$R$4="",ISBLANK(Table146[[#This Row],[AVG-3]]), Table146[[#This Row],[AVG-3]]=""), "", MAX(0, (Table146[[#This Row],[AVG-3]]-$R$5)/($R$4-$R$5)))</f>
        <v/>
      </c>
      <c r="Y28" s="19" t="str">
        <f>IF(OR(ISBLANK(Table146[[#This Row],[PL-4]]),ISBLANK(Table146[[#This Row],[SV-4]]),ISBLANK(Table146[[#This Row],[NL-4]]),ISBLANK(Table146[[#This Row],[US-4]])), "", AVERAGE(Table146[[#This Row],[US-4]:[PL-4]]))</f>
        <v/>
      </c>
      <c r="Z28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28" s="23" t="str">
        <f>IF(OR($Y$4="", $Y$5="", Table146[[#This Row],[AVG-4]]=""), "", MAX(0, ($Y$5-Table146[[#This Row],[AVG-4]])/($Y$5-$Y$4)))</f>
        <v/>
      </c>
      <c r="AG28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8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8" s="8" t="str">
        <f>IF(OR($AG$4="",$AG$5="", Table146[[#This Row],[AVG-5]]=""), "", ($AG$5-Table146[[#This Row],[AVG-5]])/($AG$5-$AG$4))</f>
        <v/>
      </c>
    </row>
    <row r="29" spans="1:35" s="2" customFormat="1" ht="14" hidden="1">
      <c r="A29" s="83"/>
      <c r="B29" s="44" t="s">
        <v>112</v>
      </c>
      <c r="C29" s="7">
        <f t="shared" si="0"/>
        <v>15.36</v>
      </c>
      <c r="D29" s="7">
        <f t="shared" si="1"/>
        <v>12.66</v>
      </c>
      <c r="E29" s="7">
        <f t="shared" si="2"/>
        <v>13.35</v>
      </c>
      <c r="F29" s="7">
        <f t="shared" si="3"/>
        <v>21.38</v>
      </c>
      <c r="G29" s="7">
        <f t="shared" si="4"/>
        <v>13.51</v>
      </c>
      <c r="H29" s="7">
        <f t="shared" si="5"/>
        <v>9.4</v>
      </c>
      <c r="I29" s="19">
        <f>IF(OR(ISBLANK(Table146[[#This Row],[US]])), "", AVERAGE(Table146[[#This Row],[US]]))</f>
        <v>15.36</v>
      </c>
      <c r="J29" s="7">
        <v>16.72</v>
      </c>
      <c r="K29" s="7">
        <v>14.11</v>
      </c>
      <c r="L29" s="19">
        <f>IF(OR(ISBLANK(Table146[[#This Row],[US-2]]), ISBLANK(Table146[[#This Row],[NL-2]])), "", AVERAGE(Table146[[#This Row],[US-2]:[NL-2]]))</f>
        <v>15.414999999999999</v>
      </c>
      <c r="M29" s="7">
        <f>IF(OR(ISBLANK(Table146[[#This Row],[US]]), ISBLANK(Table146[[#This Row],[US-2]])), "", Table146[[#This Row],[US]]-Table146[[#This Row],[US-2]])</f>
        <v>-1.3599999999999994</v>
      </c>
      <c r="N29" s="23">
        <f>IF(OR(ISBLANK($L$5), ISBLANK($L$4), NOT(ISNUMBER(Table146[[#This Row],[AVG-2]]))), "", MAX(0, (Table146[[#This Row],[AVG-2]]-$L$5) / ($L$4-$L$5)))</f>
        <v>0.21859706362153392</v>
      </c>
      <c r="O29" s="7"/>
      <c r="P29" s="7"/>
      <c r="Q29" s="7"/>
      <c r="R29" s="19" t="str">
        <f>IF(OR(ISBLANK(Table146[[#This Row],[SV-3]]),ISBLANK(Table146[[#This Row],[NL-3]]), ISBLANK(Table146[[#This Row],[US-3]])), "", AVERAGE(Table146[[#This Row],[US-3]:[SV-3]]))</f>
        <v/>
      </c>
      <c r="S29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29" s="17" t="str">
        <f>IF(OR($R$5="",$R$4="",ISBLANK(Table146[[#This Row],[AVG-3]]), Table146[[#This Row],[AVG-3]]=""), "", MAX(0, (Table146[[#This Row],[AVG-3]]-$R$5)/($R$4-$R$5)))</f>
        <v/>
      </c>
      <c r="Y29" s="19" t="str">
        <f>IF(OR(ISBLANK(Table146[[#This Row],[PL-4]]),ISBLANK(Table146[[#This Row],[SV-4]]),ISBLANK(Table146[[#This Row],[NL-4]]),ISBLANK(Table146[[#This Row],[US-4]])), "", AVERAGE(Table146[[#This Row],[US-4]:[PL-4]]))</f>
        <v/>
      </c>
      <c r="Z29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29" s="23" t="str">
        <f>IF(OR($Y$4="", $Y$5="", Table146[[#This Row],[AVG-4]]=""), "", MAX(0, ($Y$5-Table146[[#This Row],[AVG-4]])/($Y$5-$Y$4)))</f>
        <v/>
      </c>
      <c r="AG29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29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29" s="8" t="str">
        <f>IF(OR($AG$4="",$AG$5="", Table146[[#This Row],[AVG-5]]=""), "", ($AG$5-Table146[[#This Row],[AVG-5]])/($AG$5-$AG$4))</f>
        <v/>
      </c>
    </row>
    <row r="30" spans="1:35" s="2" customFormat="1" ht="14" hidden="1">
      <c r="A30" s="83"/>
      <c r="B30" s="44" t="s">
        <v>113</v>
      </c>
      <c r="C30" s="7">
        <f t="shared" si="0"/>
        <v>15.36</v>
      </c>
      <c r="D30" s="7">
        <f t="shared" si="1"/>
        <v>12.66</v>
      </c>
      <c r="E30" s="7">
        <f t="shared" si="2"/>
        <v>13.35</v>
      </c>
      <c r="F30" s="7">
        <f t="shared" si="3"/>
        <v>21.38</v>
      </c>
      <c r="G30" s="7">
        <f t="shared" si="4"/>
        <v>13.51</v>
      </c>
      <c r="H30" s="7">
        <f t="shared" si="5"/>
        <v>9.4</v>
      </c>
      <c r="I30" s="19">
        <f>IF(OR(ISBLANK(Table146[[#This Row],[US]])), "", AVERAGE(Table146[[#This Row],[US]]))</f>
        <v>15.36</v>
      </c>
      <c r="J30" s="7">
        <v>16.43</v>
      </c>
      <c r="K30" s="7">
        <v>12.35</v>
      </c>
      <c r="L30" s="19">
        <f>IF(OR(ISBLANK(Table146[[#This Row],[US-2]]), ISBLANK(Table146[[#This Row],[NL-2]])), "", AVERAGE(Table146[[#This Row],[US-2]:[NL-2]]))</f>
        <v>14.39</v>
      </c>
      <c r="M30" s="7">
        <f>IF(OR(ISBLANK(Table146[[#This Row],[US]]), ISBLANK(Table146[[#This Row],[US-2]])), "", Table146[[#This Row],[US]]-Table146[[#This Row],[US-2]])</f>
        <v>-1.0700000000000003</v>
      </c>
      <c r="N30" s="23">
        <f>IF(OR(ISBLANK($L$5), ISBLANK($L$4), NOT(ISNUMBER(Table146[[#This Row],[AVG-2]]))), "", MAX(0, (Table146[[#This Row],[AVG-2]]-$L$5) / ($L$4-$L$5)))</f>
        <v>0.55301794453507325</v>
      </c>
      <c r="O30" s="7"/>
      <c r="P30" s="7"/>
      <c r="Q30" s="7"/>
      <c r="R30" s="19" t="str">
        <f>IF(OR(ISBLANK(Table146[[#This Row],[SV-3]]),ISBLANK(Table146[[#This Row],[NL-3]]), ISBLANK(Table146[[#This Row],[US-3]])), "", AVERAGE(Table146[[#This Row],[US-3]:[SV-3]]))</f>
        <v/>
      </c>
      <c r="S30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0" s="17" t="str">
        <f>IF(OR($R$5="",$R$4="",ISBLANK(Table146[[#This Row],[AVG-3]]), Table146[[#This Row],[AVG-3]]=""), "", MAX(0, (Table146[[#This Row],[AVG-3]]-$R$5)/($R$4-$R$5)))</f>
        <v/>
      </c>
      <c r="Y30" s="19" t="str">
        <f>IF(OR(ISBLANK(Table146[[#This Row],[PL-4]]),ISBLANK(Table146[[#This Row],[SV-4]]),ISBLANK(Table146[[#This Row],[NL-4]]),ISBLANK(Table146[[#This Row],[US-4]])), "", AVERAGE(Table146[[#This Row],[US-4]:[PL-4]]))</f>
        <v/>
      </c>
      <c r="Z30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0" s="23" t="str">
        <f>IF(OR($Y$4="", $Y$5="", Table146[[#This Row],[AVG-4]]=""), "", MAX(0, ($Y$5-Table146[[#This Row],[AVG-4]])/($Y$5-$Y$4)))</f>
        <v/>
      </c>
      <c r="AG30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0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0" s="2" t="str">
        <f>IF(OR($AG$4="",$AG$5="", Table146[[#This Row],[AVG-5]]=""), "", ($AG$5-Table146[[#This Row],[AVG-5]])/($AG$5-$AG$4))</f>
        <v/>
      </c>
    </row>
    <row r="31" spans="1:35" s="2" customFormat="1" ht="14" hidden="1">
      <c r="A31" s="83"/>
      <c r="B31" s="44" t="s">
        <v>116</v>
      </c>
      <c r="C31" s="7">
        <f t="shared" si="0"/>
        <v>15.36</v>
      </c>
      <c r="D31" s="7">
        <f t="shared" si="1"/>
        <v>12.66</v>
      </c>
      <c r="E31" s="7">
        <f t="shared" si="2"/>
        <v>13.35</v>
      </c>
      <c r="F31" s="7">
        <f t="shared" si="3"/>
        <v>21.38</v>
      </c>
      <c r="G31" s="7">
        <f t="shared" si="4"/>
        <v>13.51</v>
      </c>
      <c r="H31" s="7">
        <f t="shared" si="5"/>
        <v>9.4</v>
      </c>
      <c r="I31" s="19">
        <f>IF(OR(ISBLANK(Table146[[#This Row],[US]])), "", AVERAGE(Table146[[#This Row],[US]]))</f>
        <v>15.36</v>
      </c>
      <c r="J31" s="7">
        <v>16.61</v>
      </c>
      <c r="K31" s="7">
        <v>12.34</v>
      </c>
      <c r="L31" s="19">
        <f>IF(OR(ISBLANK(Table146[[#This Row],[US-2]]), ISBLANK(Table146[[#This Row],[NL-2]])), "", AVERAGE(Table146[[#This Row],[US-2]:[NL-2]]))</f>
        <v>14.475</v>
      </c>
      <c r="M31" s="7">
        <f>IF(OR(ISBLANK(Table146[[#This Row],[US]]), ISBLANK(Table146[[#This Row],[US-2]])), "", Table146[[#This Row],[US]]-Table146[[#This Row],[US-2]])</f>
        <v>-1.25</v>
      </c>
      <c r="N31" s="23">
        <f>IF(OR(ISBLANK($L$5), ISBLANK($L$4), NOT(ISNUMBER(Table146[[#This Row],[AVG-2]]))), "", MAX(0, (Table146[[#This Row],[AVG-2]]-$L$5) / ($L$4-$L$5)))</f>
        <v>0.52528548123980445</v>
      </c>
      <c r="O31" s="7"/>
      <c r="P31" s="7"/>
      <c r="Q31" s="7"/>
      <c r="R31" s="19" t="str">
        <f>IF(OR(ISBLANK(Table146[[#This Row],[SV-3]]),ISBLANK(Table146[[#This Row],[NL-3]]), ISBLANK(Table146[[#This Row],[US-3]])), "", AVERAGE(Table146[[#This Row],[US-3]:[SV-3]]))</f>
        <v/>
      </c>
      <c r="S31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1" s="17" t="str">
        <f>IF(OR($R$5="",$R$4="",ISBLANK(Table146[[#This Row],[AVG-3]]), Table146[[#This Row],[AVG-3]]=""), "", MAX(0, (Table146[[#This Row],[AVG-3]]-$R$5)/($R$4-$R$5)))</f>
        <v/>
      </c>
      <c r="Y31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1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1" s="23" t="str">
        <f>IF(OR($Y$4="", $Y$5="", Table146[[#This Row],[AVG-4]]=""), "", MAX(0, ($Y$5-Table146[[#This Row],[AVG-4]])/($Y$5-$Y$4)))</f>
        <v/>
      </c>
      <c r="AG31" s="19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1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1" s="2" t="str">
        <f>IF(OR($AG$4="",$AG$5="", Table146[[#This Row],[AVG-5]]=""), "", ($AG$5-Table146[[#This Row],[AVG-5]])/($AG$5-$AG$4))</f>
        <v/>
      </c>
    </row>
    <row r="32" spans="1:35" s="2" customFormat="1" ht="14">
      <c r="A32" s="83"/>
      <c r="B32" s="3" t="s">
        <v>119</v>
      </c>
      <c r="C32" s="7">
        <f t="shared" si="0"/>
        <v>15.36</v>
      </c>
      <c r="D32" s="7">
        <f t="shared" si="1"/>
        <v>12.66</v>
      </c>
      <c r="E32" s="7">
        <f t="shared" si="2"/>
        <v>13.35</v>
      </c>
      <c r="F32" s="7">
        <f t="shared" si="3"/>
        <v>21.38</v>
      </c>
      <c r="G32" s="7">
        <f t="shared" si="4"/>
        <v>13.51</v>
      </c>
      <c r="H32" s="7">
        <f t="shared" si="5"/>
        <v>9.4</v>
      </c>
      <c r="I32" s="19">
        <f>IF(OR(ISBLANK(Table146[[#This Row],[US]])), "", AVERAGE(Table146[[#This Row],[US]]))</f>
        <v>15.36</v>
      </c>
      <c r="J32" s="7">
        <v>16.5</v>
      </c>
      <c r="K32" s="7">
        <v>12.66</v>
      </c>
      <c r="L32" s="19">
        <f>IF(OR(ISBLANK(Table146[[#This Row],[US-2]]), ISBLANK(Table146[[#This Row],[NL-2]])), "", AVERAGE(Table146[[#This Row],[US-2]:[NL-2]]))</f>
        <v>14.58</v>
      </c>
      <c r="M32" s="7">
        <f>IF(OR(ISBLANK(Table146[[#This Row],[US]]), ISBLANK(Table146[[#This Row],[US-2]])), "", Table146[[#This Row],[US]]-Table146[[#This Row],[US-2]])</f>
        <v>-1.1400000000000006</v>
      </c>
      <c r="N32" s="23">
        <f>IF(OR(ISBLANK($L$5), ISBLANK($L$4), NOT(ISNUMBER(Table146[[#This Row],[AVG-2]]))), "", MAX(0, (Table146[[#This Row],[AVG-2]]-$L$5) / ($L$4-$L$5)))</f>
        <v>0.49102773246329534</v>
      </c>
      <c r="O32" s="2">
        <v>17.46</v>
      </c>
      <c r="P32" s="2">
        <v>12.65</v>
      </c>
      <c r="Q32" s="2">
        <v>14.54</v>
      </c>
      <c r="R32" s="19">
        <f>IF(OR(ISBLANK(Table146[[#This Row],[SV-3]]),ISBLANK(Table146[[#This Row],[NL-3]]), ISBLANK(Table146[[#This Row],[US-3]])), "", AVERAGE(Table146[[#This Row],[US-3]:[SV-3]]))</f>
        <v>14.883333333333333</v>
      </c>
      <c r="S32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-1.0450000000000008</v>
      </c>
      <c r="T32" s="17">
        <f>IF(OR($R$5="",$R$4="",ISBLANK(Table146[[#This Row],[AVG-3]]), Table146[[#This Row],[AVG-3]]=""), "", MAX(0, (Table146[[#This Row],[AVG-3]]-$R$5)/($R$4-$R$5)))</f>
        <v>0.27582748244734268</v>
      </c>
      <c r="Y32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2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2" s="23" t="str">
        <f>IF(OR($Y$4="", $Y$5="", Table146[[#This Row],[AVG-4]]=""), "", MAX(0, ($Y$5-Table146[[#This Row],[AVG-4]])/($Y$5-$Y$4)))</f>
        <v/>
      </c>
      <c r="AG32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2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2" s="2" t="str">
        <f>IF(OR($AG$4="",$AG$5="", Table146[[#This Row],[AVG-5]]=""), "", ($AG$5-Table146[[#This Row],[AVG-5]])/($AG$5-$AG$4))</f>
        <v/>
      </c>
    </row>
    <row r="33" spans="1:35" s="2" customFormat="1" ht="14">
      <c r="A33" s="83"/>
      <c r="B33" s="3" t="s">
        <v>121</v>
      </c>
      <c r="C33" s="7">
        <f t="shared" si="0"/>
        <v>15.36</v>
      </c>
      <c r="D33" s="7">
        <f t="shared" si="1"/>
        <v>12.66</v>
      </c>
      <c r="E33" s="7">
        <f t="shared" si="2"/>
        <v>13.35</v>
      </c>
      <c r="F33" s="7">
        <f t="shared" si="3"/>
        <v>21.38</v>
      </c>
      <c r="G33" s="7">
        <f t="shared" si="4"/>
        <v>13.51</v>
      </c>
      <c r="H33" s="7">
        <f t="shared" si="5"/>
        <v>9.4</v>
      </c>
      <c r="I33" s="19">
        <f>IF(OR(ISBLANK(Table146[[#This Row],[US]])), "", AVERAGE(Table146[[#This Row],[US]]))</f>
        <v>15.36</v>
      </c>
      <c r="J33" s="7">
        <v>16.649999999999999</v>
      </c>
      <c r="K33" s="7">
        <v>13.08</v>
      </c>
      <c r="L33" s="19">
        <f>IF(OR(ISBLANK(Table146[[#This Row],[US-2]]), ISBLANK(Table146[[#This Row],[NL-2]])), "", AVERAGE(Table146[[#This Row],[US-2]:[NL-2]]))</f>
        <v>14.864999999999998</v>
      </c>
      <c r="M33" s="7">
        <f>IF(OR(ISBLANK(Table146[[#This Row],[US]]), ISBLANK(Table146[[#This Row],[US-2]])), "", Table146[[#This Row],[US]]-Table146[[#This Row],[US-2]])</f>
        <v>-1.2899999999999991</v>
      </c>
      <c r="N33" s="23">
        <f>IF(OR(ISBLANK($L$5), ISBLANK($L$4), NOT(ISNUMBER(Table146[[#This Row],[AVG-2]]))), "", MAX(0, (Table146[[#This Row],[AVG-2]]-$L$5) / ($L$4-$L$5)))</f>
        <v>0.3980424143556287</v>
      </c>
      <c r="O33" s="2">
        <v>17.510000000000002</v>
      </c>
      <c r="P33" s="2">
        <v>13</v>
      </c>
      <c r="Q33" s="2">
        <v>14.07</v>
      </c>
      <c r="R33" s="19">
        <f>IF(OR(ISBLANK(Table146[[#This Row],[SV-3]]),ISBLANK(Table146[[#This Row],[NL-3]]), ISBLANK(Table146[[#This Row],[US-3]])), "", AVERAGE(Table146[[#This Row],[US-3]:[SV-3]]))</f>
        <v>14.86</v>
      </c>
      <c r="S33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-1.035000000000001</v>
      </c>
      <c r="T33" s="17">
        <f>IF(OR($R$5="",$R$4="",ISBLANK(Table146[[#This Row],[AVG-3]]), Table146[[#This Row],[AVG-3]]=""), "", MAX(0, (Table146[[#This Row],[AVG-3]]-$R$5)/($R$4-$R$5)))</f>
        <v>0.28284854563691142</v>
      </c>
      <c r="Y33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3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3" s="23" t="str">
        <f>IF(OR($Y$4="", $Y$5="", Table146[[#This Row],[AVG-4]]=""), "", MAX(0, ($Y$5-Table146[[#This Row],[AVG-4]])/($Y$5-$Y$4)))</f>
        <v/>
      </c>
      <c r="AG33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3" s="7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3" s="2" t="str">
        <f>IF(OR($AG$4="",$AG$5="", Table146[[#This Row],[AVG-5]]=""), "", ($AG$5-Table146[[#This Row],[AVG-5]])/($AG$5-$AG$4))</f>
        <v/>
      </c>
    </row>
    <row r="34" spans="1:35" s="2" customFormat="1" ht="14">
      <c r="A34" s="83"/>
      <c r="B34" s="3" t="s">
        <v>120</v>
      </c>
      <c r="C34" s="7">
        <f t="shared" si="0"/>
        <v>15.36</v>
      </c>
      <c r="D34" s="7">
        <f t="shared" si="1"/>
        <v>12.66</v>
      </c>
      <c r="E34" s="7">
        <f t="shared" si="2"/>
        <v>13.35</v>
      </c>
      <c r="F34" s="7">
        <f t="shared" si="3"/>
        <v>21.38</v>
      </c>
      <c r="G34" s="7">
        <f t="shared" si="4"/>
        <v>13.51</v>
      </c>
      <c r="H34" s="7">
        <f t="shared" si="5"/>
        <v>9.4</v>
      </c>
      <c r="I34" s="19">
        <f>IF(OR(ISBLANK(Table146[[#This Row],[US]])), "", AVERAGE(Table146[[#This Row],[US]]))</f>
        <v>15.36</v>
      </c>
      <c r="J34" s="7">
        <v>16.809999999999999</v>
      </c>
      <c r="K34" s="7">
        <v>12.66</v>
      </c>
      <c r="L34" s="19">
        <f>IF(OR(ISBLANK(Table146[[#This Row],[US-2]]), ISBLANK(Table146[[#This Row],[NL-2]])), "", AVERAGE(Table146[[#This Row],[US-2]:[NL-2]]))</f>
        <v>14.734999999999999</v>
      </c>
      <c r="M34" s="7">
        <f>IF(OR(ISBLANK(Table146[[#This Row],[US]]), ISBLANK(Table146[[#This Row],[US-2]])), "", Table146[[#This Row],[US]]-Table146[[#This Row],[US-2]])</f>
        <v>-1.4499999999999993</v>
      </c>
      <c r="N34" s="23">
        <f>IF(OR(ISBLANK($L$5), ISBLANK($L$4), NOT(ISNUMBER(Table146[[#This Row],[AVG-2]]))), "", MAX(0, (Table146[[#This Row],[AVG-2]]-$L$5) / ($L$4-$L$5)))</f>
        <v>0.44045676998368705</v>
      </c>
      <c r="O34" s="2">
        <v>17.809999999999999</v>
      </c>
      <c r="P34" s="2">
        <v>12.61</v>
      </c>
      <c r="Q34" s="2">
        <v>14.08</v>
      </c>
      <c r="R34" s="19">
        <f>IF(OR(ISBLANK(Table146[[#This Row],[SV-3]]),ISBLANK(Table146[[#This Row],[NL-3]]), ISBLANK(Table146[[#This Row],[US-3]])), "", AVERAGE(Table146[[#This Row],[US-3]:[SV-3]]))</f>
        <v>14.833333333333334</v>
      </c>
      <c r="S34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-1.1999999999999993</v>
      </c>
      <c r="T34" s="17">
        <f>IF(OR($R$5="",$R$4="",ISBLANK(Table146[[#This Row],[AVG-3]]), Table146[[#This Row],[AVG-3]]=""), "", MAX(0, (Table146[[#This Row],[AVG-3]]-$R$5)/($R$4-$R$5)))</f>
        <v>0.290872617853561</v>
      </c>
      <c r="Y34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4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4" s="23" t="str">
        <f>IF(OR($Y$4="", $Y$5="", Table146[[#This Row],[AVG-4]]=""), "", MAX(0, ($Y$5-Table146[[#This Row],[AVG-4]])/($Y$5-$Y$4)))</f>
        <v/>
      </c>
      <c r="AG34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4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4" s="2" t="str">
        <f>IF(OR($AG$4="",$AG$5="", Table146[[#This Row],[AVG-5]]=""), "", ($AG$5-Table146[[#This Row],[AVG-5]])/($AG$5-$AG$4))</f>
        <v/>
      </c>
    </row>
    <row r="35" spans="1:35" s="2" customFormat="1" ht="14">
      <c r="A35" s="83"/>
      <c r="B35" s="3" t="s">
        <v>122</v>
      </c>
      <c r="C35" s="7">
        <f t="shared" si="0"/>
        <v>15.36</v>
      </c>
      <c r="D35" s="7">
        <f t="shared" si="1"/>
        <v>12.66</v>
      </c>
      <c r="E35" s="7">
        <f t="shared" si="2"/>
        <v>13.35</v>
      </c>
      <c r="F35" s="7">
        <f t="shared" si="3"/>
        <v>21.38</v>
      </c>
      <c r="G35" s="7">
        <f t="shared" si="4"/>
        <v>13.51</v>
      </c>
      <c r="H35" s="7">
        <f t="shared" si="5"/>
        <v>9.4</v>
      </c>
      <c r="I35" s="19">
        <f>IF(OR(ISBLANK(Table146[[#This Row],[US]])), "", AVERAGE(Table146[[#This Row],[US]]))</f>
        <v>15.36</v>
      </c>
      <c r="J35" s="7">
        <v>16.68</v>
      </c>
      <c r="K35" s="7">
        <v>13.09</v>
      </c>
      <c r="L35" s="19">
        <f>IF(OR(ISBLANK(Table146[[#This Row],[US-2]]), ISBLANK(Table146[[#This Row],[NL-2]])), "", AVERAGE(Table146[[#This Row],[US-2]:[NL-2]]))</f>
        <v>14.885</v>
      </c>
      <c r="M35" s="7">
        <f>IF(OR(ISBLANK(Table146[[#This Row],[US]]), ISBLANK(Table146[[#This Row],[US-2]])), "", Table146[[#This Row],[US]]-Table146[[#This Row],[US-2]])</f>
        <v>-1.3200000000000003</v>
      </c>
      <c r="N35" s="23">
        <f>IF(OR(ISBLANK($L$5), ISBLANK($L$4), NOT(ISNUMBER(Table146[[#This Row],[AVG-2]]))), "", MAX(0, (Table146[[#This Row],[AVG-2]]-$L$5) / ($L$4-$L$5)))</f>
        <v>0.39151712887438844</v>
      </c>
      <c r="O35" s="2">
        <v>17.649999999999999</v>
      </c>
      <c r="P35" s="2">
        <v>12.87</v>
      </c>
      <c r="Q35" s="2">
        <v>14.07</v>
      </c>
      <c r="R35" s="19">
        <f>IF(OR(ISBLANK(Table146[[#This Row],[SV-3]]),ISBLANK(Table146[[#This Row],[NL-3]]), ISBLANK(Table146[[#This Row],[US-3]])), "", AVERAGE(Table146[[#This Row],[US-3]:[SV-3]]))</f>
        <v>14.863333333333332</v>
      </c>
      <c r="S35" s="7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>-1.0349999999999993</v>
      </c>
      <c r="T35" s="17">
        <f>IF(OR($R$5="",$R$4="",ISBLANK(Table146[[#This Row],[AVG-3]]), Table146[[#This Row],[AVG-3]]=""), "", MAX(0, (Table146[[#This Row],[AVG-3]]-$R$5)/($R$4-$R$5)))</f>
        <v>0.28184553660983058</v>
      </c>
      <c r="Y35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5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5" s="23" t="str">
        <f>IF(OR($Y$4="", $Y$5="", Table146[[#This Row],[AVG-4]]=""), "", MAX(0, ($Y$5-Table146[[#This Row],[AVG-4]])/($Y$5-$Y$4)))</f>
        <v/>
      </c>
      <c r="AG35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5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5" s="2" t="str">
        <f>IF(OR($AG$4="",$AG$5="", Table146[[#This Row],[AVG-5]]=""), "", ($AG$5-Table146[[#This Row],[AVG-5]])/($AG$5-$AG$4))</f>
        <v/>
      </c>
    </row>
    <row r="36" spans="1:35" s="2" customFormat="1" ht="14">
      <c r="A36" s="83"/>
      <c r="B36" s="15" t="s">
        <v>138</v>
      </c>
      <c r="C36" s="7">
        <f t="shared" si="0"/>
        <v>15.36</v>
      </c>
      <c r="D36" s="7">
        <f t="shared" si="1"/>
        <v>12.66</v>
      </c>
      <c r="E36" s="7">
        <f t="shared" si="2"/>
        <v>13.35</v>
      </c>
      <c r="F36" s="7">
        <f t="shared" si="3"/>
        <v>21.38</v>
      </c>
      <c r="G36" s="7">
        <f t="shared" si="4"/>
        <v>13.51</v>
      </c>
      <c r="H36" s="7">
        <f t="shared" si="5"/>
        <v>9.4</v>
      </c>
      <c r="I36" s="19">
        <f>IF(OR(ISBLANK(Table146[[#This Row],[US]])), "", AVERAGE(Table146[[#This Row],[US]]))</f>
        <v>15.36</v>
      </c>
      <c r="J36" s="7">
        <v>16.329999999999998</v>
      </c>
      <c r="K36" s="7">
        <v>12.76</v>
      </c>
      <c r="L36" s="19">
        <f>IF(OR(ISBLANK(Table146[[#This Row],[US-2]]), ISBLANK(Table146[[#This Row],[NL-2]])), "", AVERAGE(Table146[[#This Row],[US-2]:[NL-2]]))</f>
        <v>14.544999999999998</v>
      </c>
      <c r="M36" s="7">
        <f>IF(OR(ISBLANK(Table146[[#This Row],[US]]), ISBLANK(Table146[[#This Row],[US-2]])), "", Table146[[#This Row],[US]]-Table146[[#This Row],[US-2]])</f>
        <v>-0.96999999999999886</v>
      </c>
      <c r="N36" s="23">
        <f>IF(OR(ISBLANK($L$5), ISBLANK($L$4), NOT(ISNUMBER(Table146[[#This Row],[AVG-2]]))), "", MAX(0, (Table146[[#This Row],[AVG-2]]-$L$5) / ($L$4-$L$5)))</f>
        <v>0.50244698205546556</v>
      </c>
      <c r="R36" s="19" t="str">
        <f>IF(OR(ISBLANK(Table146[[#This Row],[SV-3]]),ISBLANK(Table146[[#This Row],[NL-3]]), ISBLANK(Table146[[#This Row],[US-3]])), "", AVERAGE(Table146[[#This Row],[US-3]:[SV-3]]))</f>
        <v/>
      </c>
      <c r="S36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6" s="17" t="str">
        <f>IF(OR($R$5="",$R$4="",ISBLANK(Table146[[#This Row],[AVG-3]]), Table146[[#This Row],[AVG-3]]=""), "", MAX(0, (Table146[[#This Row],[AVG-3]]-$R$5)/($R$4-$R$5)))</f>
        <v/>
      </c>
      <c r="Y36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6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6" s="17" t="str">
        <f>IF(OR($Y$4="", $Y$5="", Table146[[#This Row],[AVG-4]]=""), "", MAX(0, ($Y$5-Table146[[#This Row],[AVG-4]])/($Y$5-$Y$4)))</f>
        <v/>
      </c>
      <c r="AG36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6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6" s="2" t="str">
        <f>IF(OR($AG$4="",$AG$5="", Table146[[#This Row],[AVG-5]]=""), "", ($AG$5-Table146[[#This Row],[AVG-5]])/($AG$5-$AG$4))</f>
        <v/>
      </c>
    </row>
    <row r="37" spans="1:35" s="2" customFormat="1" ht="14">
      <c r="A37" s="83"/>
      <c r="B37" s="1"/>
      <c r="C37" s="7">
        <f t="shared" si="0"/>
        <v>15.36</v>
      </c>
      <c r="D37" s="7">
        <f t="shared" si="1"/>
        <v>12.66</v>
      </c>
      <c r="E37" s="7">
        <f t="shared" si="2"/>
        <v>13.35</v>
      </c>
      <c r="F37" s="7">
        <f t="shared" si="3"/>
        <v>21.38</v>
      </c>
      <c r="G37" s="7">
        <f t="shared" si="4"/>
        <v>13.51</v>
      </c>
      <c r="H37" s="7">
        <f t="shared" si="5"/>
        <v>9.4</v>
      </c>
      <c r="I37" s="19">
        <f>IF(OR(ISBLANK(Table146[[#This Row],[US]])), "", AVERAGE(Table146[[#This Row],[US]]))</f>
        <v>15.36</v>
      </c>
      <c r="J37" s="7"/>
      <c r="K37" s="7"/>
      <c r="L37" s="19" t="str">
        <f>IF(OR(ISBLANK(Table146[[#This Row],[US-2]]), ISBLANK(Table146[[#This Row],[NL-2]])), "", AVERAGE(Table146[[#This Row],[US-2]:[NL-2]]))</f>
        <v/>
      </c>
      <c r="M37" s="7" t="str">
        <f>IF(OR(ISBLANK(Table146[[#This Row],[US]]), ISBLANK(Table146[[#This Row],[US-2]])), "", Table146[[#This Row],[US]]-Table146[[#This Row],[US-2]])</f>
        <v/>
      </c>
      <c r="N37" s="23" t="str">
        <f>IF(OR(ISBLANK($L$5), ISBLANK($L$4), NOT(ISNUMBER(Table146[[#This Row],[AVG-2]]))), "", MAX(0, (Table146[[#This Row],[AVG-2]]-$L$5) / ($L$4-$L$5)))</f>
        <v/>
      </c>
      <c r="R37" s="19" t="str">
        <f>IF(OR(ISBLANK(Table146[[#This Row],[SV-3]]),ISBLANK(Table146[[#This Row],[NL-3]]), ISBLANK(Table146[[#This Row],[US-3]])), "", AVERAGE(Table146[[#This Row],[US-3]:[SV-3]]))</f>
        <v/>
      </c>
      <c r="S37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7" s="17" t="str">
        <f>IF(OR($R$5="",$R$4="",ISBLANK(Table146[[#This Row],[AVG-3]]), Table146[[#This Row],[AVG-3]]=""), "", MAX(0, (Table146[[#This Row],[AVG-3]]-$R$5)/($R$4-$R$5)))</f>
        <v/>
      </c>
      <c r="Y37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7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7" s="17" t="str">
        <f>IF(OR($Y$4="", $Y$5="", Table146[[#This Row],[AVG-4]]=""), "", MAX(0, ($Y$5-Table146[[#This Row],[AVG-4]])/($Y$5-$Y$4)))</f>
        <v/>
      </c>
      <c r="AG37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7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7" s="2" t="str">
        <f>IF(OR($AG$4="",$AG$5="", Table146[[#This Row],[AVG-5]]=""), "", ($AG$5-Table146[[#This Row],[AVG-5]])/($AG$5-$AG$4))</f>
        <v/>
      </c>
    </row>
    <row r="38" spans="1:35" s="2" customFormat="1" ht="14">
      <c r="A38" s="83"/>
      <c r="B38" s="1"/>
      <c r="C38" s="7">
        <f t="shared" si="0"/>
        <v>15.36</v>
      </c>
      <c r="D38" s="7">
        <f t="shared" si="1"/>
        <v>12.66</v>
      </c>
      <c r="E38" s="7">
        <f t="shared" si="2"/>
        <v>13.35</v>
      </c>
      <c r="F38" s="7">
        <f t="shared" si="3"/>
        <v>21.38</v>
      </c>
      <c r="G38" s="7">
        <f t="shared" si="4"/>
        <v>13.51</v>
      </c>
      <c r="H38" s="7">
        <f t="shared" si="5"/>
        <v>9.4</v>
      </c>
      <c r="I38" s="19">
        <f>IF(OR(ISBLANK(Table146[[#This Row],[US]])), "", AVERAGE(Table146[[#This Row],[US]]))</f>
        <v>15.36</v>
      </c>
      <c r="J38" s="7"/>
      <c r="K38" s="7"/>
      <c r="L38" s="19" t="str">
        <f>IF(OR(ISBLANK(Table146[[#This Row],[US-2]]), ISBLANK(Table146[[#This Row],[NL-2]])), "", AVERAGE(Table146[[#This Row],[US-2]:[NL-2]]))</f>
        <v/>
      </c>
      <c r="M38" s="7" t="str">
        <f>IF(OR(ISBLANK(Table146[[#This Row],[US]]), ISBLANK(Table146[[#This Row],[US-2]])), "", Table146[[#This Row],[US]]-Table146[[#This Row],[US-2]])</f>
        <v/>
      </c>
      <c r="N38" s="23" t="str">
        <f>IF(OR(ISBLANK($L$5), ISBLANK($L$4), NOT(ISNUMBER(Table146[[#This Row],[AVG-2]]))), "", MAX(0, (Table146[[#This Row],[AVG-2]]-$L$5) / ($L$4-$L$5)))</f>
        <v/>
      </c>
      <c r="R38" s="19" t="str">
        <f>IF(OR(ISBLANK(Table146[[#This Row],[SV-3]]),ISBLANK(Table146[[#This Row],[NL-3]]), ISBLANK(Table146[[#This Row],[US-3]])), "", AVERAGE(Table146[[#This Row],[US-3]:[SV-3]]))</f>
        <v/>
      </c>
      <c r="S38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8" s="17" t="str">
        <f>IF(OR($R$5="",$R$4="",ISBLANK(Table146[[#This Row],[AVG-3]]), Table146[[#This Row],[AVG-3]]=""), "", MAX(0, (Table146[[#This Row],[AVG-3]]-$R$5)/($R$4-$R$5)))</f>
        <v/>
      </c>
      <c r="Y38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8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8" s="17" t="str">
        <f>IF(OR($Y$4="", $Y$5="", Table146[[#This Row],[AVG-4]]=""), "", MAX(0, ($Y$5-Table146[[#This Row],[AVG-4]])/($Y$5-$Y$4)))</f>
        <v/>
      </c>
      <c r="AG38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8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8" s="2" t="str">
        <f>IF(OR($AG$4="",$AG$5="", Table146[[#This Row],[AVG-5]]=""), "", ($AG$5-Table146[[#This Row],[AVG-5]])/($AG$5-$AG$4))</f>
        <v/>
      </c>
    </row>
    <row r="39" spans="1:35" s="2" customFormat="1" ht="14">
      <c r="A39" s="83"/>
      <c r="B39" s="1"/>
      <c r="C39" s="7">
        <f t="shared" si="0"/>
        <v>15.36</v>
      </c>
      <c r="D39" s="7">
        <f t="shared" si="1"/>
        <v>12.66</v>
      </c>
      <c r="E39" s="7">
        <f t="shared" si="2"/>
        <v>13.35</v>
      </c>
      <c r="F39" s="7">
        <f t="shared" si="3"/>
        <v>21.38</v>
      </c>
      <c r="G39" s="7">
        <f t="shared" si="4"/>
        <v>13.51</v>
      </c>
      <c r="H39" s="7">
        <f t="shared" si="5"/>
        <v>9.4</v>
      </c>
      <c r="I39" s="19">
        <f>IF(OR(ISBLANK(Table146[[#This Row],[US]])), "", AVERAGE(Table146[[#This Row],[US]]))</f>
        <v>15.36</v>
      </c>
      <c r="J39" s="7"/>
      <c r="K39" s="7"/>
      <c r="L39" s="19" t="str">
        <f>IF(OR(ISBLANK(Table146[[#This Row],[US-2]]), ISBLANK(Table146[[#This Row],[NL-2]])), "", AVERAGE(Table146[[#This Row],[US-2]:[NL-2]]))</f>
        <v/>
      </c>
      <c r="M39" s="7" t="str">
        <f>IF(OR(ISBLANK(Table146[[#This Row],[US]]), ISBLANK(Table146[[#This Row],[US-2]])), "", Table146[[#This Row],[US]]-Table146[[#This Row],[US-2]])</f>
        <v/>
      </c>
      <c r="N39" s="23" t="str">
        <f>IF(OR(ISBLANK($L$5), ISBLANK($L$4), NOT(ISNUMBER(Table146[[#This Row],[AVG-2]]))), "", MAX(0, (Table146[[#This Row],[AVG-2]]-$L$5) / ($L$4-$L$5)))</f>
        <v/>
      </c>
      <c r="R39" s="19" t="str">
        <f>IF(OR(ISBLANK(Table146[[#This Row],[SV-3]]),ISBLANK(Table146[[#This Row],[NL-3]]), ISBLANK(Table146[[#This Row],[US-3]])), "", AVERAGE(Table146[[#This Row],[US-3]:[SV-3]]))</f>
        <v/>
      </c>
      <c r="S39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39" s="17" t="str">
        <f>IF(OR($R$5="",$R$4="",ISBLANK(Table146[[#This Row],[AVG-3]]), Table146[[#This Row],[AVG-3]]=""), "", MAX(0, (Table146[[#This Row],[AVG-3]]-$R$5)/($R$4-$R$5)))</f>
        <v/>
      </c>
      <c r="Y39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39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39" s="17" t="str">
        <f>IF(OR($Y$4="", $Y$5="", Table146[[#This Row],[AVG-4]]=""), "", MAX(0, ($Y$5-Table146[[#This Row],[AVG-4]])/($Y$5-$Y$4)))</f>
        <v/>
      </c>
      <c r="AG39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39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39" s="2" t="str">
        <f>IF(OR($AG$4="",$AG$5="", Table146[[#This Row],[AVG-5]]=""), "", ($AG$5-Table146[[#This Row],[AVG-5]])/($AG$5-$AG$4))</f>
        <v/>
      </c>
    </row>
    <row r="40" spans="1:35" s="2" customFormat="1">
      <c r="A40" s="26"/>
      <c r="B40" s="1"/>
      <c r="C40" s="7">
        <f t="shared" si="0"/>
        <v>15.36</v>
      </c>
      <c r="D40" s="7">
        <f t="shared" si="1"/>
        <v>12.66</v>
      </c>
      <c r="E40" s="7">
        <f t="shared" si="2"/>
        <v>13.35</v>
      </c>
      <c r="F40" s="7">
        <f t="shared" si="3"/>
        <v>21.38</v>
      </c>
      <c r="G40" s="7">
        <f t="shared" si="4"/>
        <v>13.51</v>
      </c>
      <c r="H40" s="7">
        <f t="shared" si="5"/>
        <v>9.4</v>
      </c>
      <c r="I40" s="19">
        <f>IF(OR(ISBLANK(Table146[[#This Row],[US]])), "", AVERAGE(Table146[[#This Row],[US]]))</f>
        <v>15.36</v>
      </c>
      <c r="J40" s="7"/>
      <c r="K40" s="7"/>
      <c r="L40" s="19" t="str">
        <f>IF(OR(ISBLANK(Table146[[#This Row],[US-2]]), ISBLANK(Table146[[#This Row],[NL-2]])), "", AVERAGE(Table146[[#This Row],[US-2]:[NL-2]]))</f>
        <v/>
      </c>
      <c r="M40" s="7" t="str">
        <f>IF(OR(ISBLANK(Table146[[#This Row],[US]]), ISBLANK(Table146[[#This Row],[US-2]])), "", Table146[[#This Row],[US]]-Table146[[#This Row],[US-2]])</f>
        <v/>
      </c>
      <c r="N40" s="23" t="str">
        <f>IF(OR(ISBLANK($L$5), ISBLANK($L$4), NOT(ISNUMBER(Table146[[#This Row],[AVG-2]]))), "", MAX(0, (Table146[[#This Row],[AVG-2]]-$L$5) / ($L$4-$L$5)))</f>
        <v/>
      </c>
      <c r="R40" s="19" t="str">
        <f>IF(OR(ISBLANK(Table146[[#This Row],[SV-3]]),ISBLANK(Table146[[#This Row],[NL-3]]), ISBLANK(Table146[[#This Row],[US-3]])), "", AVERAGE(Table146[[#This Row],[US-3]:[SV-3]]))</f>
        <v/>
      </c>
      <c r="S40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0" s="17" t="str">
        <f>IF(OR($R$5="",$R$4="",ISBLANK(Table146[[#This Row],[AVG-3]]), Table146[[#This Row],[AVG-3]]=""), "", MAX(0, (Table146[[#This Row],[AVG-3]]-$R$5)/($R$4-$R$5)))</f>
        <v/>
      </c>
      <c r="Y40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0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0" s="17" t="str">
        <f>IF(OR($Y$4="", $Y$5="", Table146[[#This Row],[AVG-4]]=""), "", MAX(0, ($Y$5-Table146[[#This Row],[AVG-4]])/($Y$5-$Y$4)))</f>
        <v/>
      </c>
      <c r="AG40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0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0" s="2" t="str">
        <f>IF(OR($AG$4="",$AG$5="", Table146[[#This Row],[AVG-5]]=""), "", ($AG$5-Table146[[#This Row],[AVG-5]])/($AG$5-$AG$4))</f>
        <v/>
      </c>
    </row>
    <row r="41" spans="1:35" s="2" customFormat="1">
      <c r="A41" s="26"/>
      <c r="B41" s="1"/>
      <c r="C41" s="7">
        <f t="shared" si="0"/>
        <v>15.36</v>
      </c>
      <c r="D41" s="7">
        <f t="shared" si="1"/>
        <v>12.66</v>
      </c>
      <c r="E41" s="7">
        <f t="shared" si="2"/>
        <v>13.35</v>
      </c>
      <c r="F41" s="7">
        <f t="shared" si="3"/>
        <v>21.38</v>
      </c>
      <c r="G41" s="7">
        <f t="shared" si="4"/>
        <v>13.51</v>
      </c>
      <c r="H41" s="7">
        <f t="shared" si="5"/>
        <v>9.4</v>
      </c>
      <c r="I41" s="19">
        <f>IF(OR(ISBLANK(Table146[[#This Row],[US]])), "", AVERAGE(Table146[[#This Row],[US]]))</f>
        <v>15.36</v>
      </c>
      <c r="J41" s="7"/>
      <c r="K41" s="7"/>
      <c r="L41" s="19" t="str">
        <f>IF(OR(ISBLANK(Table146[[#This Row],[US-2]]), ISBLANK(Table146[[#This Row],[NL-2]])), "", AVERAGE(Table146[[#This Row],[US-2]:[NL-2]]))</f>
        <v/>
      </c>
      <c r="M41" s="7" t="str">
        <f>IF(OR(ISBLANK(Table146[[#This Row],[US]]), ISBLANK(Table146[[#This Row],[US-2]])), "", Table146[[#This Row],[US]]-Table146[[#This Row],[US-2]])</f>
        <v/>
      </c>
      <c r="N41" s="23" t="str">
        <f>IF(OR(ISBLANK($L$5), ISBLANK($L$4), NOT(ISNUMBER(Table146[[#This Row],[AVG-2]]))), "", MAX(0, (Table146[[#This Row],[AVG-2]]-$L$5) / ($L$4-$L$5)))</f>
        <v/>
      </c>
      <c r="R41" s="19" t="str">
        <f>IF(OR(ISBLANK(Table146[[#This Row],[SV-3]]),ISBLANK(Table146[[#This Row],[NL-3]]), ISBLANK(Table146[[#This Row],[US-3]])), "", AVERAGE(Table146[[#This Row],[US-3]:[SV-3]]))</f>
        <v/>
      </c>
      <c r="S41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1" s="17" t="str">
        <f>IF(OR($R$5="",$R$4="",ISBLANK(Table146[[#This Row],[AVG-3]]), Table146[[#This Row],[AVG-3]]=""), "", MAX(0, (Table146[[#This Row],[AVG-3]]-$R$5)/($R$4-$R$5)))</f>
        <v/>
      </c>
      <c r="Y41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1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1" s="17" t="str">
        <f>IF(OR($Y$4="", $Y$5="", Table146[[#This Row],[AVG-4]]=""), "", MAX(0, ($Y$5-Table146[[#This Row],[AVG-4]])/($Y$5-$Y$4)))</f>
        <v/>
      </c>
      <c r="AG41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1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1" s="2" t="str">
        <f>IF(OR($AG$4="",$AG$5="", Table146[[#This Row],[AVG-5]]=""), "", ($AG$5-Table146[[#This Row],[AVG-5]])/($AG$5-$AG$4))</f>
        <v/>
      </c>
    </row>
    <row r="42" spans="1:35" s="2" customFormat="1">
      <c r="A42" s="26"/>
      <c r="B42" s="3"/>
      <c r="C42" s="7">
        <f t="shared" si="0"/>
        <v>15.36</v>
      </c>
      <c r="D42" s="7">
        <f t="shared" si="1"/>
        <v>12.66</v>
      </c>
      <c r="E42" s="7">
        <f t="shared" si="2"/>
        <v>13.35</v>
      </c>
      <c r="F42" s="7">
        <f t="shared" si="3"/>
        <v>21.38</v>
      </c>
      <c r="G42" s="7">
        <f t="shared" si="4"/>
        <v>13.51</v>
      </c>
      <c r="H42" s="7">
        <f t="shared" si="5"/>
        <v>9.4</v>
      </c>
      <c r="I42" s="19">
        <f>IF(OR(ISBLANK(Table146[[#This Row],[US]])), "", AVERAGE(Table146[[#This Row],[US]]))</f>
        <v>15.36</v>
      </c>
      <c r="J42" s="7"/>
      <c r="K42" s="7"/>
      <c r="L42" s="19" t="str">
        <f>IF(OR(ISBLANK(Table146[[#This Row],[US-2]]), ISBLANK(Table146[[#This Row],[NL-2]])), "", AVERAGE(Table146[[#This Row],[US-2]:[NL-2]]))</f>
        <v/>
      </c>
      <c r="M42" s="7" t="str">
        <f>IF(OR(ISBLANK(Table146[[#This Row],[US]]), ISBLANK(Table146[[#This Row],[US-2]])), "", Table146[[#This Row],[US]]-Table146[[#This Row],[US-2]])</f>
        <v/>
      </c>
      <c r="N42" s="23" t="str">
        <f>IF(OR(ISBLANK($L$5), ISBLANK($L$4), NOT(ISNUMBER(Table146[[#This Row],[AVG-2]]))), "", MAX(0, (Table146[[#This Row],[AVG-2]]-$L$5) / ($L$4-$L$5)))</f>
        <v/>
      </c>
      <c r="R42" s="19" t="str">
        <f>IF(OR(ISBLANK(Table146[[#This Row],[SV-3]]),ISBLANK(Table146[[#This Row],[NL-3]]), ISBLANK(Table146[[#This Row],[US-3]])), "", AVERAGE(Table146[[#This Row],[US-3]:[SV-3]]))</f>
        <v/>
      </c>
      <c r="S42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2" s="17" t="str">
        <f>IF(OR($R$5="",$R$4="",ISBLANK(Table146[[#This Row],[AVG-3]]), Table146[[#This Row],[AVG-3]]=""), "", MAX(0, (Table146[[#This Row],[AVG-3]]-$R$5)/($R$4-$R$5)))</f>
        <v/>
      </c>
      <c r="Y42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2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2" s="17" t="str">
        <f>IF(OR($Y$4="", $Y$5="", Table146[[#This Row],[AVG-4]]=""), "", MAX(0, ($Y$5-Table146[[#This Row],[AVG-4]])/($Y$5-$Y$4)))</f>
        <v/>
      </c>
      <c r="AG42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2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2" s="2" t="str">
        <f>IF(OR($AG$4="",$AG$5="", Table146[[#This Row],[AVG-5]]=""), "", ($AG$5-Table146[[#This Row],[AVG-5]])/($AG$5-$AG$4))</f>
        <v/>
      </c>
    </row>
    <row r="43" spans="1:35" s="2" customFormat="1">
      <c r="A43" s="26"/>
      <c r="B43" s="1"/>
      <c r="C43" s="7">
        <f t="shared" si="0"/>
        <v>15.36</v>
      </c>
      <c r="D43" s="7">
        <f t="shared" si="1"/>
        <v>12.66</v>
      </c>
      <c r="E43" s="7">
        <f t="shared" si="2"/>
        <v>13.35</v>
      </c>
      <c r="F43" s="7">
        <f t="shared" si="3"/>
        <v>21.38</v>
      </c>
      <c r="G43" s="7">
        <f t="shared" si="4"/>
        <v>13.51</v>
      </c>
      <c r="H43" s="7">
        <f t="shared" si="5"/>
        <v>9.4</v>
      </c>
      <c r="I43" s="19">
        <f>IF(OR(ISBLANK(Table146[[#This Row],[US]])), "", AVERAGE(Table146[[#This Row],[US]]))</f>
        <v>15.36</v>
      </c>
      <c r="J43" s="7"/>
      <c r="K43" s="7"/>
      <c r="L43" s="19" t="str">
        <f>IF(OR(ISBLANK(Table146[[#This Row],[US-2]]), ISBLANK(Table146[[#This Row],[NL-2]])), "", AVERAGE(Table146[[#This Row],[US-2]:[NL-2]]))</f>
        <v/>
      </c>
      <c r="M43" s="7" t="str">
        <f>IF(OR(ISBLANK(Table146[[#This Row],[US]]), ISBLANK(Table146[[#This Row],[US-2]])), "", Table146[[#This Row],[US]]-Table146[[#This Row],[US-2]])</f>
        <v/>
      </c>
      <c r="N43" s="23" t="str">
        <f>IF(OR(ISBLANK($L$5), ISBLANK($L$4), NOT(ISNUMBER(Table146[[#This Row],[AVG-2]]))), "", MAX(0, (Table146[[#This Row],[AVG-2]]-$L$5) / ($L$4-$L$5)))</f>
        <v/>
      </c>
      <c r="R43" s="19" t="str">
        <f>IF(OR(ISBLANK(Table146[[#This Row],[SV-3]]),ISBLANK(Table146[[#This Row],[NL-3]]), ISBLANK(Table146[[#This Row],[US-3]])), "", AVERAGE(Table146[[#This Row],[US-3]:[SV-3]]))</f>
        <v/>
      </c>
      <c r="S43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3" s="17" t="str">
        <f>IF(OR($R$5="",$R$4="",ISBLANK(Table146[[#This Row],[AVG-3]]), Table146[[#This Row],[AVG-3]]=""), "", MAX(0, (Table146[[#This Row],[AVG-3]]-$R$5)/($R$4-$R$5)))</f>
        <v/>
      </c>
      <c r="Y43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3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3" s="17" t="str">
        <f>IF(OR($Y$4="", $Y$5="", Table146[[#This Row],[AVG-4]]=""), "", MAX(0, ($Y$5-Table146[[#This Row],[AVG-4]])/($Y$5-$Y$4)))</f>
        <v/>
      </c>
      <c r="AG43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3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3" s="2" t="str">
        <f>IF(OR($AG$4="",$AG$5="", Table146[[#This Row],[AVG-5]]=""), "", ($AG$5-Table146[[#This Row],[AVG-5]])/($AG$5-$AG$4))</f>
        <v/>
      </c>
    </row>
    <row r="44" spans="1:35" s="2" customFormat="1">
      <c r="A44" s="26"/>
      <c r="B44" s="1"/>
      <c r="C44" s="7">
        <f t="shared" si="0"/>
        <v>15.36</v>
      </c>
      <c r="D44" s="7">
        <f t="shared" si="1"/>
        <v>12.66</v>
      </c>
      <c r="E44" s="7">
        <f t="shared" si="2"/>
        <v>13.35</v>
      </c>
      <c r="F44" s="7">
        <f t="shared" si="3"/>
        <v>21.38</v>
      </c>
      <c r="G44" s="7">
        <f t="shared" si="4"/>
        <v>13.51</v>
      </c>
      <c r="H44" s="7">
        <f t="shared" si="5"/>
        <v>9.4</v>
      </c>
      <c r="I44" s="19">
        <f>IF(OR(ISBLANK(Table146[[#This Row],[US]])), "", AVERAGE(Table146[[#This Row],[US]]))</f>
        <v>15.36</v>
      </c>
      <c r="J44" s="7"/>
      <c r="K44" s="7"/>
      <c r="L44" s="19" t="str">
        <f>IF(OR(ISBLANK(Table146[[#This Row],[US-2]]), ISBLANK(Table146[[#This Row],[NL-2]])), "", AVERAGE(Table146[[#This Row],[US-2]:[NL-2]]))</f>
        <v/>
      </c>
      <c r="M44" s="7" t="str">
        <f>IF(OR(ISBLANK(Table146[[#This Row],[US]]), ISBLANK(Table146[[#This Row],[US-2]])), "", Table146[[#This Row],[US]]-Table146[[#This Row],[US-2]])</f>
        <v/>
      </c>
      <c r="N44" s="23" t="str">
        <f>IF(OR(ISBLANK($L$5), ISBLANK($L$4), NOT(ISNUMBER(Table146[[#This Row],[AVG-2]]))), "", MAX(0, (Table146[[#This Row],[AVG-2]]-$L$5) / ($L$4-$L$5)))</f>
        <v/>
      </c>
      <c r="R44" s="19" t="str">
        <f>IF(OR(ISBLANK(Table146[[#This Row],[SV-3]]),ISBLANK(Table146[[#This Row],[NL-3]]), ISBLANK(Table146[[#This Row],[US-3]])), "", AVERAGE(Table146[[#This Row],[US-3]:[SV-3]]))</f>
        <v/>
      </c>
      <c r="S44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4" s="17" t="str">
        <f>IF(OR($R$5="",$R$4="",ISBLANK(Table146[[#This Row],[AVG-3]]), Table146[[#This Row],[AVG-3]]=""), "", MAX(0, (Table146[[#This Row],[AVG-3]]-$R$5)/($R$4-$R$5)))</f>
        <v/>
      </c>
      <c r="Y44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4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4" s="17" t="str">
        <f>IF(OR($Y$4="", $Y$5="", Table146[[#This Row],[AVG-4]]=""), "", MAX(0, ($Y$5-Table146[[#This Row],[AVG-4]])/($Y$5-$Y$4)))</f>
        <v/>
      </c>
      <c r="AG44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4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4" s="2" t="str">
        <f>IF(OR($AG$4="",$AG$5="", Table146[[#This Row],[AVG-5]]=""), "", ($AG$5-Table146[[#This Row],[AVG-5]])/($AG$5-$AG$4))</f>
        <v/>
      </c>
    </row>
    <row r="45" spans="1:35" s="2" customFormat="1">
      <c r="A45" s="26"/>
      <c r="B45" s="1"/>
      <c r="C45" s="7">
        <f t="shared" si="0"/>
        <v>15.36</v>
      </c>
      <c r="D45" s="7">
        <f t="shared" si="1"/>
        <v>12.66</v>
      </c>
      <c r="E45" s="7">
        <f t="shared" si="2"/>
        <v>13.35</v>
      </c>
      <c r="F45" s="7">
        <f t="shared" si="3"/>
        <v>21.38</v>
      </c>
      <c r="G45" s="7">
        <f t="shared" si="4"/>
        <v>13.51</v>
      </c>
      <c r="H45" s="7">
        <f t="shared" si="5"/>
        <v>9.4</v>
      </c>
      <c r="I45" s="19">
        <f>IF(OR(ISBLANK(Table146[[#This Row],[US]])), "", AVERAGE(Table146[[#This Row],[US]]))</f>
        <v>15.36</v>
      </c>
      <c r="J45" s="7"/>
      <c r="K45" s="7"/>
      <c r="L45" s="19" t="str">
        <f>IF(OR(ISBLANK(Table146[[#This Row],[US-2]]), ISBLANK(Table146[[#This Row],[NL-2]])), "", AVERAGE(Table146[[#This Row],[US-2]:[NL-2]]))</f>
        <v/>
      </c>
      <c r="M45" s="7" t="str">
        <f>IF(OR(ISBLANK(Table146[[#This Row],[US]]), ISBLANK(Table146[[#This Row],[US-2]])), "", Table146[[#This Row],[US]]-Table146[[#This Row],[US-2]])</f>
        <v/>
      </c>
      <c r="N45" s="23" t="str">
        <f>IF(OR(ISBLANK($L$5), ISBLANK($L$4), NOT(ISNUMBER(Table146[[#This Row],[AVG-2]]))), "", MAX(0, (Table146[[#This Row],[AVG-2]]-$L$5) / ($L$4-$L$5)))</f>
        <v/>
      </c>
      <c r="R45" s="19" t="str">
        <f>IF(OR(ISBLANK(Table146[[#This Row],[SV-3]]),ISBLANK(Table146[[#This Row],[NL-3]]), ISBLANK(Table146[[#This Row],[US-3]])), "", AVERAGE(Table146[[#This Row],[US-3]:[SV-3]]))</f>
        <v/>
      </c>
      <c r="S45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5" s="17" t="str">
        <f>IF(OR($R$5="",$R$4="",ISBLANK(Table146[[#This Row],[AVG-3]]), Table146[[#This Row],[AVG-3]]=""), "", MAX(0, (Table146[[#This Row],[AVG-3]]-$R$5)/($R$4-$R$5)))</f>
        <v/>
      </c>
      <c r="Y45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5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5" s="17" t="str">
        <f>IF(OR($Y$4="", $Y$5="", Table146[[#This Row],[AVG-4]]=""), "", MAX(0, ($Y$5-Table146[[#This Row],[AVG-4]])/($Y$5-$Y$4)))</f>
        <v/>
      </c>
      <c r="AG45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5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5" s="2" t="str">
        <f>IF(OR($AG$4="",$AG$5="", Table146[[#This Row],[AVG-5]]=""), "", ($AG$5-Table146[[#This Row],[AVG-5]])/($AG$5-$AG$4))</f>
        <v/>
      </c>
    </row>
    <row r="46" spans="1:35" s="2" customFormat="1">
      <c r="A46" s="26"/>
      <c r="B46" s="1"/>
      <c r="C46" s="7">
        <f t="shared" si="0"/>
        <v>15.36</v>
      </c>
      <c r="D46" s="7">
        <f t="shared" si="1"/>
        <v>12.66</v>
      </c>
      <c r="E46" s="7">
        <f t="shared" si="2"/>
        <v>13.35</v>
      </c>
      <c r="F46" s="7">
        <f t="shared" si="3"/>
        <v>21.38</v>
      </c>
      <c r="G46" s="7">
        <f t="shared" si="4"/>
        <v>13.51</v>
      </c>
      <c r="H46" s="7">
        <f t="shared" si="5"/>
        <v>9.4</v>
      </c>
      <c r="I46" s="19">
        <f>IF(OR(ISBLANK(Table146[[#This Row],[US]])), "", AVERAGE(Table146[[#This Row],[US]]))</f>
        <v>15.36</v>
      </c>
      <c r="J46" s="7"/>
      <c r="K46" s="7"/>
      <c r="L46" s="19" t="str">
        <f>IF(OR(ISBLANK(Table146[[#This Row],[US-2]]), ISBLANK(Table146[[#This Row],[NL-2]])), "", AVERAGE(Table146[[#This Row],[US-2]:[NL-2]]))</f>
        <v/>
      </c>
      <c r="M46" s="7" t="str">
        <f>IF(OR(ISBLANK(Table146[[#This Row],[US]]), ISBLANK(Table146[[#This Row],[US-2]])), "", Table146[[#This Row],[US]]-Table146[[#This Row],[US-2]])</f>
        <v/>
      </c>
      <c r="N46" s="23" t="str">
        <f>IF(OR(ISBLANK($L$5), ISBLANK($L$4), NOT(ISNUMBER(Table146[[#This Row],[AVG-2]]))), "", MAX(0, (Table146[[#This Row],[AVG-2]]-$L$5) / ($L$4-$L$5)))</f>
        <v/>
      </c>
      <c r="R46" s="19" t="str">
        <f>IF(OR(ISBLANK(Table146[[#This Row],[SV-3]]),ISBLANK(Table146[[#This Row],[NL-3]]), ISBLANK(Table146[[#This Row],[US-3]])), "", AVERAGE(Table146[[#This Row],[US-3]:[SV-3]]))</f>
        <v/>
      </c>
      <c r="S46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6" s="17" t="str">
        <f>IF(OR($R$5="",$R$4="",ISBLANK(Table146[[#This Row],[AVG-3]]), Table146[[#This Row],[AVG-3]]=""), "", MAX(0, (Table146[[#This Row],[AVG-3]]-$R$5)/($R$4-$R$5)))</f>
        <v/>
      </c>
      <c r="Y46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6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6" s="17" t="str">
        <f>IF(OR($Y$4="", $Y$5="", Table146[[#This Row],[AVG-4]]=""), "", MAX(0, ($Y$5-Table146[[#This Row],[AVG-4]])/($Y$5-$Y$4)))</f>
        <v/>
      </c>
      <c r="AG46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6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6" s="2" t="str">
        <f>IF(OR($AG$4="",$AG$5="", Table146[[#This Row],[AVG-5]]=""), "", ($AG$5-Table146[[#This Row],[AVG-5]])/($AG$5-$AG$4))</f>
        <v/>
      </c>
    </row>
    <row r="47" spans="1:35" s="2" customFormat="1">
      <c r="A47" s="26"/>
      <c r="B47" s="1"/>
      <c r="C47" s="7">
        <f t="shared" si="0"/>
        <v>15.36</v>
      </c>
      <c r="D47" s="7">
        <f t="shared" si="1"/>
        <v>12.66</v>
      </c>
      <c r="E47" s="7">
        <f t="shared" si="2"/>
        <v>13.35</v>
      </c>
      <c r="F47" s="7">
        <f t="shared" si="3"/>
        <v>21.38</v>
      </c>
      <c r="G47" s="7">
        <f t="shared" si="4"/>
        <v>13.51</v>
      </c>
      <c r="H47" s="7">
        <f t="shared" si="5"/>
        <v>9.4</v>
      </c>
      <c r="I47" s="19">
        <f>IF(OR(ISBLANK(Table146[[#This Row],[US]])), "", AVERAGE(Table146[[#This Row],[US]]))</f>
        <v>15.36</v>
      </c>
      <c r="J47" s="7"/>
      <c r="K47" s="7"/>
      <c r="L47" s="19" t="str">
        <f>IF(OR(ISBLANK(Table146[[#This Row],[US-2]]), ISBLANK(Table146[[#This Row],[NL-2]])), "", AVERAGE(Table146[[#This Row],[US-2]:[NL-2]]))</f>
        <v/>
      </c>
      <c r="M47" s="7" t="str">
        <f>IF(OR(ISBLANK(Table146[[#This Row],[US]]), ISBLANK(Table146[[#This Row],[US-2]])), "", Table146[[#This Row],[US]]-Table146[[#This Row],[US-2]])</f>
        <v/>
      </c>
      <c r="N47" s="23" t="str">
        <f>IF(OR(ISBLANK($L$5), ISBLANK($L$4), NOT(ISNUMBER(Table146[[#This Row],[AVG-2]]))), "", MAX(0, (Table146[[#This Row],[AVG-2]]-$L$5) / ($L$4-$L$5)))</f>
        <v/>
      </c>
      <c r="R47" s="19" t="str">
        <f>IF(OR(ISBLANK(Table146[[#This Row],[SV-3]]),ISBLANK(Table146[[#This Row],[NL-3]]), ISBLANK(Table146[[#This Row],[US-3]])), "", AVERAGE(Table146[[#This Row],[US-3]:[SV-3]]))</f>
        <v/>
      </c>
      <c r="S47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7" s="17" t="str">
        <f>IF(OR($R$5="",$R$4="",ISBLANK(Table146[[#This Row],[AVG-3]]), Table146[[#This Row],[AVG-3]]=""), "", MAX(0, (Table146[[#This Row],[AVG-3]]-$R$5)/($R$4-$R$5)))</f>
        <v/>
      </c>
      <c r="Y47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7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7" s="17" t="str">
        <f>IF(OR($Y$4="", $Y$5="", Table146[[#This Row],[AVG-4]]=""), "", MAX(0, ($Y$5-Table146[[#This Row],[AVG-4]])/($Y$5-$Y$4)))</f>
        <v/>
      </c>
      <c r="AG47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7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7" s="2" t="str">
        <f>IF(OR($AG$4="",$AG$5="", Table146[[#This Row],[AVG-5]]=""), "", ($AG$5-Table146[[#This Row],[AVG-5]])/($AG$5-$AG$4))</f>
        <v/>
      </c>
    </row>
    <row r="48" spans="1:35" s="2" customFormat="1">
      <c r="A48" s="26"/>
      <c r="B48" s="1"/>
      <c r="C48" s="7">
        <f t="shared" si="0"/>
        <v>15.36</v>
      </c>
      <c r="D48" s="7">
        <f t="shared" si="1"/>
        <v>12.66</v>
      </c>
      <c r="E48" s="7">
        <f t="shared" si="2"/>
        <v>13.35</v>
      </c>
      <c r="F48" s="7">
        <f t="shared" si="3"/>
        <v>21.38</v>
      </c>
      <c r="G48" s="7">
        <f t="shared" si="4"/>
        <v>13.51</v>
      </c>
      <c r="H48" s="7">
        <f t="shared" si="5"/>
        <v>9.4</v>
      </c>
      <c r="I48" s="19">
        <f>IF(OR(ISBLANK(Table146[[#This Row],[US]])), "", AVERAGE(Table146[[#This Row],[US]]))</f>
        <v>15.36</v>
      </c>
      <c r="J48" s="7"/>
      <c r="K48" s="7"/>
      <c r="L48" s="19" t="str">
        <f>IF(OR(ISBLANK(Table146[[#This Row],[US-2]]), ISBLANK(Table146[[#This Row],[NL-2]])), "", AVERAGE(Table146[[#This Row],[US-2]:[NL-2]]))</f>
        <v/>
      </c>
      <c r="M48" s="7" t="str">
        <f>IF(OR(ISBLANK(Table146[[#This Row],[US]]), ISBLANK(Table146[[#This Row],[US-2]])), "", Table146[[#This Row],[US]]-Table146[[#This Row],[US-2]])</f>
        <v/>
      </c>
      <c r="N48" s="23" t="str">
        <f>IF(OR(ISBLANK($L$5), ISBLANK($L$4), NOT(ISNUMBER(Table146[[#This Row],[AVG-2]]))), "", MAX(0, (Table146[[#This Row],[AVG-2]]-$L$5) / ($L$4-$L$5)))</f>
        <v/>
      </c>
      <c r="R48" s="19" t="str">
        <f>IF(OR(ISBLANK(Table146[[#This Row],[SV-3]]),ISBLANK(Table146[[#This Row],[NL-3]]), ISBLANK(Table146[[#This Row],[US-3]])), "", AVERAGE(Table146[[#This Row],[US-3]:[SV-3]]))</f>
        <v/>
      </c>
      <c r="S48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8" s="17" t="str">
        <f>IF(OR($R$5="",$R$4="",ISBLANK(Table146[[#This Row],[AVG-3]]), Table146[[#This Row],[AVG-3]]=""), "", MAX(0, (Table146[[#This Row],[AVG-3]]-$R$5)/($R$4-$R$5)))</f>
        <v/>
      </c>
      <c r="Y48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8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8" s="17" t="str">
        <f>IF(OR($Y$4="", $Y$5="", Table146[[#This Row],[AVG-4]]=""), "", MAX(0, ($Y$5-Table146[[#This Row],[AVG-4]])/($Y$5-$Y$4)))</f>
        <v/>
      </c>
      <c r="AG48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8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8" s="2" t="str">
        <f>IF(OR($AG$4="",$AG$5="", Table146[[#This Row],[AVG-5]]=""), "", ($AG$5-Table146[[#This Row],[AVG-5]])/($AG$5-$AG$4))</f>
        <v/>
      </c>
    </row>
    <row r="49" spans="1:35" s="2" customFormat="1">
      <c r="A49" s="26"/>
      <c r="B49" s="1"/>
      <c r="C49" s="7">
        <f t="shared" si="0"/>
        <v>15.36</v>
      </c>
      <c r="D49" s="7">
        <f t="shared" si="1"/>
        <v>12.66</v>
      </c>
      <c r="E49" s="7">
        <f t="shared" si="2"/>
        <v>13.35</v>
      </c>
      <c r="F49" s="7">
        <f t="shared" si="3"/>
        <v>21.38</v>
      </c>
      <c r="G49" s="7">
        <f t="shared" si="4"/>
        <v>13.51</v>
      </c>
      <c r="H49" s="7">
        <f t="shared" si="5"/>
        <v>9.4</v>
      </c>
      <c r="I49" s="19">
        <f>IF(OR(ISBLANK(Table146[[#This Row],[US]])), "", AVERAGE(Table146[[#This Row],[US]]))</f>
        <v>15.36</v>
      </c>
      <c r="J49" s="7"/>
      <c r="K49" s="7"/>
      <c r="L49" s="19" t="str">
        <f>IF(OR(ISBLANK(Table146[[#This Row],[US-2]]), ISBLANK(Table146[[#This Row],[NL-2]])), "", AVERAGE(Table146[[#This Row],[US-2]:[NL-2]]))</f>
        <v/>
      </c>
      <c r="M49" s="7" t="str">
        <f>IF(OR(ISBLANK(Table146[[#This Row],[US]]), ISBLANK(Table146[[#This Row],[US-2]])), "", Table146[[#This Row],[US]]-Table146[[#This Row],[US-2]])</f>
        <v/>
      </c>
      <c r="N49" s="23" t="str">
        <f>IF(OR(ISBLANK($L$5), ISBLANK($L$4), NOT(ISNUMBER(Table146[[#This Row],[AVG-2]]))), "", MAX(0, (Table146[[#This Row],[AVG-2]]-$L$5) / ($L$4-$L$5)))</f>
        <v/>
      </c>
      <c r="R49" s="19" t="str">
        <f>IF(OR(ISBLANK(Table146[[#This Row],[SV-3]]),ISBLANK(Table146[[#This Row],[NL-3]]), ISBLANK(Table146[[#This Row],[US-3]])), "", AVERAGE(Table146[[#This Row],[US-3]:[SV-3]]))</f>
        <v/>
      </c>
      <c r="S49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49" s="17" t="str">
        <f>IF(OR($R$5="",$R$4="",ISBLANK(Table146[[#This Row],[AVG-3]]), Table146[[#This Row],[AVG-3]]=""), "", MAX(0, (Table146[[#This Row],[AVG-3]]-$R$5)/($R$4-$R$5)))</f>
        <v/>
      </c>
      <c r="Y49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49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49" s="17" t="str">
        <f>IF(OR($Y$4="", $Y$5="", Table146[[#This Row],[AVG-4]]=""), "", MAX(0, ($Y$5-Table146[[#This Row],[AVG-4]])/($Y$5-$Y$4)))</f>
        <v/>
      </c>
      <c r="AG49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49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49" s="2" t="str">
        <f>IF(OR($AG$4="",$AG$5="", Table146[[#This Row],[AVG-5]]=""), "", ($AG$5-Table146[[#This Row],[AVG-5]])/($AG$5-$AG$4))</f>
        <v/>
      </c>
    </row>
    <row r="50" spans="1:35" s="2" customFormat="1">
      <c r="A50" s="26"/>
      <c r="B50" s="1"/>
      <c r="C50" s="7">
        <f t="shared" si="0"/>
        <v>15.36</v>
      </c>
      <c r="D50" s="7">
        <f t="shared" si="1"/>
        <v>12.66</v>
      </c>
      <c r="E50" s="7">
        <f t="shared" si="2"/>
        <v>13.35</v>
      </c>
      <c r="F50" s="7">
        <f t="shared" si="3"/>
        <v>21.38</v>
      </c>
      <c r="G50" s="7">
        <f t="shared" si="4"/>
        <v>13.51</v>
      </c>
      <c r="H50" s="7">
        <f t="shared" si="5"/>
        <v>9.4</v>
      </c>
      <c r="I50" s="19">
        <f>IF(OR(ISBLANK(Table146[[#This Row],[US]])), "", AVERAGE(Table146[[#This Row],[US]]))</f>
        <v>15.36</v>
      </c>
      <c r="J50" s="7"/>
      <c r="K50" s="7"/>
      <c r="L50" s="19" t="str">
        <f>IF(OR(ISBLANK(Table146[[#This Row],[US-2]]), ISBLANK(Table146[[#This Row],[NL-2]])), "", AVERAGE(Table146[[#This Row],[US-2]:[NL-2]]))</f>
        <v/>
      </c>
      <c r="M50" s="7" t="str">
        <f>IF(OR(ISBLANK(Table146[[#This Row],[US]]), ISBLANK(Table146[[#This Row],[US-2]])), "", Table146[[#This Row],[US]]-Table146[[#This Row],[US-2]])</f>
        <v/>
      </c>
      <c r="N50" s="23" t="str">
        <f>IF(OR(ISBLANK($L$5), ISBLANK($L$4), NOT(ISNUMBER(Table146[[#This Row],[AVG-2]]))), "", MAX(0, (Table146[[#This Row],[AVG-2]]-$L$5) / ($L$4-$L$5)))</f>
        <v/>
      </c>
      <c r="R50" s="19" t="str">
        <f>IF(OR(ISBLANK(Table146[[#This Row],[SV-3]]),ISBLANK(Table146[[#This Row],[NL-3]]), ISBLANK(Table146[[#This Row],[US-3]])), "", AVERAGE(Table146[[#This Row],[US-3]:[SV-3]]))</f>
        <v/>
      </c>
      <c r="S50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0" s="17" t="str">
        <f>IF(OR($R$5="",$R$4="",ISBLANK(Table146[[#This Row],[AVG-3]]), Table146[[#This Row],[AVG-3]]=""), "", MAX(0, (Table146[[#This Row],[AVG-3]]-$R$5)/($R$4-$R$5)))</f>
        <v/>
      </c>
      <c r="Y50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0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0" s="17" t="str">
        <f>IF(OR($Y$4="", $Y$5="", Table146[[#This Row],[AVG-4]]=""), "", MAX(0, ($Y$5-Table146[[#This Row],[AVG-4]])/($Y$5-$Y$4)))</f>
        <v/>
      </c>
      <c r="AG50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0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0" s="2" t="str">
        <f>IF(OR($AG$4="",$AG$5="", Table146[[#This Row],[AVG-5]]=""), "", ($AG$5-Table146[[#This Row],[AVG-5]])/($AG$5-$AG$4))</f>
        <v/>
      </c>
    </row>
    <row r="51" spans="1:35" s="2" customFormat="1">
      <c r="A51" s="26"/>
      <c r="B51" s="1"/>
      <c r="C51" s="7">
        <f t="shared" si="0"/>
        <v>15.36</v>
      </c>
      <c r="D51" s="7">
        <f t="shared" si="1"/>
        <v>12.66</v>
      </c>
      <c r="E51" s="7">
        <f t="shared" si="2"/>
        <v>13.35</v>
      </c>
      <c r="F51" s="7">
        <f t="shared" si="3"/>
        <v>21.38</v>
      </c>
      <c r="G51" s="7">
        <f t="shared" si="4"/>
        <v>13.51</v>
      </c>
      <c r="H51" s="7">
        <f t="shared" si="5"/>
        <v>9.4</v>
      </c>
      <c r="I51" s="19">
        <f>IF(OR(ISBLANK(Table146[[#This Row],[US]])), "", AVERAGE(Table146[[#This Row],[US]]))</f>
        <v>15.36</v>
      </c>
      <c r="J51" s="7"/>
      <c r="K51" s="7"/>
      <c r="L51" s="19" t="str">
        <f>IF(OR(ISBLANK(Table146[[#This Row],[US-2]]), ISBLANK(Table146[[#This Row],[NL-2]])), "", AVERAGE(Table146[[#This Row],[US-2]:[NL-2]]))</f>
        <v/>
      </c>
      <c r="M51" s="7" t="str">
        <f>IF(OR(ISBLANK(Table146[[#This Row],[US]]), ISBLANK(Table146[[#This Row],[US-2]])), "", Table146[[#This Row],[US]]-Table146[[#This Row],[US-2]])</f>
        <v/>
      </c>
      <c r="N51" s="23" t="str">
        <f>IF(OR(ISBLANK($L$5), ISBLANK($L$4), NOT(ISNUMBER(Table146[[#This Row],[AVG-2]]))), "", MAX(0, (Table146[[#This Row],[AVG-2]]-$L$5) / ($L$4-$L$5)))</f>
        <v/>
      </c>
      <c r="R51" s="19" t="str">
        <f>IF(OR(ISBLANK(Table146[[#This Row],[SV-3]]),ISBLANK(Table146[[#This Row],[NL-3]]), ISBLANK(Table146[[#This Row],[US-3]])), "", AVERAGE(Table146[[#This Row],[US-3]:[SV-3]]))</f>
        <v/>
      </c>
      <c r="S51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1" s="17" t="str">
        <f>IF(OR($R$5="",$R$4="",ISBLANK(Table146[[#This Row],[AVG-3]]), Table146[[#This Row],[AVG-3]]=""), "", MAX(0, (Table146[[#This Row],[AVG-3]]-$R$5)/($R$4-$R$5)))</f>
        <v/>
      </c>
      <c r="Y51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1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1" s="17" t="str">
        <f>IF(OR($Y$4="", $Y$5="", Table146[[#This Row],[AVG-4]]=""), "", MAX(0, ($Y$5-Table146[[#This Row],[AVG-4]])/($Y$5-$Y$4)))</f>
        <v/>
      </c>
      <c r="AG51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1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1" s="2" t="str">
        <f>IF(OR($AG$4="",$AG$5="", Table146[[#This Row],[AVG-5]]=""), "", ($AG$5-Table146[[#This Row],[AVG-5]])/($AG$5-$AG$4))</f>
        <v/>
      </c>
    </row>
    <row r="52" spans="1:35" s="2" customFormat="1">
      <c r="A52" s="26"/>
      <c r="B52" s="1"/>
      <c r="C52" s="7">
        <f t="shared" si="0"/>
        <v>15.36</v>
      </c>
      <c r="D52" s="7">
        <f t="shared" si="1"/>
        <v>12.66</v>
      </c>
      <c r="E52" s="7">
        <f t="shared" si="2"/>
        <v>13.35</v>
      </c>
      <c r="F52" s="7">
        <f t="shared" si="3"/>
        <v>21.38</v>
      </c>
      <c r="G52" s="7">
        <f t="shared" si="4"/>
        <v>13.51</v>
      </c>
      <c r="H52" s="7">
        <f t="shared" si="5"/>
        <v>9.4</v>
      </c>
      <c r="I52" s="19">
        <f>IF(OR(ISBLANK(Table146[[#This Row],[US]])), "", AVERAGE(Table146[[#This Row],[US]]))</f>
        <v>15.36</v>
      </c>
      <c r="J52" s="7"/>
      <c r="K52" s="7"/>
      <c r="L52" s="19" t="str">
        <f>IF(OR(ISBLANK(Table146[[#This Row],[US-2]]), ISBLANK(Table146[[#This Row],[NL-2]])), "", AVERAGE(Table146[[#This Row],[US-2]:[NL-2]]))</f>
        <v/>
      </c>
      <c r="M52" s="7" t="str">
        <f>IF(OR(ISBLANK(Table146[[#This Row],[US]]), ISBLANK(Table146[[#This Row],[US-2]])), "", Table146[[#This Row],[US]]-Table146[[#This Row],[US-2]])</f>
        <v/>
      </c>
      <c r="N52" s="23" t="str">
        <f>IF(OR(ISBLANK($L$5), ISBLANK($L$4), NOT(ISNUMBER(Table146[[#This Row],[AVG-2]]))), "", MAX(0, (Table146[[#This Row],[AVG-2]]-$L$5) / ($L$4-$L$5)))</f>
        <v/>
      </c>
      <c r="R52" s="19" t="str">
        <f>IF(OR(ISBLANK(Table146[[#This Row],[SV-3]]),ISBLANK(Table146[[#This Row],[NL-3]]), ISBLANK(Table146[[#This Row],[US-3]])), "", AVERAGE(Table146[[#This Row],[US-3]:[SV-3]]))</f>
        <v/>
      </c>
      <c r="S52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2" s="17" t="str">
        <f>IF(OR($R$5="",$R$4="",ISBLANK(Table146[[#This Row],[AVG-3]]), Table146[[#This Row],[AVG-3]]=""), "", MAX(0, (Table146[[#This Row],[AVG-3]]-$R$5)/($R$4-$R$5)))</f>
        <v/>
      </c>
      <c r="Y52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2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2" s="17" t="str">
        <f>IF(OR($Y$4="", $Y$5="", Table146[[#This Row],[AVG-4]]=""), "", MAX(0, ($Y$5-Table146[[#This Row],[AVG-4]])/($Y$5-$Y$4)))</f>
        <v/>
      </c>
      <c r="AG52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2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2" s="2" t="str">
        <f>IF(OR($AG$4="",$AG$5="", Table146[[#This Row],[AVG-5]]=""), "", ($AG$5-Table146[[#This Row],[AVG-5]])/($AG$5-$AG$4))</f>
        <v/>
      </c>
    </row>
    <row r="53" spans="1:35" s="2" customFormat="1">
      <c r="A53" s="26"/>
      <c r="B53" s="1"/>
      <c r="C53" s="7">
        <f t="shared" si="0"/>
        <v>15.36</v>
      </c>
      <c r="D53" s="7">
        <f t="shared" si="1"/>
        <v>12.66</v>
      </c>
      <c r="E53" s="7">
        <f t="shared" si="2"/>
        <v>13.35</v>
      </c>
      <c r="F53" s="7">
        <f t="shared" si="3"/>
        <v>21.38</v>
      </c>
      <c r="G53" s="7">
        <f t="shared" si="4"/>
        <v>13.51</v>
      </c>
      <c r="H53" s="7">
        <f t="shared" si="5"/>
        <v>9.4</v>
      </c>
      <c r="I53" s="19">
        <f>IF(OR(ISBLANK(Table146[[#This Row],[US]])), "", AVERAGE(Table146[[#This Row],[US]]))</f>
        <v>15.36</v>
      </c>
      <c r="J53" s="7"/>
      <c r="K53" s="7"/>
      <c r="L53" s="19" t="str">
        <f>IF(OR(ISBLANK(Table146[[#This Row],[US-2]]), ISBLANK(Table146[[#This Row],[NL-2]])), "", AVERAGE(Table146[[#This Row],[US-2]:[NL-2]]))</f>
        <v/>
      </c>
      <c r="M53" s="7" t="str">
        <f>IF(OR(ISBLANK(Table146[[#This Row],[US]]), ISBLANK(Table146[[#This Row],[US-2]])), "", Table146[[#This Row],[US]]-Table146[[#This Row],[US-2]])</f>
        <v/>
      </c>
      <c r="N53" s="23" t="str">
        <f>IF(OR(ISBLANK($L$5), ISBLANK($L$4), NOT(ISNUMBER(Table146[[#This Row],[AVG-2]]))), "", MAX(0, (Table146[[#This Row],[AVG-2]]-$L$5) / ($L$4-$L$5)))</f>
        <v/>
      </c>
      <c r="R53" s="19" t="str">
        <f>IF(OR(ISBLANK(Table146[[#This Row],[SV-3]]),ISBLANK(Table146[[#This Row],[NL-3]]), ISBLANK(Table146[[#This Row],[US-3]])), "", AVERAGE(Table146[[#This Row],[US-3]:[SV-3]]))</f>
        <v/>
      </c>
      <c r="S53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3" s="17" t="str">
        <f>IF(OR($R$5="",$R$4="",ISBLANK(Table146[[#This Row],[AVG-3]]), Table146[[#This Row],[AVG-3]]=""), "", MAX(0, (Table146[[#This Row],[AVG-3]]-$R$5)/($R$4-$R$5)))</f>
        <v/>
      </c>
      <c r="Y53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3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3" s="17" t="str">
        <f>IF(OR($Y$4="", $Y$5="", Table146[[#This Row],[AVG-4]]=""), "", MAX(0, ($Y$5-Table146[[#This Row],[AVG-4]])/($Y$5-$Y$4)))</f>
        <v/>
      </c>
      <c r="AG53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3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3" s="2" t="str">
        <f>IF(OR($AG$4="",$AG$5="", Table146[[#This Row],[AVG-5]]=""), "", ($AG$5-Table146[[#This Row],[AVG-5]])/($AG$5-$AG$4))</f>
        <v/>
      </c>
    </row>
    <row r="54" spans="1:35" s="2" customFormat="1">
      <c r="A54" s="26"/>
      <c r="B54" s="1"/>
      <c r="C54" s="7">
        <f t="shared" si="0"/>
        <v>15.36</v>
      </c>
      <c r="D54" s="7">
        <f t="shared" si="1"/>
        <v>12.66</v>
      </c>
      <c r="E54" s="7">
        <f t="shared" si="2"/>
        <v>13.35</v>
      </c>
      <c r="F54" s="7">
        <f t="shared" si="3"/>
        <v>21.38</v>
      </c>
      <c r="G54" s="7">
        <f t="shared" si="4"/>
        <v>13.51</v>
      </c>
      <c r="H54" s="7">
        <f t="shared" si="5"/>
        <v>9.4</v>
      </c>
      <c r="I54" s="19">
        <f>IF(OR(ISBLANK(Table146[[#This Row],[US]])), "", AVERAGE(Table146[[#This Row],[US]]))</f>
        <v>15.36</v>
      </c>
      <c r="J54" s="7"/>
      <c r="K54" s="7"/>
      <c r="L54" s="19" t="str">
        <f>IF(OR(ISBLANK(Table146[[#This Row],[US-2]]), ISBLANK(Table146[[#This Row],[NL-2]])), "", AVERAGE(Table146[[#This Row],[US-2]:[NL-2]]))</f>
        <v/>
      </c>
      <c r="M54" s="7" t="str">
        <f>IF(OR(ISBLANK(Table146[[#This Row],[US]]), ISBLANK(Table146[[#This Row],[US-2]])), "", Table146[[#This Row],[US]]-Table146[[#This Row],[US-2]])</f>
        <v/>
      </c>
      <c r="N54" s="23" t="str">
        <f>IF(OR(ISBLANK($L$5), ISBLANK($L$4), NOT(ISNUMBER(Table146[[#This Row],[AVG-2]]))), "", MAX(0, (Table146[[#This Row],[AVG-2]]-$L$5) / ($L$4-$L$5)))</f>
        <v/>
      </c>
      <c r="R54" s="19" t="str">
        <f>IF(OR(ISBLANK(Table146[[#This Row],[SV-3]]),ISBLANK(Table146[[#This Row],[NL-3]]), ISBLANK(Table146[[#This Row],[US-3]])), "", AVERAGE(Table146[[#This Row],[US-3]:[SV-3]]))</f>
        <v/>
      </c>
      <c r="S54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4" s="17" t="str">
        <f>IF(OR($R$5="",$R$4="",ISBLANK(Table146[[#This Row],[AVG-3]]), Table146[[#This Row],[AVG-3]]=""), "", MAX(0, (Table146[[#This Row],[AVG-3]]-$R$5)/($R$4-$R$5)))</f>
        <v/>
      </c>
      <c r="Y54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4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4" s="17" t="str">
        <f>IF(OR($Y$4="", $Y$5="", Table146[[#This Row],[AVG-4]]=""), "", MAX(0, ($Y$5-Table146[[#This Row],[AVG-4]])/($Y$5-$Y$4)))</f>
        <v/>
      </c>
      <c r="AG54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4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4" s="2" t="str">
        <f>IF(OR($AG$4="",$AG$5="", Table146[[#This Row],[AVG-5]]=""), "", ($AG$5-Table146[[#This Row],[AVG-5]])/($AG$5-$AG$4))</f>
        <v/>
      </c>
    </row>
    <row r="55" spans="1:35" s="2" customFormat="1">
      <c r="A55" s="26"/>
      <c r="B55" s="1"/>
      <c r="C55" s="7">
        <f t="shared" si="0"/>
        <v>15.36</v>
      </c>
      <c r="D55" s="7">
        <f t="shared" si="1"/>
        <v>12.66</v>
      </c>
      <c r="E55" s="7">
        <f t="shared" si="2"/>
        <v>13.35</v>
      </c>
      <c r="F55" s="7">
        <f t="shared" si="3"/>
        <v>21.38</v>
      </c>
      <c r="G55" s="7">
        <f t="shared" si="4"/>
        <v>13.51</v>
      </c>
      <c r="H55" s="7">
        <f t="shared" si="5"/>
        <v>9.4</v>
      </c>
      <c r="I55" s="19">
        <f>IF(OR(ISBLANK(Table146[[#This Row],[US]])), "", AVERAGE(Table146[[#This Row],[US]]))</f>
        <v>15.36</v>
      </c>
      <c r="J55" s="7"/>
      <c r="K55" s="7"/>
      <c r="L55" s="19" t="str">
        <f>IF(OR(ISBLANK(Table146[[#This Row],[US-2]]), ISBLANK(Table146[[#This Row],[NL-2]])), "", AVERAGE(Table146[[#This Row],[US-2]:[NL-2]]))</f>
        <v/>
      </c>
      <c r="M55" s="7" t="str">
        <f>IF(OR(ISBLANK(Table146[[#This Row],[US]]), ISBLANK(Table146[[#This Row],[US-2]])), "", Table146[[#This Row],[US]]-Table146[[#This Row],[US-2]])</f>
        <v/>
      </c>
      <c r="N55" s="23" t="str">
        <f>IF(OR(ISBLANK($L$5), ISBLANK($L$4), NOT(ISNUMBER(Table146[[#This Row],[AVG-2]]))), "", MAX(0, (Table146[[#This Row],[AVG-2]]-$L$5) / ($L$4-$L$5)))</f>
        <v/>
      </c>
      <c r="R55" s="19" t="str">
        <f>IF(OR(ISBLANK(Table146[[#This Row],[SV-3]]),ISBLANK(Table146[[#This Row],[NL-3]]), ISBLANK(Table146[[#This Row],[US-3]])), "", AVERAGE(Table146[[#This Row],[US-3]:[SV-3]]))</f>
        <v/>
      </c>
      <c r="S55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5" s="17" t="str">
        <f>IF(OR($R$5="",$R$4="",ISBLANK(Table146[[#This Row],[AVG-3]]), Table146[[#This Row],[AVG-3]]=""), "", MAX(0, (Table146[[#This Row],[AVG-3]]-$R$5)/($R$4-$R$5)))</f>
        <v/>
      </c>
      <c r="Y55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5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5" s="17" t="str">
        <f>IF(OR($Y$4="", $Y$5="", Table146[[#This Row],[AVG-4]]=""), "", MAX(0, ($Y$5-Table146[[#This Row],[AVG-4]])/($Y$5-$Y$4)))</f>
        <v/>
      </c>
      <c r="AG55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5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5" s="2" t="str">
        <f>IF(OR($AG$4="",$AG$5="", Table146[[#This Row],[AVG-5]]=""), "", ($AG$5-Table146[[#This Row],[AVG-5]])/($AG$5-$AG$4))</f>
        <v/>
      </c>
    </row>
    <row r="56" spans="1:35" s="2" customFormat="1">
      <c r="A56" s="26"/>
      <c r="B56" s="1"/>
      <c r="C56" s="7">
        <f t="shared" si="0"/>
        <v>15.36</v>
      </c>
      <c r="D56" s="7">
        <f t="shared" si="1"/>
        <v>12.66</v>
      </c>
      <c r="E56" s="7">
        <f t="shared" si="2"/>
        <v>13.35</v>
      </c>
      <c r="F56" s="7">
        <f t="shared" si="3"/>
        <v>21.38</v>
      </c>
      <c r="G56" s="7">
        <f t="shared" si="4"/>
        <v>13.51</v>
      </c>
      <c r="H56" s="7">
        <f t="shared" si="5"/>
        <v>9.4</v>
      </c>
      <c r="I56" s="19">
        <f>IF(OR(ISBLANK(Table146[[#This Row],[US]])), "", AVERAGE(Table146[[#This Row],[US]]))</f>
        <v>15.36</v>
      </c>
      <c r="J56" s="7"/>
      <c r="K56" s="7"/>
      <c r="L56" s="19" t="str">
        <f>IF(OR(ISBLANK(Table146[[#This Row],[US-2]]), ISBLANK(Table146[[#This Row],[NL-2]])), "", AVERAGE(Table146[[#This Row],[US-2]:[NL-2]]))</f>
        <v/>
      </c>
      <c r="M56" s="7" t="str">
        <f>IF(OR(ISBLANK(Table146[[#This Row],[US]]), ISBLANK(Table146[[#This Row],[US-2]])), "", Table146[[#This Row],[US]]-Table146[[#This Row],[US-2]])</f>
        <v/>
      </c>
      <c r="N56" s="23" t="str">
        <f>IF(OR(ISBLANK($L$5), ISBLANK($L$4), NOT(ISNUMBER(Table146[[#This Row],[AVG-2]]))), "", MAX(0, (Table146[[#This Row],[AVG-2]]-$L$5) / ($L$4-$L$5)))</f>
        <v/>
      </c>
      <c r="R56" s="19" t="str">
        <f>IF(OR(ISBLANK(Table146[[#This Row],[SV-3]]),ISBLANK(Table146[[#This Row],[NL-3]]), ISBLANK(Table146[[#This Row],[US-3]])), "", AVERAGE(Table146[[#This Row],[US-3]:[SV-3]]))</f>
        <v/>
      </c>
      <c r="S56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6" s="17" t="str">
        <f>IF(OR($R$5="",$R$4="",ISBLANK(Table146[[#This Row],[AVG-3]]), Table146[[#This Row],[AVG-3]]=""), "", MAX(0, (Table146[[#This Row],[AVG-3]]-$R$5)/($R$4-$R$5)))</f>
        <v/>
      </c>
      <c r="Y56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6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6" s="17" t="str">
        <f>IF(OR($Y$4="", $Y$5="", Table146[[#This Row],[AVG-4]]=""), "", MAX(0, ($Y$5-Table146[[#This Row],[AVG-4]])/($Y$5-$Y$4)))</f>
        <v/>
      </c>
      <c r="AG56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6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6" s="2" t="str">
        <f>IF(OR($AG$4="",$AG$5="", Table146[[#This Row],[AVG-5]]=""), "", ($AG$5-Table146[[#This Row],[AVG-5]])/($AG$5-$AG$4))</f>
        <v/>
      </c>
    </row>
    <row r="57" spans="1:35" s="2" customFormat="1">
      <c r="A57" s="26"/>
      <c r="B57" s="1"/>
      <c r="C57" s="7">
        <f t="shared" si="0"/>
        <v>15.36</v>
      </c>
      <c r="D57" s="7">
        <f t="shared" si="1"/>
        <v>12.66</v>
      </c>
      <c r="E57" s="7">
        <f t="shared" si="2"/>
        <v>13.35</v>
      </c>
      <c r="F57" s="7">
        <f t="shared" si="3"/>
        <v>21.38</v>
      </c>
      <c r="G57" s="7">
        <f t="shared" si="4"/>
        <v>13.51</v>
      </c>
      <c r="H57" s="7">
        <f t="shared" si="5"/>
        <v>9.4</v>
      </c>
      <c r="I57" s="19">
        <f>IF(OR(ISBLANK(Table146[[#This Row],[US]])), "", AVERAGE(Table146[[#This Row],[US]]))</f>
        <v>15.36</v>
      </c>
      <c r="J57" s="7"/>
      <c r="K57" s="7"/>
      <c r="L57" s="19" t="str">
        <f>IF(OR(ISBLANK(Table146[[#This Row],[US-2]]), ISBLANK(Table146[[#This Row],[NL-2]])), "", AVERAGE(Table146[[#This Row],[US-2]:[NL-2]]))</f>
        <v/>
      </c>
      <c r="M57" s="7" t="str">
        <f>IF(OR(ISBLANK(Table146[[#This Row],[US]]), ISBLANK(Table146[[#This Row],[US-2]])), "", Table146[[#This Row],[US]]-Table146[[#This Row],[US-2]])</f>
        <v/>
      </c>
      <c r="N57" s="23" t="str">
        <f>IF(OR(ISBLANK($L$5), ISBLANK($L$4), NOT(ISNUMBER(Table146[[#This Row],[AVG-2]]))), "", MAX(0, (Table146[[#This Row],[AVG-2]]-$L$5) / ($L$4-$L$5)))</f>
        <v/>
      </c>
      <c r="R57" s="19" t="str">
        <f>IF(OR(ISBLANK(Table146[[#This Row],[SV-3]]),ISBLANK(Table146[[#This Row],[NL-3]]), ISBLANK(Table146[[#This Row],[US-3]])), "", AVERAGE(Table146[[#This Row],[US-3]:[SV-3]]))</f>
        <v/>
      </c>
      <c r="S57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7" s="17" t="str">
        <f>IF(OR($R$5="",$R$4="",ISBLANK(Table146[[#This Row],[AVG-3]]), Table146[[#This Row],[AVG-3]]=""), "", MAX(0, (Table146[[#This Row],[AVG-3]]-$R$5)/($R$4-$R$5)))</f>
        <v/>
      </c>
      <c r="Y57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7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7" s="17" t="str">
        <f>IF(OR($Y$4="", $Y$5="", Table146[[#This Row],[AVG-4]]=""), "", MAX(0, ($Y$5-Table146[[#This Row],[AVG-4]])/($Y$5-$Y$4)))</f>
        <v/>
      </c>
      <c r="AG57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7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7" s="2" t="str">
        <f>IF(OR($AG$4="",$AG$5="", Table146[[#This Row],[AVG-5]]=""), "", ($AG$5-Table146[[#This Row],[AVG-5]])/($AG$5-$AG$4))</f>
        <v/>
      </c>
    </row>
    <row r="58" spans="1:35" s="2" customFormat="1">
      <c r="A58" s="26"/>
      <c r="B58" s="1"/>
      <c r="C58" s="7">
        <f t="shared" si="0"/>
        <v>15.36</v>
      </c>
      <c r="D58" s="7">
        <f t="shared" si="1"/>
        <v>12.66</v>
      </c>
      <c r="E58" s="7">
        <f t="shared" si="2"/>
        <v>13.35</v>
      </c>
      <c r="F58" s="7">
        <f t="shared" si="3"/>
        <v>21.38</v>
      </c>
      <c r="G58" s="7">
        <f t="shared" si="4"/>
        <v>13.51</v>
      </c>
      <c r="H58" s="7">
        <f t="shared" si="5"/>
        <v>9.4</v>
      </c>
      <c r="I58" s="19">
        <f>IF(OR(ISBLANK(Table146[[#This Row],[US]])), "", AVERAGE(Table146[[#This Row],[US]]))</f>
        <v>15.36</v>
      </c>
      <c r="J58" s="7"/>
      <c r="K58" s="7"/>
      <c r="L58" s="19" t="str">
        <f>IF(OR(ISBLANK(Table146[[#This Row],[US-2]]), ISBLANK(Table146[[#This Row],[NL-2]])), "", AVERAGE(Table146[[#This Row],[US-2]:[NL-2]]))</f>
        <v/>
      </c>
      <c r="M58" s="7" t="str">
        <f>IF(OR(ISBLANK(Table146[[#This Row],[US]]), ISBLANK(Table146[[#This Row],[US-2]])), "", Table146[[#This Row],[US]]-Table146[[#This Row],[US-2]])</f>
        <v/>
      </c>
      <c r="N58" s="23" t="str">
        <f>IF(OR(ISBLANK($L$5), ISBLANK($L$4), NOT(ISNUMBER(Table146[[#This Row],[AVG-2]]))), "", MAX(0, (Table146[[#This Row],[AVG-2]]-$L$5) / ($L$4-$L$5)))</f>
        <v/>
      </c>
      <c r="R58" s="19" t="str">
        <f>IF(OR(ISBLANK(Table146[[#This Row],[SV-3]]),ISBLANK(Table146[[#This Row],[NL-3]]), ISBLANK(Table146[[#This Row],[US-3]])), "", AVERAGE(Table146[[#This Row],[US-3]:[SV-3]]))</f>
        <v/>
      </c>
      <c r="S58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8" s="17" t="str">
        <f>IF(OR($R$5="",$R$4="",ISBLANK(Table146[[#This Row],[AVG-3]]), Table146[[#This Row],[AVG-3]]=""), "", MAX(0, (Table146[[#This Row],[AVG-3]]-$R$5)/($R$4-$R$5)))</f>
        <v/>
      </c>
      <c r="Y58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8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8" s="17" t="str">
        <f>IF(OR($Y$4="", $Y$5="", Table146[[#This Row],[AVG-4]]=""), "", MAX(0, ($Y$5-Table146[[#This Row],[AVG-4]])/($Y$5-$Y$4)))</f>
        <v/>
      </c>
      <c r="AG58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8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8" s="2" t="str">
        <f>IF(OR($AG$4="",$AG$5="", Table146[[#This Row],[AVG-5]]=""), "", ($AG$5-Table146[[#This Row],[AVG-5]])/($AG$5-$AG$4))</f>
        <v/>
      </c>
    </row>
    <row r="59" spans="1:35" s="2" customFormat="1">
      <c r="A59" s="26"/>
      <c r="B59" s="1"/>
      <c r="C59" s="7">
        <f t="shared" si="0"/>
        <v>15.36</v>
      </c>
      <c r="D59" s="7">
        <f t="shared" si="1"/>
        <v>12.66</v>
      </c>
      <c r="E59" s="7">
        <f t="shared" si="2"/>
        <v>13.35</v>
      </c>
      <c r="F59" s="7">
        <f t="shared" si="3"/>
        <v>21.38</v>
      </c>
      <c r="G59" s="7">
        <f t="shared" si="4"/>
        <v>13.51</v>
      </c>
      <c r="H59" s="7">
        <f t="shared" si="5"/>
        <v>9.4</v>
      </c>
      <c r="I59" s="19">
        <f>IF(OR(ISBLANK(Table146[[#This Row],[US]])), "", AVERAGE(Table146[[#This Row],[US]]))</f>
        <v>15.36</v>
      </c>
      <c r="J59" s="7"/>
      <c r="K59" s="7"/>
      <c r="L59" s="19" t="str">
        <f>IF(OR(ISBLANK(Table146[[#This Row],[US-2]]), ISBLANK(Table146[[#This Row],[NL-2]])), "", AVERAGE(Table146[[#This Row],[US-2]:[NL-2]]))</f>
        <v/>
      </c>
      <c r="M59" s="7" t="str">
        <f>IF(OR(ISBLANK(Table146[[#This Row],[US]]), ISBLANK(Table146[[#This Row],[US-2]])), "", Table146[[#This Row],[US]]-Table146[[#This Row],[US-2]])</f>
        <v/>
      </c>
      <c r="N59" s="23" t="str">
        <f>IF(OR(ISBLANK($L$5), ISBLANK($L$4), NOT(ISNUMBER(Table146[[#This Row],[AVG-2]]))), "", MAX(0, (Table146[[#This Row],[AVG-2]]-$L$5) / ($L$4-$L$5)))</f>
        <v/>
      </c>
      <c r="R59" s="19" t="str">
        <f>IF(OR(ISBLANK(Table146[[#This Row],[SV-3]]),ISBLANK(Table146[[#This Row],[NL-3]]), ISBLANK(Table146[[#This Row],[US-3]])), "", AVERAGE(Table146[[#This Row],[US-3]:[SV-3]]))</f>
        <v/>
      </c>
      <c r="S59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59" s="17" t="str">
        <f>IF(OR($R$5="",$R$4="",ISBLANK(Table146[[#This Row],[AVG-3]]), Table146[[#This Row],[AVG-3]]=""), "", MAX(0, (Table146[[#This Row],[AVG-3]]-$R$5)/($R$4-$R$5)))</f>
        <v/>
      </c>
      <c r="Y59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59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59" s="17" t="str">
        <f>IF(OR($Y$4="", $Y$5="", Table146[[#This Row],[AVG-4]]=""), "", MAX(0, ($Y$5-Table146[[#This Row],[AVG-4]])/($Y$5-$Y$4)))</f>
        <v/>
      </c>
      <c r="AG59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59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59" s="2" t="str">
        <f>IF(OR($AG$4="",$AG$5="", Table146[[#This Row],[AVG-5]]=""), "", ($AG$5-Table146[[#This Row],[AVG-5]])/($AG$5-$AG$4))</f>
        <v/>
      </c>
    </row>
    <row r="60" spans="1:35" s="2" customFormat="1">
      <c r="A60" s="26"/>
      <c r="B60" s="1"/>
      <c r="C60" s="7">
        <f t="shared" si="0"/>
        <v>15.36</v>
      </c>
      <c r="D60" s="7">
        <f t="shared" si="1"/>
        <v>12.66</v>
      </c>
      <c r="E60" s="7">
        <f t="shared" si="2"/>
        <v>13.35</v>
      </c>
      <c r="F60" s="7">
        <f t="shared" si="3"/>
        <v>21.38</v>
      </c>
      <c r="G60" s="7">
        <f t="shared" si="4"/>
        <v>13.51</v>
      </c>
      <c r="H60" s="7">
        <f t="shared" si="5"/>
        <v>9.4</v>
      </c>
      <c r="I60" s="19">
        <f>IF(OR(ISBLANK(Table146[[#This Row],[US]])), "", AVERAGE(Table146[[#This Row],[US]]))</f>
        <v>15.36</v>
      </c>
      <c r="J60" s="7"/>
      <c r="K60" s="7"/>
      <c r="L60" s="19" t="str">
        <f>IF(OR(ISBLANK(Table146[[#This Row],[US-2]]), ISBLANK(Table146[[#This Row],[NL-2]])), "", AVERAGE(Table146[[#This Row],[US-2]:[NL-2]]))</f>
        <v/>
      </c>
      <c r="M60" s="7" t="str">
        <f>IF(OR(ISBLANK(Table146[[#This Row],[US]]), ISBLANK(Table146[[#This Row],[US-2]])), "", Table146[[#This Row],[US]]-Table146[[#This Row],[US-2]])</f>
        <v/>
      </c>
      <c r="N60" s="23" t="str">
        <f>IF(OR(ISBLANK($L$5), ISBLANK($L$4), NOT(ISNUMBER(Table146[[#This Row],[AVG-2]]))), "", MAX(0, (Table146[[#This Row],[AVG-2]]-$L$5) / ($L$4-$L$5)))</f>
        <v/>
      </c>
      <c r="R60" s="19" t="str">
        <f>IF(OR(ISBLANK(Table146[[#This Row],[SV-3]]),ISBLANK(Table146[[#This Row],[NL-3]]), ISBLANK(Table146[[#This Row],[US-3]])), "", AVERAGE(Table146[[#This Row],[US-3]:[SV-3]]))</f>
        <v/>
      </c>
      <c r="S60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0" s="17" t="str">
        <f>IF(OR($R$5="",$R$4="",ISBLANK(Table146[[#This Row],[AVG-3]]), Table146[[#This Row],[AVG-3]]=""), "", MAX(0, (Table146[[#This Row],[AVG-3]]-$R$5)/($R$4-$R$5)))</f>
        <v/>
      </c>
      <c r="Y60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60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0" s="17" t="str">
        <f>IF(OR($Y$4="", $Y$5="", Table146[[#This Row],[AVG-4]]=""), "", MAX(0, ($Y$5-Table146[[#This Row],[AVG-4]])/($Y$5-$Y$4)))</f>
        <v/>
      </c>
      <c r="AG60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0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0" s="2" t="str">
        <f>IF(OR($AG$4="",$AG$5="", Table146[[#This Row],[AVG-5]]=""), "", ($AG$5-Table146[[#This Row],[AVG-5]])/($AG$5-$AG$4))</f>
        <v/>
      </c>
    </row>
    <row r="61" spans="1:35" s="2" customFormat="1">
      <c r="A61" s="26"/>
      <c r="B61" s="1"/>
      <c r="C61" s="7">
        <f t="shared" si="0"/>
        <v>15.36</v>
      </c>
      <c r="D61" s="7">
        <f t="shared" si="1"/>
        <v>12.66</v>
      </c>
      <c r="E61" s="7">
        <f t="shared" si="2"/>
        <v>13.35</v>
      </c>
      <c r="F61" s="7">
        <f t="shared" si="3"/>
        <v>21.38</v>
      </c>
      <c r="G61" s="7">
        <f t="shared" si="4"/>
        <v>13.51</v>
      </c>
      <c r="H61" s="7">
        <f t="shared" si="5"/>
        <v>9.4</v>
      </c>
      <c r="I61" s="19">
        <f>IF(OR(ISBLANK(Table146[[#This Row],[US]])), "", AVERAGE(Table146[[#This Row],[US]]))</f>
        <v>15.36</v>
      </c>
      <c r="J61" s="7"/>
      <c r="K61" s="7"/>
      <c r="L61" s="19" t="str">
        <f>IF(OR(ISBLANK(Table146[[#This Row],[US-2]]), ISBLANK(Table146[[#This Row],[NL-2]])), "", AVERAGE(Table146[[#This Row],[US-2]:[NL-2]]))</f>
        <v/>
      </c>
      <c r="M61" s="7" t="str">
        <f>IF(OR(ISBLANK(Table146[[#This Row],[US]]), ISBLANK(Table146[[#This Row],[US-2]])), "", Table146[[#This Row],[US]]-Table146[[#This Row],[US-2]])</f>
        <v/>
      </c>
      <c r="N61" s="23" t="str">
        <f>IF(OR(ISBLANK($L$5), ISBLANK($L$4), NOT(ISNUMBER(Table146[[#This Row],[AVG-2]]))), "", MAX(0, (Table146[[#This Row],[AVG-2]]-$L$5) / ($L$4-$L$5)))</f>
        <v/>
      </c>
      <c r="R61" s="19" t="str">
        <f>IF(OR(ISBLANK(Table146[[#This Row],[SV-3]]),ISBLANK(Table146[[#This Row],[NL-3]]), ISBLANK(Table146[[#This Row],[US-3]])), "", AVERAGE(Table146[[#This Row],[US-3]:[SV-3]]))</f>
        <v/>
      </c>
      <c r="S61" s="7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1" s="17" t="str">
        <f>IF(OR($R$5="",$R$4="",ISBLANK(Table146[[#This Row],[AVG-3]]), Table146[[#This Row],[AVG-3]]=""), "", MAX(0, (Table146[[#This Row],[AVG-3]]-$R$5)/($R$4-$R$5)))</f>
        <v/>
      </c>
      <c r="Y61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61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1" s="17" t="str">
        <f>IF(OR($Y$4="", $Y$5="", Table146[[#This Row],[AVG-4]]=""), "", MAX(0, ($Y$5-Table146[[#This Row],[AVG-4]])/($Y$5-$Y$4)))</f>
        <v/>
      </c>
      <c r="AG61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1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1" s="2" t="str">
        <f>IF(OR($AG$4="",$AG$5="", Table146[[#This Row],[AVG-5]]=""), "", ($AG$5-Table146[[#This Row],[AVG-5]])/($AG$5-$AG$4))</f>
        <v/>
      </c>
    </row>
    <row r="62" spans="1:35" s="2" customFormat="1">
      <c r="A62" s="26"/>
      <c r="B62" s="1"/>
      <c r="C62" s="7">
        <f t="shared" si="0"/>
        <v>15.36</v>
      </c>
      <c r="D62" s="7">
        <f t="shared" si="1"/>
        <v>12.66</v>
      </c>
      <c r="E62" s="7">
        <f t="shared" si="2"/>
        <v>13.35</v>
      </c>
      <c r="F62" s="7">
        <f t="shared" si="3"/>
        <v>21.38</v>
      </c>
      <c r="G62" s="7">
        <f t="shared" si="4"/>
        <v>13.51</v>
      </c>
      <c r="H62" s="7">
        <f t="shared" si="5"/>
        <v>9.4</v>
      </c>
      <c r="I62" s="19">
        <f>IF(OR(ISBLANK(Table146[[#This Row],[US]])), "", AVERAGE(Table146[[#This Row],[US]]))</f>
        <v>15.36</v>
      </c>
      <c r="J62" s="7"/>
      <c r="K62" s="7"/>
      <c r="L62" s="19" t="str">
        <f>IF(OR(ISBLANK(Table146[[#This Row],[US-2]]), ISBLANK(Table146[[#This Row],[NL-2]])), "", AVERAGE(Table146[[#This Row],[US-2]:[NL-2]]))</f>
        <v/>
      </c>
      <c r="M62" s="7" t="str">
        <f>IF(OR(ISBLANK(Table146[[#This Row],[US]]), ISBLANK(Table146[[#This Row],[US-2]])), "", Table146[[#This Row],[US]]-Table146[[#This Row],[US-2]])</f>
        <v/>
      </c>
      <c r="N62" s="23" t="str">
        <f>IF(OR(ISBLANK($L$5), ISBLANK($L$4), NOT(ISNUMBER(Table146[[#This Row],[AVG-2]]))), "", MAX(0, (Table146[[#This Row],[AVG-2]]-$L$5) / ($L$4-$L$5)))</f>
        <v/>
      </c>
      <c r="R62" s="19" t="str">
        <f>IF(OR(ISBLANK(Table146[[#This Row],[SV-3]]),ISBLANK(Table146[[#This Row],[NL-3]]), ISBLANK(Table146[[#This Row],[US-3]])), "", AVERAGE(Table146[[#This Row],[US-3]:[SV-3]]))</f>
        <v/>
      </c>
      <c r="S62" s="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2" s="17" t="str">
        <f>IF(OR($R$5="",$R$4="",ISBLANK(Table146[[#This Row],[AVG-3]]), Table146[[#This Row],[AVG-3]]=""), "", MAX(0, (Table146[[#This Row],[AVG-3]]-$R$5)/($R$4-$R$5)))</f>
        <v/>
      </c>
      <c r="Y62" s="18" t="str">
        <f>IF(OR(ISBLANK(Table146[[#This Row],[PL-4]]),ISBLANK(Table146[[#This Row],[SV-4]]),ISBLANK(Table146[[#This Row],[NL-4]]),ISBLANK(Table146[[#This Row],[US-4]])), "", AVERAGE(Table146[[#This Row],[US-4]:[PL-4]]))</f>
        <v/>
      </c>
      <c r="Z62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2" s="17" t="str">
        <f>IF(OR($Y$4="", $Y$5="", Table146[[#This Row],[AVG-4]]=""), "", MAX(0, ($Y$5-Table146[[#This Row],[AVG-4]])/($Y$5-$Y$4)))</f>
        <v/>
      </c>
      <c r="AG62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2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2" s="2" t="str">
        <f>IF(OR($AG$4="",$AG$5="", Table146[[#This Row],[AVG-5]]=""), "", ($AG$5-Table146[[#This Row],[AVG-5]])/($AG$5-$AG$4))</f>
        <v/>
      </c>
    </row>
    <row r="63" spans="1:35" s="2" customFormat="1" ht="16" thickBot="1">
      <c r="A63" s="28"/>
      <c r="B63" s="29"/>
      <c r="C63" s="30">
        <f t="shared" si="0"/>
        <v>15.36</v>
      </c>
      <c r="D63" s="30">
        <f t="shared" si="1"/>
        <v>12.66</v>
      </c>
      <c r="E63" s="30">
        <f t="shared" si="2"/>
        <v>13.35</v>
      </c>
      <c r="F63" s="30">
        <f t="shared" si="3"/>
        <v>21.38</v>
      </c>
      <c r="G63" s="30">
        <f t="shared" si="4"/>
        <v>13.51</v>
      </c>
      <c r="H63" s="30">
        <f t="shared" si="5"/>
        <v>9.4</v>
      </c>
      <c r="I63" s="31">
        <f>IF(OR(ISBLANK(Table146[[#This Row],[US]])), "", AVERAGE(Table146[[#This Row],[US]]))</f>
        <v>15.36</v>
      </c>
      <c r="J63" s="30"/>
      <c r="K63" s="30"/>
      <c r="L63" s="31" t="str">
        <f>IF(OR(ISBLANK(Table146[[#This Row],[US-2]]), ISBLANK(Table146[[#This Row],[NL-2]])), "", AVERAGE(Table146[[#This Row],[US-2]:[NL-2]]))</f>
        <v/>
      </c>
      <c r="M63" s="30" t="str">
        <f>IF(OR(ISBLANK(Table146[[#This Row],[US]]), ISBLANK(Table146[[#This Row],[US-2]])), "", Table146[[#This Row],[US]]-Table146[[#This Row],[US-2]])</f>
        <v/>
      </c>
      <c r="N63" s="32" t="str">
        <f>IF(OR(ISBLANK($L$5), ISBLANK($L$4), NOT(ISNUMBER(Table146[[#This Row],[AVG-2]]))), "", MAX(0, (Table146[[#This Row],[AVG-2]]-$L$5) / ($L$4-$L$5)))</f>
        <v/>
      </c>
      <c r="O63" s="33"/>
      <c r="P63" s="33"/>
      <c r="Q63" s="33"/>
      <c r="R63" s="31" t="str">
        <f>IF(OR(ISBLANK(Table146[[#This Row],[SV-3]]),ISBLANK(Table146[[#This Row],[NL-3]]), ISBLANK(Table146[[#This Row],[US-3]])), "", AVERAGE(Table146[[#This Row],[US-3]:[SV-3]]))</f>
        <v/>
      </c>
      <c r="S63" s="33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3" s="34" t="str">
        <f>IF(OR($R$5="",$R$4="",ISBLANK(Table146[[#This Row],[AVG-3]]), Table146[[#This Row],[AVG-3]]=""), "", MAX(0, (Table146[[#This Row],[AVG-3]]-$R$5)/($R$4-$R$5)))</f>
        <v/>
      </c>
      <c r="U63" s="33"/>
      <c r="V63" s="33"/>
      <c r="W63" s="33"/>
      <c r="X63" s="33"/>
      <c r="Y63" s="5" t="str">
        <f>IF(OR(ISBLANK(Table146[[#This Row],[PL-4]]),ISBLANK(Table146[[#This Row],[SV-4]]),ISBLANK(Table146[[#This Row],[NL-4]]),ISBLANK(Table146[[#This Row],[US-4]])), "", AVERAGE(Table146[[#This Row],[US-4]:[PL-4]]))</f>
        <v/>
      </c>
      <c r="Z63" s="33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3" s="34" t="str">
        <f>IF(OR($Y$4="", $Y$5="", Table146[[#This Row],[AVG-4]]=""), "", MAX(0, ($Y$5-Table146[[#This Row],[AVG-4]])/($Y$5-$Y$4)))</f>
        <v/>
      </c>
      <c r="AB63" s="33"/>
      <c r="AC63" s="33"/>
      <c r="AD63" s="33"/>
      <c r="AE63" s="33"/>
      <c r="AF63" s="33"/>
      <c r="AG63" s="5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3" s="33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3" s="33" t="str">
        <f>IF(OR($AG$4="",$AG$5="", Table146[[#This Row],[AVG-5]]=""), "", ($AG$5-Table146[[#This Row],[AVG-5]])/($AG$5-$AG$4))</f>
        <v/>
      </c>
    </row>
    <row r="64" spans="1:35" s="2" customFormat="1">
      <c r="A64"/>
      <c r="B64" s="1"/>
      <c r="L64" s="18"/>
      <c r="R64" s="6" t="str">
        <f>IF(OR(ISBLANK(Table146[[#This Row],[SV-3]]),ISBLANK(Table146[[#This Row],[NL-3]]), ISBLANK(Table146[[#This Row],[US-3]])), "", AVERAGE(Table146[[#This Row],[US-3]:[SV-3]]))</f>
        <v/>
      </c>
      <c r="S64" s="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4" s="17" t="str">
        <f>IF(OR($R$5="",$R$4="",ISBLANK(Table146[[#This Row],[AVG-3]]), Table146[[#This Row],[AVG-3]]=""), "", MAX(0, (Table146[[#This Row],[AVG-3]]-$R$5)/($R$4-$R$5)))</f>
        <v/>
      </c>
      <c r="Y64" s="2" t="str">
        <f>IF(OR(ISBLANK(Table146[[#This Row],[PL-4]]),ISBLANK(Table146[[#This Row],[SV-4]]),ISBLANK(Table146[[#This Row],[NL-4]]),ISBLANK(Table146[[#This Row],[US-4]])), "", AVERAGE(Table146[[#This Row],[US-4]:[PL-4]]))</f>
        <v/>
      </c>
      <c r="Z64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4" s="17" t="str">
        <f>IF(OR($Y$4="", $Y$5="", Table146[[#This Row],[AVG-4]]=""), "", MAX(0, ($Y$5-Table146[[#This Row],[AVG-4]])/($Y$5-$Y$4)))</f>
        <v/>
      </c>
      <c r="AG64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4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4" s="2" t="str">
        <f>IF(OR($AG$4="",$AG$5="", Table146[[#This Row],[AVG-5]]=""), "", ($AG$5-Table146[[#This Row],[AVG-5]])/($AG$5-$AG$4))</f>
        <v/>
      </c>
    </row>
    <row r="65" spans="1:35" s="2" customFormat="1">
      <c r="A65"/>
      <c r="B65" s="1"/>
      <c r="L65" s="18"/>
      <c r="R65" s="6" t="str">
        <f>IF(OR(ISBLANK(Table146[[#This Row],[SV-3]]),ISBLANK(Table146[[#This Row],[NL-3]]), ISBLANK(Table146[[#This Row],[US-3]])), "", AVERAGE(Table146[[#This Row],[US-3]:[SV-3]]))</f>
        <v/>
      </c>
      <c r="S65" s="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5" s="17" t="str">
        <f>IF(OR($R$5="",$R$4="",ISBLANK(Table146[[#This Row],[AVG-3]]), Table146[[#This Row],[AVG-3]]=""), "", MAX(0, (Table146[[#This Row],[AVG-3]]-$R$5)/($R$4-$R$5)))</f>
        <v/>
      </c>
      <c r="Y65" s="2" t="str">
        <f>IF(OR(ISBLANK(Table146[[#This Row],[PL-4]]),ISBLANK(Table146[[#This Row],[SV-4]]),ISBLANK(Table146[[#This Row],[NL-4]]),ISBLANK(Table146[[#This Row],[US-4]])), "", AVERAGE(Table146[[#This Row],[US-4]:[PL-4]]))</f>
        <v/>
      </c>
      <c r="Z65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5" s="17" t="str">
        <f>IF(OR($Y$4="", $Y$5="", Table146[[#This Row],[AVG-4]]=""), "", MAX(0, ($Y$5-Table146[[#This Row],[AVG-4]])/($Y$5-$Y$4)))</f>
        <v/>
      </c>
      <c r="AG65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5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5" s="2" t="str">
        <f>IF(OR($AG$4="",$AG$5="", Table146[[#This Row],[AVG-5]]=""), "", ($AG$5-Table146[[#This Row],[AVG-5]])/($AG$5-$AG$4))</f>
        <v/>
      </c>
    </row>
    <row r="66" spans="1:35" s="2" customFormat="1">
      <c r="A66"/>
      <c r="B66" s="1"/>
      <c r="L66" s="18"/>
      <c r="R66" s="6" t="str">
        <f>IF(OR(ISBLANK(Table146[[#This Row],[SV-3]]),ISBLANK(Table146[[#This Row],[NL-3]]), ISBLANK(Table146[[#This Row],[US-3]])), "", AVERAGE(Table146[[#This Row],[US-3]:[SV-3]]))</f>
        <v/>
      </c>
      <c r="S66" s="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6" s="17" t="str">
        <f>IF(OR($R$5="",$R$4="",ISBLANK(Table146[[#This Row],[AVG-3]]), Table146[[#This Row],[AVG-3]]=""), "", MAX(0, (Table146[[#This Row],[AVG-3]]-$R$5)/($R$4-$R$5)))</f>
        <v/>
      </c>
      <c r="Y66" s="2" t="str">
        <f>IF(OR(ISBLANK(Table146[[#This Row],[PL-4]]),ISBLANK(Table146[[#This Row],[SV-4]]),ISBLANK(Table146[[#This Row],[NL-4]]),ISBLANK(Table146[[#This Row],[US-4]])), "", AVERAGE(Table146[[#This Row],[US-4]:[PL-4]]))</f>
        <v/>
      </c>
      <c r="Z66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6" s="17" t="str">
        <f>IF(OR($Y$4="", $Y$5="", Table146[[#This Row],[AVG-4]]=""), "", MAX(0, ($Y$5-Table146[[#This Row],[AVG-4]])/($Y$5-$Y$4)))</f>
        <v/>
      </c>
      <c r="AG66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6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6" s="2" t="str">
        <f>IF(OR($AG$4="",$AG$5="", Table146[[#This Row],[AVG-5]]=""), "", ($AG$5-Table146[[#This Row],[AVG-5]])/($AG$5-$AG$4))</f>
        <v/>
      </c>
    </row>
    <row r="67" spans="1:35" s="2" customFormat="1">
      <c r="A67"/>
      <c r="B67" s="1"/>
      <c r="L67" s="18"/>
      <c r="R67" s="6" t="str">
        <f>IF(OR(ISBLANK(Table146[[#This Row],[SV-3]]),ISBLANK(Table146[[#This Row],[NL-3]]), ISBLANK(Table146[[#This Row],[US-3]])), "", AVERAGE(Table146[[#This Row],[US-3]:[SV-3]]))</f>
        <v/>
      </c>
      <c r="S67" s="2" t="str">
        <f>IF(OR(ISBLANK(Table146[[#This Row],[US-3]]),ISBLANK(Table146[[#This Row],[NL-3]]),ISBLANK(Table146[[#This Row],[NL-2]]),ISBLANK(Table146[[#This Row],[US]])), "", AVERAGE(Table146[[#This Row],[US]]-Table146[[#This Row],[US-3]],Table146[[#This Row],[NL-2]]-Table146[[#This Row],[NL-3]]))</f>
        <v/>
      </c>
      <c r="T67" s="17" t="str">
        <f>IF(OR($R$5="",$R$4="",ISBLANK(Table146[[#This Row],[AVG-3]]), Table146[[#This Row],[AVG-3]]=""), "", MAX(0, (Table146[[#This Row],[AVG-3]]-$R$5)/($R$4-$R$5)))</f>
        <v/>
      </c>
      <c r="Y67" s="2" t="str">
        <f>IF(OR(ISBLANK(Table146[[#This Row],[PL-4]]),ISBLANK(Table146[[#This Row],[SV-4]]),ISBLANK(Table146[[#This Row],[NL-4]]),ISBLANK(Table146[[#This Row],[US-4]])), "", AVERAGE(Table146[[#This Row],[US-4]:[PL-4]]))</f>
        <v/>
      </c>
      <c r="Z67" s="2" t="str">
        <f>IF(OR(ISBLANK(Table146[[#This Row],[US-4]]), ISBLANK(Table146[[#This Row],[NL-4]]), ISBLANK(Table146[[#This Row],[SV-4]]), ISBLANK(Table146[[#This Row],[BWT-3]])), "", AVERAGE(Table146[[#This Row],[US]]-Table146[[#This Row],[US-4]], Table146[[#This Row],[NL-2]]-Table146[[#This Row],[NL-4]], Table146[[#This Row],[SV-3]]-Table146[[#This Row],[SV-4]]))</f>
        <v/>
      </c>
      <c r="AA67" s="17" t="str">
        <f>IF(OR($Y$4="", $Y$5="", Table146[[#This Row],[AVG-4]]=""), "", MAX(0, ($Y$5-Table146[[#This Row],[AVG-4]])/($Y$5-$Y$4)))</f>
        <v/>
      </c>
      <c r="AG67" s="18" t="str">
        <f>IF(OR(ISBLANK(Table146[[#This Row],[US-5]]),ISBLANK(Table146[[#This Row],[NL-5]]),ISBLANK(Table146[[#This Row],[SV-5]]),ISBLANK(Table146[[#This Row],[PL-5]]),ISBLANK(Table146[[#This Row],[RU-5]])), "", AVERAGE(Table146[[#This Row],[US-5]:[RU-5]]))</f>
        <v/>
      </c>
      <c r="AH67" s="2" t="str">
        <f>IF(OR(Table146[[#This Row],[BWT-4]]="", ISBLANK(Table146[[#This Row],[US-5]]), ISBLANK(Table146[[#This Row],[NL-5]]), ISBLANK(Table146[[#This Row],[SV-5]]), ISBLANK(Table146[[#This Row],[PL-5]])), "", AVERAGE(Table146[[#This Row],[US]]-Table146[[#This Row],[US-5]], Table146[[#This Row],[NL-2]]-Table146[[#This Row],[NL-5]], Table146[[#This Row],[SV-3]]-Table146[[#This Row],[SV-5]],Table146[[#This Row],[PL-4]]-Table146[[#This Row],[PL-5]]))</f>
        <v/>
      </c>
      <c r="AI67" s="2" t="str">
        <f>IF(OR($AG$4="",$AG$5="", Table146[[#This Row],[AVG-5]]=""), "", ($AG$5-Table146[[#This Row],[AVG-5]])/($AG$5-$AG$4))</f>
        <v/>
      </c>
    </row>
  </sheetData>
  <mergeCells count="8">
    <mergeCell ref="AB1:AI1"/>
    <mergeCell ref="A3:A14"/>
    <mergeCell ref="A15:A17"/>
    <mergeCell ref="A18:A39"/>
    <mergeCell ref="C1:I1"/>
    <mergeCell ref="J1:N1"/>
    <mergeCell ref="O1:T1"/>
    <mergeCell ref="U1:AA1"/>
  </mergeCells>
  <conditionalFormatting sqref="L3:L390">
    <cfRule type="colorScale" priority="3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3:N63">
    <cfRule type="colorScale" priority="32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3:R31">
    <cfRule type="colorScale" priority="3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T3:T26">
    <cfRule type="colorScale" priority="32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3:Y24">
    <cfRule type="colorScale" priority="3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3:AA35">
    <cfRule type="colorScale" priority="33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G3:AG27">
    <cfRule type="colorScale" priority="3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:AI29">
    <cfRule type="colorScale" priority="33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J24:K24" formula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02A8-CEFE-4505-8B2A-C827FE31AB3C}">
  <dimension ref="A1:AW23"/>
  <sheetViews>
    <sheetView zoomScale="20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I9" sqref="AI9"/>
    </sheetView>
  </sheetViews>
  <sheetFormatPr baseColWidth="10" defaultColWidth="8.83203125" defaultRowHeight="15"/>
  <cols>
    <col min="1" max="1" width="3.5" customWidth="1"/>
    <col min="2" max="2" width="44" style="1" customWidth="1"/>
    <col min="3" max="3" width="7.33203125" style="2" customWidth="1"/>
    <col min="4" max="8" width="7.33203125" style="2" hidden="1" customWidth="1"/>
    <col min="9" max="39" width="7.33203125" style="2" customWidth="1"/>
    <col min="40" max="40" width="7.33203125" style="2" hidden="1" customWidth="1"/>
    <col min="41" max="49" width="7.5" style="2" hidden="1" customWidth="1"/>
  </cols>
  <sheetData>
    <row r="1" spans="1:49">
      <c r="A1" s="24"/>
      <c r="B1" s="25"/>
      <c r="C1" s="81" t="s">
        <v>171</v>
      </c>
      <c r="D1" s="81"/>
      <c r="E1" s="81"/>
      <c r="F1" s="81"/>
      <c r="G1" s="81"/>
      <c r="H1" s="81"/>
      <c r="I1" s="81"/>
      <c r="J1" s="91" t="s">
        <v>170</v>
      </c>
      <c r="K1" s="91"/>
      <c r="L1" s="91"/>
      <c r="M1" s="91"/>
      <c r="N1" s="91"/>
      <c r="O1" s="91"/>
      <c r="P1" s="86" t="s">
        <v>169</v>
      </c>
      <c r="Q1" s="86"/>
      <c r="R1" s="86"/>
      <c r="S1" s="86"/>
      <c r="T1" s="86"/>
      <c r="U1" s="86"/>
      <c r="V1" s="86"/>
      <c r="W1" s="87" t="s">
        <v>168</v>
      </c>
      <c r="X1" s="87"/>
      <c r="Y1" s="87"/>
      <c r="Z1" s="87"/>
      <c r="AA1" s="87"/>
      <c r="AB1" s="87"/>
      <c r="AC1" s="87"/>
      <c r="AD1" s="87"/>
      <c r="AE1" s="88" t="s">
        <v>167</v>
      </c>
      <c r="AF1" s="88"/>
      <c r="AG1" s="88"/>
      <c r="AH1" s="88"/>
      <c r="AI1" s="88"/>
      <c r="AJ1" s="88"/>
      <c r="AK1" s="88"/>
      <c r="AL1" s="88"/>
      <c r="AM1" s="88"/>
      <c r="AN1" s="89" t="s">
        <v>166</v>
      </c>
      <c r="AO1" s="89"/>
      <c r="AP1" s="89"/>
      <c r="AQ1" s="89"/>
      <c r="AR1" s="89"/>
      <c r="AS1" s="89"/>
      <c r="AT1" s="89"/>
      <c r="AU1" s="89"/>
      <c r="AV1" s="89"/>
      <c r="AW1" s="90"/>
    </row>
    <row r="2" spans="1:49" ht="16" thickBot="1">
      <c r="A2" s="26"/>
      <c r="B2" s="4" t="s">
        <v>14</v>
      </c>
      <c r="C2" s="21" t="s">
        <v>165</v>
      </c>
      <c r="D2" s="21" t="s">
        <v>164</v>
      </c>
      <c r="E2" s="21" t="s">
        <v>163</v>
      </c>
      <c r="F2" s="21" t="s">
        <v>162</v>
      </c>
      <c r="G2" s="21" t="s">
        <v>161</v>
      </c>
      <c r="H2" s="21" t="s">
        <v>160</v>
      </c>
      <c r="I2" s="21" t="s">
        <v>13</v>
      </c>
      <c r="J2" s="55" t="s">
        <v>159</v>
      </c>
      <c r="K2" s="55" t="s">
        <v>158</v>
      </c>
      <c r="L2" s="55" t="s">
        <v>17</v>
      </c>
      <c r="M2" s="55" t="s">
        <v>18</v>
      </c>
      <c r="N2" s="55" t="s">
        <v>19</v>
      </c>
      <c r="O2" s="55" t="s">
        <v>23</v>
      </c>
      <c r="P2" s="54" t="s">
        <v>157</v>
      </c>
      <c r="Q2" s="54" t="s">
        <v>156</v>
      </c>
      <c r="R2" s="54" t="s">
        <v>155</v>
      </c>
      <c r="S2" s="54" t="s">
        <v>27</v>
      </c>
      <c r="T2" s="54" t="s">
        <v>28</v>
      </c>
      <c r="U2" s="54" t="s">
        <v>29</v>
      </c>
      <c r="V2" s="54" t="s">
        <v>31</v>
      </c>
      <c r="W2" s="53" t="s">
        <v>154</v>
      </c>
      <c r="X2" s="53" t="s">
        <v>153</v>
      </c>
      <c r="Y2" s="53" t="s">
        <v>152</v>
      </c>
      <c r="Z2" s="53" t="s">
        <v>151</v>
      </c>
      <c r="AA2" s="53" t="s">
        <v>37</v>
      </c>
      <c r="AB2" s="53" t="s">
        <v>38</v>
      </c>
      <c r="AC2" s="53" t="s">
        <v>30</v>
      </c>
      <c r="AD2" s="53" t="s">
        <v>39</v>
      </c>
      <c r="AE2" s="52" t="s">
        <v>150</v>
      </c>
      <c r="AF2" s="52" t="s">
        <v>149</v>
      </c>
      <c r="AG2" s="52" t="s">
        <v>148</v>
      </c>
      <c r="AH2" s="52" t="s">
        <v>147</v>
      </c>
      <c r="AI2" s="52" t="s">
        <v>146</v>
      </c>
      <c r="AJ2" s="52" t="s">
        <v>36</v>
      </c>
      <c r="AK2" s="52" t="s">
        <v>46</v>
      </c>
      <c r="AL2" s="52" t="s">
        <v>47</v>
      </c>
      <c r="AM2" s="52" t="s">
        <v>48</v>
      </c>
      <c r="AN2" s="51" t="s">
        <v>145</v>
      </c>
      <c r="AO2" s="51" t="s">
        <v>144</v>
      </c>
      <c r="AP2" s="51" t="s">
        <v>143</v>
      </c>
      <c r="AQ2" s="51" t="s">
        <v>142</v>
      </c>
      <c r="AR2" s="51" t="s">
        <v>141</v>
      </c>
      <c r="AS2" s="51" t="s">
        <v>140</v>
      </c>
      <c r="AT2" s="51" t="s">
        <v>45</v>
      </c>
      <c r="AU2" s="51" t="s">
        <v>56</v>
      </c>
      <c r="AV2" s="51" t="s">
        <v>55</v>
      </c>
      <c r="AW2" s="50" t="s">
        <v>57</v>
      </c>
    </row>
    <row r="3" spans="1:49" ht="14.25" customHeight="1">
      <c r="A3" s="83" t="s">
        <v>139</v>
      </c>
      <c r="B3" s="1" t="s">
        <v>12</v>
      </c>
      <c r="C3" s="7">
        <v>6.4</v>
      </c>
      <c r="D3" s="7">
        <v>19.38</v>
      </c>
      <c r="E3" s="7">
        <v>7.93</v>
      </c>
      <c r="F3" s="7">
        <v>18.79</v>
      </c>
      <c r="G3" s="7">
        <v>32.909999999999997</v>
      </c>
      <c r="H3" s="7">
        <v>8.2799999999999994</v>
      </c>
      <c r="I3" s="6">
        <f>IF(OR(ISBLANK(Table135[[#This Row],[LIB]])), "", AVERAGE(Table135[[#This Row],[LIB]]))</f>
        <v>6.4</v>
      </c>
      <c r="J3" s="7">
        <f>Table135[[#This Row],[LIB]]</f>
        <v>6.4</v>
      </c>
      <c r="K3" s="7">
        <f>Table135[[#This Row],[GB/M]]</f>
        <v>19.38</v>
      </c>
      <c r="L3" s="6">
        <f>IF(OR(ISBLANK(Table135[[#This Row],[LIB-2]]), ISBLANK(Table135[[#This Row],[GB/M-2]])), "", AVERAGE(Table135[[#This Row],[LIB-2]:[GB/M-2]]))</f>
        <v>12.89</v>
      </c>
      <c r="M3" s="7">
        <f>IF(OR(ISBLANK(Table135[[#This Row],[GB/M]]), ISBLANK(Table135[[#This Row],[GB/M-2]])), "", (Table135[[#This Row],[GB/M]]-Table135[[#This Row],[GB/M-2]]))</f>
        <v>0</v>
      </c>
      <c r="N3" s="7">
        <f>IF(OR(ISBLANK(Table135[[#This Row],[LIB]]), ISBLANK(Table135[[#This Row],[LIB-2]])), "", Table135[[#This Row],[LIB]]-Table135[[#This Row],[LIB-2]])</f>
        <v>0</v>
      </c>
      <c r="O3" s="23">
        <f>IF(OR(ISBLANK($L$5), ISBLANK($L$4), NOT(ISNUMBER(Table135[[#This Row],[AVG-2]]))), "", MAX(0, (Table135[[#This Row],[AVG-2]]-$L$5) / ($L$4-$L$5)))</f>
        <v>0</v>
      </c>
      <c r="P3" s="7">
        <f>Table135[[#This Row],[LIB]]</f>
        <v>6.4</v>
      </c>
      <c r="Q3" s="7">
        <f>Table135[[#This Row],[GB/M]]</f>
        <v>19.38</v>
      </c>
      <c r="R3" s="7">
        <f>Table135[[#This Row],[US/U]]</f>
        <v>7.93</v>
      </c>
      <c r="S3" s="6">
        <f>IF(OR(ISBLANK(Table135[[#This Row],[US/U-3]]),ISBLANK(Table135[[#This Row],[GB/M-3]]), ISBLANK(Table135[[#This Row],[LIB-3]])), "", AVERAGE(Table135[[#This Row],[LIB-3]:[US/U-3]]))</f>
        <v>11.236666666666666</v>
      </c>
      <c r="T3" s="7">
        <f>IF(OR(ISBLANK(Table135[[#This Row],[US/U]]), ISBLANK(Table135[[#This Row],[US/U-3]]), ISBLANK(Table135[[#This Row],[FWT-2]])), "", AVERAGE(Table135[[#This Row],[FWT-2]], Table135[[#This Row],[US/U]]-Table135[[#This Row],[US/U-3]]))</f>
        <v>0</v>
      </c>
      <c r="U3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0</v>
      </c>
      <c r="V3" s="23">
        <f>IF(OR($S$5="",$S$4="",ISBLANK(Table135[[#This Row],[AVG-3]]), Table135[[#This Row],[AVG-3]]=""), "", MAX(0, (Table135[[#This Row],[AVG-3]]-$S$5)/($S$4-$S$5)))</f>
        <v>0</v>
      </c>
      <c r="W3" s="7">
        <f>Table135[[#This Row],[LIB]]</f>
        <v>6.4</v>
      </c>
      <c r="X3" s="7">
        <f>Table135[[#This Row],[GB/M]]</f>
        <v>19.38</v>
      </c>
      <c r="Y3" s="7">
        <f>Table135[[#This Row],[US/U]]</f>
        <v>7.93</v>
      </c>
      <c r="Z3" s="7">
        <f>Table135[[#This Row],[IN/U]]</f>
        <v>18.79</v>
      </c>
      <c r="AA3" s="6">
        <f>IF(OR(ISBLANK(Table135[[#This Row],[IN-U/4]]),ISBLANK(Table135[[#This Row],[US/U-4]]),ISBLANK(Table135[[#This Row],[GB/M-4]]),ISBLANK(Table135[[#This Row],[LIB-4]])), "", AVERAGE(Table135[[#This Row],[LIB-4]:[IN-U/4]]))</f>
        <v>13.125</v>
      </c>
      <c r="AB3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0</v>
      </c>
      <c r="AC3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0</v>
      </c>
      <c r="AD3" s="23">
        <f>IF(OR($AA$4="", $AA$5="", Table135[[#This Row],[AVG-4]]=""), "", MAX(0, ($AA$5-Table135[[#This Row],[AVG-4]])/($AA$5-$AA$4)))</f>
        <v>0</v>
      </c>
      <c r="AE3" s="7">
        <f>Table135[[#This Row],[LIB]]</f>
        <v>6.4</v>
      </c>
      <c r="AF3" s="7">
        <f>Table135[[#This Row],[GB/M]]</f>
        <v>19.38</v>
      </c>
      <c r="AG3" s="7">
        <f>Table135[[#This Row],[US/U]]</f>
        <v>7.93</v>
      </c>
      <c r="AH3" s="7">
        <f>Table135[[#This Row],[IN/U]]</f>
        <v>18.79</v>
      </c>
      <c r="AI3" s="7">
        <f>Table135[[#This Row],[IN/M]]</f>
        <v>32.909999999999997</v>
      </c>
      <c r="AJ3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17.082000000000001</v>
      </c>
      <c r="AK3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0</v>
      </c>
      <c r="AL3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0</v>
      </c>
      <c r="AM3" s="23">
        <f>IF(OR($AJ$4="",$AJ$5="", Table135[[#This Row],[AVG-5]]=""), "", MAX(0, ($AJ$5-Table135[[#This Row],[AVG-5]])/($AJ$5-$AJ$4)))</f>
        <v>0</v>
      </c>
      <c r="AN3" s="7">
        <f>Table135[[#This Row],[LIB]]</f>
        <v>6.4</v>
      </c>
      <c r="AO3" s="7">
        <f>Table135[[#This Row],[GB/M]]</f>
        <v>19.38</v>
      </c>
      <c r="AP3" s="7">
        <f>Table135[[#This Row],[US/U]]</f>
        <v>7.93</v>
      </c>
      <c r="AQ3" s="7">
        <f>Table135[[#This Row],[IN/U]]</f>
        <v>18.79</v>
      </c>
      <c r="AR3" s="7">
        <f>Table135[[#This Row],[IN/M]]</f>
        <v>32.909999999999997</v>
      </c>
      <c r="AS3" s="7">
        <f>Table135[[#This Row],[US/M]]</f>
        <v>8.2799999999999994</v>
      </c>
      <c r="AT3" s="19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>15.615</v>
      </c>
      <c r="AU3" s="7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>0</v>
      </c>
      <c r="AV3" s="7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>0</v>
      </c>
      <c r="AW3" s="35">
        <f>IF(OR(Table135[[#This Row],[AVG-6]]="",$AT$4="",$AT$5=""), "", MAX(0, ($AT$5-Table135[[#This Row],[AVG-6]])/($AT$5-$AT$4)))</f>
        <v>0</v>
      </c>
    </row>
    <row r="4" spans="1:49">
      <c r="A4" s="83"/>
      <c r="B4" s="1" t="s">
        <v>22</v>
      </c>
      <c r="C4" s="7">
        <f t="shared" ref="C4:C10" si="0">$C$3</f>
        <v>6.4</v>
      </c>
      <c r="D4" s="7">
        <f t="shared" ref="D4:D10" si="1">$D$3</f>
        <v>19.38</v>
      </c>
      <c r="E4" s="7">
        <f t="shared" ref="E4:E10" si="2">$E$3</f>
        <v>7.93</v>
      </c>
      <c r="F4" s="7">
        <f t="shared" ref="F4:F10" si="3">$F$3</f>
        <v>18.79</v>
      </c>
      <c r="G4" s="7">
        <f t="shared" ref="G4:G10" si="4">$G$3</f>
        <v>32.909999999999997</v>
      </c>
      <c r="H4" s="7">
        <f t="shared" ref="H4:H10" si="5">$H$3</f>
        <v>8.2799999999999994</v>
      </c>
      <c r="I4" s="6">
        <f>IF(OR(ISBLANK(Table135[[#This Row],[LIB]])), "", AVERAGE(Table135[[#This Row],[LIB]]))</f>
        <v>6.4</v>
      </c>
      <c r="J4" s="7">
        <f>Table135[[#This Row],[LIB]]</f>
        <v>6.4</v>
      </c>
      <c r="K4" s="7">
        <f>K5</f>
        <v>4.67</v>
      </c>
      <c r="L4" s="6">
        <f>IF(OR(ISBLANK(Table135[[#This Row],[LIB-2]]), ISBLANK(Table135[[#This Row],[GB/M-2]])), "", AVERAGE(Table135[[#This Row],[LIB-2]:[GB/M-2]]))</f>
        <v>5.5350000000000001</v>
      </c>
      <c r="M4" s="7">
        <f>IF(OR(ISBLANK(Table135[[#This Row],[GB/M]]), ISBLANK(Table135[[#This Row],[GB/M-2]])), "", (Table135[[#This Row],[GB/M]]-Table135[[#This Row],[GB/M-2]]))</f>
        <v>14.709999999999999</v>
      </c>
      <c r="N4" s="7">
        <f>IF(OR(ISBLANK(Table135[[#This Row],[LIB]]), ISBLANK(Table135[[#This Row],[LIB-2]])), "", Table135[[#This Row],[LIB]]-Table135[[#This Row],[LIB-2]])</f>
        <v>0</v>
      </c>
      <c r="O4" s="23">
        <f>IF(OR(ISBLANK($L$5), ISBLANK($L$4), NOT(ISNUMBER(Table135[[#This Row],[AVG-2]]))), "", MAX(0, (Table135[[#This Row],[AVG-2]]-$L$5) / ($L$4-$L$5)))</f>
        <v>1</v>
      </c>
      <c r="P4" s="7">
        <f>Table135[[#This Row],[LIB]]</f>
        <v>6.4</v>
      </c>
      <c r="Q4" s="7">
        <f>Table135[[#This Row],[GB/M-2]]</f>
        <v>4.67</v>
      </c>
      <c r="R4" s="7">
        <f>R5</f>
        <v>5.9</v>
      </c>
      <c r="S4" s="6">
        <f>IF(OR(ISBLANK(Table135[[#This Row],[US/U-3]]),ISBLANK(Table135[[#This Row],[GB/M-3]]), ISBLANK(Table135[[#This Row],[LIB-3]])), "", AVERAGE(Table135[[#This Row],[LIB-3]:[US/U-3]]))</f>
        <v>5.6566666666666663</v>
      </c>
      <c r="T4" s="7">
        <f>IF(OR(ISBLANK(Table135[[#This Row],[US/U]]), ISBLANK(Table135[[#This Row],[US/U-3]]), ISBLANK(Table135[[#This Row],[FWT-2]])), "", AVERAGE(Table135[[#This Row],[FWT-2]], Table135[[#This Row],[US/U]]-Table135[[#This Row],[US/U-3]]))</f>
        <v>8.3699999999999992</v>
      </c>
      <c r="U4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0</v>
      </c>
      <c r="V4" s="23">
        <f>IF(OR($S$5="",$S$4="",ISBLANK(Table135[[#This Row],[AVG-3]]), Table135[[#This Row],[AVG-3]]=""), "", MAX(0, (Table135[[#This Row],[AVG-3]]-$S$5)/($S$4-$S$5)))</f>
        <v>1</v>
      </c>
      <c r="W4" s="7">
        <f>Table135[[#This Row],[LIB]]</f>
        <v>6.4</v>
      </c>
      <c r="X4" s="7">
        <f>Table135[[#This Row],[GB/M-2]]</f>
        <v>4.67</v>
      </c>
      <c r="Y4" s="7">
        <f>Table135[[#This Row],[US/U-3]]</f>
        <v>5.9</v>
      </c>
      <c r="Z4" s="7">
        <f>Z5</f>
        <v>4.3</v>
      </c>
      <c r="AA4" s="6">
        <f>IF(OR(ISBLANK(Table135[[#This Row],[IN-U/4]]),ISBLANK(Table135[[#This Row],[US/U-4]]),ISBLANK(Table135[[#This Row],[GB/M-4]]),ISBLANK(Table135[[#This Row],[LIB-4]])), "", AVERAGE(Table135[[#This Row],[LIB-4]:[IN-U/4]]))</f>
        <v>5.3174999999999999</v>
      </c>
      <c r="AB4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10.409999999999998</v>
      </c>
      <c r="AC4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0</v>
      </c>
      <c r="AD4" s="23">
        <f>IF(OR($AA$4="", $AA$5="", Table135[[#This Row],[AVG-4]]=""), "", MAX(0, ($AA$5-Table135[[#This Row],[AVG-4]])/($AA$5-$AA$4)))</f>
        <v>1</v>
      </c>
      <c r="AE4" s="7">
        <f>Table135[[#This Row],[LIB-4]]</f>
        <v>6.4</v>
      </c>
      <c r="AF4" s="7">
        <f>Table135[[#This Row],[GB/M-4]]</f>
        <v>4.67</v>
      </c>
      <c r="AG4" s="7">
        <f>Table135[[#This Row],[US/U-4]]</f>
        <v>5.9</v>
      </c>
      <c r="AH4" s="7">
        <f>Table135[[#This Row],[IN-U/4]]</f>
        <v>4.3</v>
      </c>
      <c r="AI4" s="7">
        <f>AI5</f>
        <v>4.9000000000000004</v>
      </c>
      <c r="AJ4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5.234</v>
      </c>
      <c r="AK4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14.809999999999997</v>
      </c>
      <c r="AL4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0</v>
      </c>
      <c r="AM4" s="23">
        <f>IF(OR($AJ$4="",$AJ$5="", Table135[[#This Row],[AVG-5]]=""), "", MAX(0, ($AJ$5-Table135[[#This Row],[AVG-5]])/($AJ$5-$AJ$4)))</f>
        <v>1</v>
      </c>
      <c r="AN4" s="7">
        <f>Table135[[#This Row],[LIB-5]]</f>
        <v>6.4</v>
      </c>
      <c r="AO4" s="7">
        <f>Table135[[#This Row],[GB/M-5]]</f>
        <v>4.67</v>
      </c>
      <c r="AP4" s="7">
        <f>Table135[[#This Row],[US/U-5]]</f>
        <v>5.9</v>
      </c>
      <c r="AQ4" s="7">
        <f>Table135[[#This Row],[IN/U-5]]</f>
        <v>4.3</v>
      </c>
      <c r="AR4" s="7">
        <f>Table135[[#This Row],[IN/M-5]]</f>
        <v>4.9000000000000004</v>
      </c>
      <c r="AS4" s="7">
        <f>AS5</f>
        <v>3.24</v>
      </c>
      <c r="AT4" s="19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>4.9016666666666673</v>
      </c>
      <c r="AU4" s="7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>12.855999999999998</v>
      </c>
      <c r="AV4" s="7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>0</v>
      </c>
      <c r="AW4" s="35">
        <f>IF(OR(Table135[[#This Row],[AVG-6]]="",$AT$4="",$AT$5=""), "", MAX(0, ($AT$5-Table135[[#This Row],[AVG-6]])/($AT$5-$AT$4)))</f>
        <v>1</v>
      </c>
    </row>
    <row r="5" spans="1:49">
      <c r="A5" s="83"/>
      <c r="B5" s="1" t="s">
        <v>20</v>
      </c>
      <c r="C5" s="7">
        <f t="shared" si="0"/>
        <v>6.4</v>
      </c>
      <c r="D5" s="7">
        <f t="shared" si="1"/>
        <v>19.38</v>
      </c>
      <c r="E5" s="7">
        <f t="shared" si="2"/>
        <v>7.93</v>
      </c>
      <c r="F5" s="7">
        <f t="shared" si="3"/>
        <v>18.79</v>
      </c>
      <c r="G5" s="7">
        <f t="shared" si="4"/>
        <v>32.909999999999997</v>
      </c>
      <c r="H5" s="7">
        <f t="shared" si="5"/>
        <v>8.2799999999999994</v>
      </c>
      <c r="I5" s="6">
        <f>IF(OR(ISBLANK(Table135[[#This Row],[LIB]])), "", AVERAGE(Table135[[#This Row],[LIB]]))</f>
        <v>6.4</v>
      </c>
      <c r="J5" s="7">
        <v>9.84</v>
      </c>
      <c r="K5" s="7">
        <v>4.67</v>
      </c>
      <c r="L5" s="6">
        <f>IF(OR(ISBLANK(Table135[[#This Row],[LIB-2]]), ISBLANK(Table135[[#This Row],[GB/M-2]])), "", AVERAGE(Table135[[#This Row],[LIB-2]:[GB/M-2]]))</f>
        <v>7.2549999999999999</v>
      </c>
      <c r="M5" s="7">
        <f>IF(OR(ISBLANK(Table135[[#This Row],[GB/M]]), ISBLANK(Table135[[#This Row],[GB/M-2]])), "", (Table135[[#This Row],[GB/M]]-Table135[[#This Row],[GB/M-2]]))</f>
        <v>14.709999999999999</v>
      </c>
      <c r="N5" s="7">
        <f>IF(OR(ISBLANK(Table135[[#This Row],[LIB]]), ISBLANK(Table135[[#This Row],[LIB-2]])), "", Table135[[#This Row],[LIB]]-Table135[[#This Row],[LIB-2]])</f>
        <v>-3.4399999999999995</v>
      </c>
      <c r="O5" s="23">
        <f>IF(OR(ISBLANK($L$5), ISBLANK($L$4), NOT(ISNUMBER(Table135[[#This Row],[AVG-2]]))), "", MAX(0, (Table135[[#This Row],[AVG-2]]-$L$5) / ($L$4-$L$5)))</f>
        <v>0</v>
      </c>
      <c r="P5" s="7">
        <v>6.2</v>
      </c>
      <c r="Q5" s="7">
        <v>10.43</v>
      </c>
      <c r="R5" s="7">
        <v>5.9</v>
      </c>
      <c r="S5" s="6">
        <f>IF(OR(ISBLANK(Table135[[#This Row],[US/U-3]]),ISBLANK(Table135[[#This Row],[GB/M-3]]), ISBLANK(Table135[[#This Row],[LIB-3]])), "", AVERAGE(Table135[[#This Row],[LIB-3]:[US/U-3]]))</f>
        <v>7.5100000000000007</v>
      </c>
      <c r="T5" s="7">
        <f>IF(OR(ISBLANK(Table135[[#This Row],[US/U]]), ISBLANK(Table135[[#This Row],[US/U-3]]), ISBLANK(Table135[[#This Row],[FWT-2]])), "", AVERAGE(Table135[[#This Row],[FWT-2]], Table135[[#This Row],[US/U]]-Table135[[#This Row],[US/U-3]]))</f>
        <v>8.3699999999999992</v>
      </c>
      <c r="U5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-2.78</v>
      </c>
      <c r="V5" s="23">
        <f>IF(OR($S$5="",$S$4="",ISBLANK(Table135[[#This Row],[AVG-3]]), Table135[[#This Row],[AVG-3]]=""), "", MAX(0, (Table135[[#This Row],[AVG-3]]-$S$5)/($S$4-$S$5)))</f>
        <v>0</v>
      </c>
      <c r="W5" s="7">
        <v>11.75</v>
      </c>
      <c r="X5" s="7">
        <v>20.76</v>
      </c>
      <c r="Y5" s="7">
        <v>11.81</v>
      </c>
      <c r="Z5" s="7">
        <v>4.3</v>
      </c>
      <c r="AA5" s="6">
        <f>IF(OR(ISBLANK(Table135[[#This Row],[IN-U/4]]),ISBLANK(Table135[[#This Row],[US/U-4]]),ISBLANK(Table135[[#This Row],[GB/M-4]]),ISBLANK(Table135[[#This Row],[LIB-4]])), "", AVERAGE(Table135[[#This Row],[LIB-4]:[IN-U/4]]))</f>
        <v>12.155000000000001</v>
      </c>
      <c r="AB5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10.409999999999998</v>
      </c>
      <c r="AC5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-9.1166666666666689</v>
      </c>
      <c r="AD5" s="23">
        <f>IF(OR($AA$4="", $AA$5="", Table135[[#This Row],[AVG-4]]=""), "", MAX(0, ($AA$5-Table135[[#This Row],[AVG-4]])/($AA$5-$AA$4)))</f>
        <v>0</v>
      </c>
      <c r="AE5" s="7">
        <v>16.97</v>
      </c>
      <c r="AF5" s="7">
        <v>19.61</v>
      </c>
      <c r="AG5" s="7">
        <v>16.54</v>
      </c>
      <c r="AH5" s="7">
        <v>4.13</v>
      </c>
      <c r="AI5" s="7">
        <v>4.9000000000000004</v>
      </c>
      <c r="AJ5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12.43</v>
      </c>
      <c r="AK5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14.809999999999997</v>
      </c>
      <c r="AL5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-8.9949999999999992</v>
      </c>
      <c r="AM5" s="23">
        <f>IF(OR($AJ$4="",$AJ$5="", Table135[[#This Row],[AVG-5]]=""), "", MAX(0, ($AJ$5-Table135[[#This Row],[AVG-5]])/($AJ$5-$AJ$4)))</f>
        <v>0</v>
      </c>
      <c r="AN5" s="7">
        <v>10.72</v>
      </c>
      <c r="AO5" s="7">
        <v>4.7699999999999996</v>
      </c>
      <c r="AP5" s="7">
        <v>11.29</v>
      </c>
      <c r="AQ5" s="7">
        <v>10.75</v>
      </c>
      <c r="AR5" s="7">
        <v>13.9</v>
      </c>
      <c r="AS5" s="7">
        <v>3.24</v>
      </c>
      <c r="AT5" s="19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>9.1116666666666664</v>
      </c>
      <c r="AU5" s="7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>12.855999999999998</v>
      </c>
      <c r="AV5" s="7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>-5.0519999999999996</v>
      </c>
      <c r="AW5" s="35">
        <f>IF(OR(Table135[[#This Row],[AVG-6]]="",$AT$4="",$AT$5=""), "", MAX(0, ($AT$5-Table135[[#This Row],[AVG-6]])/($AT$5-$AT$4)))</f>
        <v>0</v>
      </c>
    </row>
    <row r="6" spans="1:49">
      <c r="A6" s="83"/>
      <c r="B6" s="1" t="s">
        <v>21</v>
      </c>
      <c r="C6" s="7">
        <f t="shared" si="0"/>
        <v>6.4</v>
      </c>
      <c r="D6" s="7">
        <f t="shared" si="1"/>
        <v>19.38</v>
      </c>
      <c r="E6" s="7">
        <f t="shared" si="2"/>
        <v>7.93</v>
      </c>
      <c r="F6" s="7">
        <f t="shared" si="3"/>
        <v>18.79</v>
      </c>
      <c r="G6" s="7">
        <f t="shared" si="4"/>
        <v>32.909999999999997</v>
      </c>
      <c r="H6" s="7">
        <f t="shared" si="5"/>
        <v>8.2799999999999994</v>
      </c>
      <c r="I6" s="6">
        <f>IF(OR(ISBLANK(Table135[[#This Row],[LIB]])), "", AVERAGE(Table135[[#This Row],[LIB]]))</f>
        <v>6.4</v>
      </c>
      <c r="J6" s="7">
        <v>7.22</v>
      </c>
      <c r="K6" s="7">
        <v>7.3</v>
      </c>
      <c r="L6" s="6">
        <f>IF(OR(ISBLANK(Table135[[#This Row],[LIB-2]]), ISBLANK(Table135[[#This Row],[GB/M-2]])), "", AVERAGE(Table135[[#This Row],[LIB-2]:[GB/M-2]]))</f>
        <v>7.26</v>
      </c>
      <c r="M6" s="7">
        <f>IF(OR(ISBLANK(Table135[[#This Row],[GB/M]]), ISBLANK(Table135[[#This Row],[GB/M-2]])), "", (Table135[[#This Row],[GB/M]]-Table135[[#This Row],[GB/M-2]]))</f>
        <v>12.079999999999998</v>
      </c>
      <c r="N6" s="7">
        <f>IF(OR(ISBLANK(Table135[[#This Row],[LIB]]), ISBLANK(Table135[[#This Row],[LIB-2]])), "", Table135[[#This Row],[LIB]]-Table135[[#This Row],[LIB-2]])</f>
        <v>-0.8199999999999994</v>
      </c>
      <c r="O6" s="23">
        <f>IF(OR(ISBLANK($L$5), ISBLANK($L$4), NOT(ISNUMBER(Table135[[#This Row],[AVG-2]]))), "", MAX(0, (Table135[[#This Row],[AVG-2]]-$L$5) / ($L$4-$L$5)))</f>
        <v>0</v>
      </c>
      <c r="P6" s="7">
        <v>6.36</v>
      </c>
      <c r="Q6" s="7">
        <v>7.86</v>
      </c>
      <c r="R6" s="7">
        <v>6.98</v>
      </c>
      <c r="S6" s="6">
        <f>IF(OR(ISBLANK(Table135[[#This Row],[US/U-3]]),ISBLANK(Table135[[#This Row],[GB/M-3]]), ISBLANK(Table135[[#This Row],[LIB-3]])), "", AVERAGE(Table135[[#This Row],[LIB-3]:[US/U-3]]))</f>
        <v>7.0666666666666673</v>
      </c>
      <c r="T6" s="7">
        <f>IF(OR(ISBLANK(Table135[[#This Row],[US/U]]), ISBLANK(Table135[[#This Row],[US/U-3]]), ISBLANK(Table135[[#This Row],[FWT-2]])), "", AVERAGE(Table135[[#This Row],[FWT-2]], Table135[[#This Row],[US/U]]-Table135[[#This Row],[US/U-3]]))</f>
        <v>6.5149999999999988</v>
      </c>
      <c r="U6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-0.26000000000000023</v>
      </c>
      <c r="V6" s="23">
        <f>IF(OR($S$5="",$S$4="",ISBLANK(Table135[[#This Row],[AVG-3]]), Table135[[#This Row],[AVG-3]]=""), "", MAX(0, (Table135[[#This Row],[AVG-3]]-$S$5)/($S$4-$S$5)))</f>
        <v>0.23920863309352505</v>
      </c>
      <c r="W6" s="7">
        <v>6.93</v>
      </c>
      <c r="X6" s="7">
        <v>8.8800000000000008</v>
      </c>
      <c r="Y6" s="7">
        <v>7.61</v>
      </c>
      <c r="Z6" s="7">
        <v>11.64</v>
      </c>
      <c r="AA6" s="6">
        <f>IF(OR(ISBLANK(Table135[[#This Row],[IN-U/4]]),ISBLANK(Table135[[#This Row],[US/U-4]]),ISBLANK(Table135[[#This Row],[GB/M-4]]),ISBLANK(Table135[[#This Row],[LIB-4]])), "", AVERAGE(Table135[[#This Row],[LIB-4]:[IN-U/4]]))</f>
        <v>8.7650000000000006</v>
      </c>
      <c r="AB6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6.7266666666666657</v>
      </c>
      <c r="AC6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-0.91333333333333344</v>
      </c>
      <c r="AD6" s="23">
        <f>IF(OR($AA$4="", $AA$5="", Table135[[#This Row],[AVG-4]]=""), "", MAX(0, ($AA$5-Table135[[#This Row],[AVG-4]])/($AA$5-$AA$4)))</f>
        <v>0.49579524680073128</v>
      </c>
      <c r="AE6" s="7">
        <v>7.51</v>
      </c>
      <c r="AF6" s="7">
        <v>8.5500000000000007</v>
      </c>
      <c r="AG6" s="7">
        <v>8.1</v>
      </c>
      <c r="AH6" s="7">
        <v>8.49</v>
      </c>
      <c r="AI6" s="7">
        <v>12.22</v>
      </c>
      <c r="AJ6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8.9740000000000002</v>
      </c>
      <c r="AK6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10.217499999999999</v>
      </c>
      <c r="AL6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-8.2499999999999796E-2</v>
      </c>
      <c r="AM6" s="23">
        <f>IF(OR($AJ$4="",$AJ$5="", Table135[[#This Row],[AVG-5]]=""), "", MAX(0, ($AJ$5-Table135[[#This Row],[AVG-5]])/($AJ$5-$AJ$4)))</f>
        <v>0.48026681489716505</v>
      </c>
      <c r="AN6" s="6">
        <f>IF(OR(ISBLANK(Table135[[#This Row],[GB/M-5]]),ISBLANK(Table135[[#This Row],[US/U-5]]),ISBLANK(Table135[[#This Row],[IN/U-5]]),ISBLANK(Table135[[#This Row],[IN/M-5]]),ISBLANK(Table135[[#This Row],[AVG-5]])), "", AVERAGE(Table135[[#This Row],[LIB-5]:[IN/M-5]]))</f>
        <v>8.9740000000000002</v>
      </c>
      <c r="AO6" s="7">
        <f>IF(OR(Table135[[#This Row],[BWT-4]]="", ISBLANK(Table135[[#This Row],[AVG-5]]), ISBLANK(Table135[[#This Row],[US/M]])), "", AVERAGE(Table135[[#This Row],[US/M]]-Table135[[#This Row],[AVG-5]], Table135[[#This Row],[BWT-4]], Table135[[#This Row],[BWT-4]], Table135[[#This Row],[BWT-4]]))</f>
        <v>-0.85850000000000037</v>
      </c>
      <c r="AP6" s="7">
        <f>IF(OR(Table135[[#This Row],[COV-4]]="", ISBLANK(Table135[[#This Row],[GB/M-5]]), ISBLANK(Table135[[#This Row],[US/U-5]]), ISBLANK(Table135[[#This Row],[IN/U-5]]), ISBLANK(Table135[[#This Row],[IN/M-5]])), "", AVERAGE(Table135[[#This Row],[GB/M]]-Table135[[#This Row],[GB/M-5]], Table135[[#This Row],[AVG-2]]-Table135[[#This Row],[US/U-5]], Table135[[#This Row],[AVG-3]]-Table135[[#This Row],[IN/U-5]],Table135[[#This Row],[AVG-4]]-Table135[[#This Row],[IN/M-5]]))</f>
        <v>1.2779166666666666</v>
      </c>
      <c r="AQ6" s="23">
        <f>IF(OR($AJ$4="",$AJ$5="", Table135[[#This Row],[FWT-42]]=""), "", MAX(0, ($AJ$5-Table135[[#This Row],[FWT-42]])/($AJ$5-$AJ$4)))</f>
        <v>0.30746247915508623</v>
      </c>
      <c r="AR6" s="6">
        <f>IF(OR(ISBLANK(Table135[[#This Row],[US/U-5]]),ISBLANK(Table135[[#This Row],[IN/U-5]]),ISBLANK(Table135[[#This Row],[IN/M-5]]),ISBLANK(Table135[[#This Row],[AVG-5]]),ISBLANK(Table135[[#This Row],[FWT-42]])), "", AVERAGE(Table135[[#This Row],[LIB-5]:[IN/M-5]]))</f>
        <v>8.9740000000000002</v>
      </c>
      <c r="AS6" s="7">
        <f>IF(OR(Table135[[#This Row],[COV-4]]="", ISBLANK(Table135[[#This Row],[FWT-42]]), ISBLANK(Table135[[#This Row],[AVG]])), "", AVERAGE(Table135[[#This Row],[AVG]]-Table135[[#This Row],[FWT-42]], Table135[[#This Row],[COV-4]], Table135[[#This Row],[COV-4]], Table135[[#This Row],[COV-4]]))</f>
        <v>-0.58252856489945137</v>
      </c>
      <c r="AT6" s="7">
        <f>IF(OR(Table135[[#This Row],[LIB-5]]="", ISBLANK(Table135[[#This Row],[US/U-5]]), ISBLANK(Table135[[#This Row],[IN/U-5]]), ISBLANK(Table135[[#This Row],[IN/M-5]]), ISBLANK(Table135[[#This Row],[AVG-5]])), "", AVERAGE(Table135[[#This Row],[US/U]]-Table135[[#This Row],[US/U-5]], Table135[[#This Row],[FWT-2]]-Table135[[#This Row],[IN/U-5]], Table135[[#This Row],[FWT-3]]-Table135[[#This Row],[IN/M-5]],Table135[[#This Row],[FWT-4]]-Table135[[#This Row],[AVG-5]]))</f>
        <v>-1.1330833333333346</v>
      </c>
      <c r="AU6" s="23">
        <f>IF(OR($AJ$4="",$AJ$5="", Table135[[#This Row],[BWT-42]]=""), "", MAX(0, ($AJ$5-Table135[[#This Row],[BWT-42]])/($AJ$5-$AJ$4)))</f>
        <v>1.7388132295719845</v>
      </c>
      <c r="AV6" s="6">
        <f>IF(OR(ISBLANK(Table135[[#This Row],[IN/U-5]]),ISBLANK(Table135[[#This Row],[IN/M-5]]),ISBLANK(Table135[[#This Row],[AVG-5]]),ISBLANK(Table135[[#This Row],[FWT-42]]),ISBLANK(Table135[[#This Row],[BWT-42]])), "", AVERAGE(Table135[[#This Row],[LIB-5]:[IN/M-5]]))</f>
        <v>8.9740000000000002</v>
      </c>
      <c r="AW6" s="7">
        <f>IF(OR(Table135[[#This Row],[LIB-5]]="", ISBLANK(Table135[[#This Row],[BWT-42]]), ISBLANK(Table135[[#This Row],[LIB-2]])), "", AVERAGE(Table135[[#This Row],[LIB-2]]-Table135[[#This Row],[BWT-42]], Table135[[#This Row],[LIB-5]], Table135[[#This Row],[LIB-5]], Table135[[#This Row],[LIB-5]]))</f>
        <v>7.458124999999999</v>
      </c>
    </row>
    <row r="7" spans="1:49">
      <c r="A7" s="83"/>
      <c r="B7" s="1" t="s">
        <v>204</v>
      </c>
      <c r="C7" s="7">
        <f t="shared" si="0"/>
        <v>6.4</v>
      </c>
      <c r="D7" s="7">
        <f t="shared" si="1"/>
        <v>19.38</v>
      </c>
      <c r="E7" s="7">
        <f t="shared" si="2"/>
        <v>7.93</v>
      </c>
      <c r="F7" s="7">
        <f t="shared" si="3"/>
        <v>18.79</v>
      </c>
      <c r="G7" s="7">
        <f t="shared" si="4"/>
        <v>32.909999999999997</v>
      </c>
      <c r="H7" s="7">
        <f t="shared" si="5"/>
        <v>8.2799999999999994</v>
      </c>
      <c r="I7" s="6">
        <f>IF(OR(ISBLANK(Table135[[#This Row],[LIB]])), "", AVERAGE(Table135[[#This Row],[LIB]]))</f>
        <v>6.4</v>
      </c>
      <c r="J7" s="7">
        <v>6.61</v>
      </c>
      <c r="K7" s="7">
        <v>5.0999999999999996</v>
      </c>
      <c r="L7" s="6">
        <f>IF(OR(ISBLANK(Table135[[#This Row],[LIB-2]]), ISBLANK(Table135[[#This Row],[GB/M-2]])), "", AVERAGE(Table135[[#This Row],[LIB-2]:[GB/M-2]]))</f>
        <v>5.8550000000000004</v>
      </c>
      <c r="M7" s="7">
        <f>IF(OR(ISBLANK(Table135[[#This Row],[GB/M]]), ISBLANK(Table135[[#This Row],[GB/M-2]])), "", (Table135[[#This Row],[GB/M]]-Table135[[#This Row],[GB/M-2]]))</f>
        <v>14.28</v>
      </c>
      <c r="N7" s="7">
        <f>IF(OR(ISBLANK(Table135[[#This Row],[LIB]]), ISBLANK(Table135[[#This Row],[LIB-2]])), "", Table135[[#This Row],[LIB]]-Table135[[#This Row],[LIB-2]])</f>
        <v>-0.20999999999999996</v>
      </c>
      <c r="O7" s="23">
        <f>IF(OR(ISBLANK($L$5), ISBLANK($L$4), NOT(ISNUMBER(Table135[[#This Row],[AVG-2]]))), "", MAX(0, (Table135[[#This Row],[AVG-2]]-$L$5) / ($L$4-$L$5)))</f>
        <v>0.8139534883720928</v>
      </c>
      <c r="P7" s="7">
        <v>6.36</v>
      </c>
      <c r="Q7" s="7">
        <v>6.33</v>
      </c>
      <c r="R7" s="7">
        <v>6.17</v>
      </c>
      <c r="S7" s="6">
        <f>IF(OR(ISBLANK(Table135[[#This Row],[US/U-3]]),ISBLANK(Table135[[#This Row],[GB/M-3]]), ISBLANK(Table135[[#This Row],[LIB-3]])), "", AVERAGE(Table135[[#This Row],[LIB-3]:[US/U-3]]))</f>
        <v>6.2866666666666662</v>
      </c>
      <c r="T7" s="7">
        <f>IF(OR(ISBLANK(Table135[[#This Row],[US/U]]), ISBLANK(Table135[[#This Row],[US/U-3]]), ISBLANK(Table135[[#This Row],[FWT-2]])), "", AVERAGE(Table135[[#This Row],[FWT-2]], Table135[[#This Row],[US/U]]-Table135[[#This Row],[US/U-3]]))</f>
        <v>8.02</v>
      </c>
      <c r="U7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-0.5950000000000002</v>
      </c>
      <c r="V7" s="23">
        <f>IF(OR($S$5="",$S$4="",ISBLANK(Table135[[#This Row],[AVG-3]]), Table135[[#This Row],[AVG-3]]=""), "", MAX(0, (Table135[[#This Row],[AVG-3]]-$S$5)/($S$4-$S$5)))</f>
        <v>0.66007194244604339</v>
      </c>
      <c r="W7" s="7">
        <v>7.61</v>
      </c>
      <c r="X7" s="7">
        <v>6.88</v>
      </c>
      <c r="Y7" s="7">
        <v>7.51</v>
      </c>
      <c r="Z7" s="7">
        <v>4.8099999999999996</v>
      </c>
      <c r="AA7" s="6">
        <f>IF(OR(ISBLANK(Table135[[#This Row],[IN-U/4]]),ISBLANK(Table135[[#This Row],[US/U-4]]),ISBLANK(Table135[[#This Row],[GB/M-4]]),ISBLANK(Table135[[#This Row],[LIB-4]])), "", AVERAGE(Table135[[#This Row],[LIB-4]:[IN-U/4]]))</f>
        <v>6.7024999999999997</v>
      </c>
      <c r="AB7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10.006666666666666</v>
      </c>
      <c r="AC7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-1.4433333333333334</v>
      </c>
      <c r="AD7" s="23">
        <f>IF(OR($AA$4="", $AA$5="", Table135[[#This Row],[AVG-4]]=""), "", MAX(0, ($AA$5-Table135[[#This Row],[AVG-4]])/($AA$5-$AA$4)))</f>
        <v>0.79744058500914083</v>
      </c>
      <c r="AE7" s="7">
        <v>7.59</v>
      </c>
      <c r="AF7" s="7">
        <v>6.78</v>
      </c>
      <c r="AG7" s="7">
        <v>7.87</v>
      </c>
      <c r="AH7" s="7">
        <v>4.5199999999999996</v>
      </c>
      <c r="AI7" s="7">
        <v>5.39</v>
      </c>
      <c r="AJ7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6.43</v>
      </c>
      <c r="AK7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14.385</v>
      </c>
      <c r="AL7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-1.07</v>
      </c>
      <c r="AM7" s="23">
        <f>IF(OR($AJ$4="",$AJ$5="", Table135[[#This Row],[AVG-5]]=""), "", MAX(0, ($AJ$5-Table135[[#This Row],[AVG-5]])/($AJ$5-$AJ$4)))</f>
        <v>0.83379655364091165</v>
      </c>
      <c r="AN7" s="7">
        <v>7</v>
      </c>
      <c r="AO7" s="7">
        <v>4.8099999999999996</v>
      </c>
      <c r="AP7" s="7">
        <v>7.51</v>
      </c>
      <c r="AQ7" s="7">
        <v>5.05</v>
      </c>
      <c r="AR7" s="7">
        <v>6.38</v>
      </c>
      <c r="AS7" s="7">
        <v>3.63</v>
      </c>
      <c r="AT7" s="19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>5.73</v>
      </c>
      <c r="AU7" s="7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>12.437999999999999</v>
      </c>
      <c r="AV7" s="7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>-0.57599999999999996</v>
      </c>
      <c r="AW7" s="35">
        <f>IF(OR(Table135[[#This Row],[AVG-6]]="",$AT$4="",$AT$5=""), "", MAX(0, ($AT$5-Table135[[#This Row],[AVG-6]])/($AT$5-$AT$4)))</f>
        <v>0.80324623911322246</v>
      </c>
    </row>
    <row r="8" spans="1:49" ht="14.25" customHeight="1">
      <c r="A8" s="83"/>
      <c r="B8" s="1" t="s">
        <v>68</v>
      </c>
      <c r="C8" s="7">
        <f t="shared" si="0"/>
        <v>6.4</v>
      </c>
      <c r="D8" s="7">
        <f t="shared" si="1"/>
        <v>19.38</v>
      </c>
      <c r="E8" s="7">
        <f t="shared" si="2"/>
        <v>7.93</v>
      </c>
      <c r="F8" s="7">
        <f t="shared" si="3"/>
        <v>18.79</v>
      </c>
      <c r="G8" s="7">
        <f t="shared" si="4"/>
        <v>32.909999999999997</v>
      </c>
      <c r="H8" s="7">
        <f t="shared" si="5"/>
        <v>8.2799999999999994</v>
      </c>
      <c r="I8" s="6">
        <f>IF(OR(ISBLANK(Table135[[#This Row],[LIB]])), "", AVERAGE(Table135[[#This Row],[LIB]]))</f>
        <v>6.4</v>
      </c>
      <c r="J8" s="7">
        <v>9.41</v>
      </c>
      <c r="K8" s="7">
        <v>5.0999999999999996</v>
      </c>
      <c r="L8" s="6">
        <f>IF(OR(ISBLANK(Table135[[#This Row],[LIB-2]]), ISBLANK(Table135[[#This Row],[GB/M-2]])), "", AVERAGE(Table135[[#This Row],[LIB-2]:[GB/M-2]]))</f>
        <v>7.2549999999999999</v>
      </c>
      <c r="M8" s="7">
        <f>IF(OR(ISBLANK(Table135[[#This Row],[GB/M]]), ISBLANK(Table135[[#This Row],[GB/M-2]])), "", (Table135[[#This Row],[GB/M]]-Table135[[#This Row],[GB/M-2]]))</f>
        <v>14.28</v>
      </c>
      <c r="N8" s="7">
        <f>IF(OR(ISBLANK(Table135[[#This Row],[LIB]]), ISBLANK(Table135[[#This Row],[LIB-2]])), "", Table135[[#This Row],[LIB]]-Table135[[#This Row],[LIB-2]])</f>
        <v>-3.01</v>
      </c>
      <c r="O8" s="23">
        <f>IF(OR(ISBLANK($L$5), ISBLANK($L$4), NOT(ISNUMBER(Table135[[#This Row],[AVG-2]]))), "", MAX(0, (Table135[[#This Row],[AVG-2]]-$L$5) / ($L$4-$L$5)))</f>
        <v>0</v>
      </c>
      <c r="P8" s="7">
        <v>6.22</v>
      </c>
      <c r="Q8" s="7">
        <v>9.06</v>
      </c>
      <c r="R8" s="7">
        <v>6.36</v>
      </c>
      <c r="S8" s="6">
        <f>IF(OR(ISBLANK(Table135[[#This Row],[US/U-3]]),ISBLANK(Table135[[#This Row],[GB/M-3]]), ISBLANK(Table135[[#This Row],[LIB-3]])), "", AVERAGE(Table135[[#This Row],[LIB-3]:[US/U-3]]))</f>
        <v>7.2133333333333338</v>
      </c>
      <c r="T8" s="7">
        <f>IF(OR(ISBLANK(Table135[[#This Row],[US/U]]), ISBLANK(Table135[[#This Row],[US/U-3]]), ISBLANK(Table135[[#This Row],[FWT-2]])), "", AVERAGE(Table135[[#This Row],[FWT-2]], Table135[[#This Row],[US/U]]-Table135[[#This Row],[US/U-3]]))</f>
        <v>7.9249999999999989</v>
      </c>
      <c r="U8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-1.8900000000000001</v>
      </c>
      <c r="V8" s="23">
        <f>IF(OR($S$5="",$S$4="",ISBLANK(Table135[[#This Row],[AVG-3]]), Table135[[#This Row],[AVG-3]]=""), "", MAX(0, (Table135[[#This Row],[AVG-3]]-$S$5)/($S$4-$S$5)))</f>
        <v>0.16007194244604317</v>
      </c>
      <c r="W8" s="100">
        <v>11.01</v>
      </c>
      <c r="X8" s="100">
        <v>16.940000000000001</v>
      </c>
      <c r="Y8" s="100">
        <v>12.7</v>
      </c>
      <c r="Z8" s="100">
        <v>4.6100000000000003</v>
      </c>
      <c r="AA8" s="6">
        <f>IF(OR(ISBLANK(Table135[[#This Row],[IN-U/4]]),ISBLANK(Table135[[#This Row],[US/U-4]]),ISBLANK(Table135[[#This Row],[GB/M-4]]),ISBLANK(Table135[[#This Row],[LIB-4]])), "", AVERAGE(Table135[[#This Row],[LIB-4]:[IN-U/4]]))</f>
        <v>11.315000000000001</v>
      </c>
      <c r="AB8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10.009999999999998</v>
      </c>
      <c r="AC8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-7.5966666666666676</v>
      </c>
      <c r="AD8" s="23">
        <f>IF(OR($AA$4="", $AA$5="", Table135[[#This Row],[AVG-4]]=""), "", MAX(0, ($AA$5-Table135[[#This Row],[AVG-4]])/($AA$5-$AA$4)))</f>
        <v>0.1228519195612431</v>
      </c>
      <c r="AE8" s="7">
        <v>14.27</v>
      </c>
      <c r="AF8" s="7">
        <v>19.36</v>
      </c>
      <c r="AG8" s="7">
        <v>17.100000000000001</v>
      </c>
      <c r="AH8" s="7">
        <v>4.42</v>
      </c>
      <c r="AI8" s="7">
        <v>5.36</v>
      </c>
      <c r="AJ8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12.102</v>
      </c>
      <c r="AK8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14.394999999999998</v>
      </c>
      <c r="AL8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-8.1700000000000017</v>
      </c>
      <c r="AM8" s="23">
        <f>IF(OR($AJ$4="",$AJ$5="", Table135[[#This Row],[AVG-5]]=""), "", MAX(0, ($AJ$5-Table135[[#This Row],[AVG-5]])/($AJ$5-$AJ$4)))</f>
        <v>4.558087826570309E-2</v>
      </c>
      <c r="AN8" s="7"/>
      <c r="AO8" s="7"/>
      <c r="AP8" s="7"/>
      <c r="AQ8" s="7"/>
      <c r="AR8" s="7"/>
      <c r="AS8" s="7"/>
      <c r="AT8" s="19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8" s="7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8" s="7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8" s="35" t="str">
        <f>IF(OR(Table135[[#This Row],[AVG-6]]="",$AT$4="",$AT$5=""), "", MAX(0, ($AT$5-Table135[[#This Row],[AVG-6]])/($AT$5-$AT$4)))</f>
        <v/>
      </c>
    </row>
    <row r="9" spans="1:49">
      <c r="A9" s="84"/>
      <c r="B9" s="11" t="s">
        <v>177</v>
      </c>
      <c r="C9" s="12">
        <f t="shared" si="0"/>
        <v>6.4</v>
      </c>
      <c r="D9" s="12">
        <f t="shared" si="1"/>
        <v>19.38</v>
      </c>
      <c r="E9" s="12">
        <f t="shared" si="2"/>
        <v>7.93</v>
      </c>
      <c r="F9" s="12">
        <f t="shared" si="3"/>
        <v>18.79</v>
      </c>
      <c r="G9" s="12">
        <f t="shared" si="4"/>
        <v>32.909999999999997</v>
      </c>
      <c r="H9" s="12">
        <f t="shared" si="5"/>
        <v>8.2799999999999994</v>
      </c>
      <c r="I9" s="13">
        <f>IF(OR(ISBLANK(Table135[[#This Row],[LIB]])), "", AVERAGE(Table135[[#This Row],[LIB]]))</f>
        <v>6.4</v>
      </c>
      <c r="J9" s="12">
        <v>8.44</v>
      </c>
      <c r="K9" s="12">
        <v>6.97</v>
      </c>
      <c r="L9" s="13">
        <f>IF(OR(ISBLANK(Table135[[#This Row],[LIB-2]]), ISBLANK(Table135[[#This Row],[GB/M-2]])), "", AVERAGE(Table135[[#This Row],[LIB-2]:[GB/M-2]]))</f>
        <v>7.7050000000000001</v>
      </c>
      <c r="M9" s="12">
        <f>IF(OR(ISBLANK(Table135[[#This Row],[GB/M]]), ISBLANK(Table135[[#This Row],[GB/M-2]])), "", (Table135[[#This Row],[GB/M]]-Table135[[#This Row],[GB/M-2]]))</f>
        <v>12.41</v>
      </c>
      <c r="N9" s="12">
        <f>IF(OR(ISBLANK(Table135[[#This Row],[LIB]]), ISBLANK(Table135[[#This Row],[LIB-2]])), "", Table135[[#This Row],[LIB]]-Table135[[#This Row],[LIB-2]])</f>
        <v>-2.0399999999999991</v>
      </c>
      <c r="O9" s="14">
        <f>IF(OR(ISBLANK($L$5), ISBLANK($L$4), NOT(ISNUMBER(Table135[[#This Row],[AVG-2]]))), "", MAX(0, (Table135[[#This Row],[AVG-2]]-$L$5) / ($L$4-$L$5)))</f>
        <v>0</v>
      </c>
      <c r="P9" s="12">
        <v>6.14</v>
      </c>
      <c r="Q9" s="12">
        <v>10.3</v>
      </c>
      <c r="R9" s="12">
        <v>6.49</v>
      </c>
      <c r="S9" s="13">
        <f>IF(OR(ISBLANK(Table135[[#This Row],[US/U-3]]),ISBLANK(Table135[[#This Row],[GB/M-3]]), ISBLANK(Table135[[#This Row],[LIB-3]])), "", AVERAGE(Table135[[#This Row],[LIB-3]:[US/U-3]]))</f>
        <v>7.6433333333333335</v>
      </c>
      <c r="T9" s="12">
        <f>IF(OR(ISBLANK(Table135[[#This Row],[US/U]]), ISBLANK(Table135[[#This Row],[US/U-3]]), ISBLANK(Table135[[#This Row],[FWT-2]])), "", AVERAGE(Table135[[#This Row],[FWT-2]], Table135[[#This Row],[US/U]]-Table135[[#This Row],[US/U-3]]))</f>
        <v>6.9249999999999998</v>
      </c>
      <c r="U9" s="12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-1.5350000000000001</v>
      </c>
      <c r="V9" s="14">
        <f>IF(OR($S$5="",$S$4="",ISBLANK(Table135[[#This Row],[AVG-3]]), Table135[[#This Row],[AVG-3]]=""), "", MAX(0, (Table135[[#This Row],[AVG-3]]-$S$5)/($S$4-$S$5)))</f>
        <v>0</v>
      </c>
      <c r="W9" s="12">
        <v>9.49</v>
      </c>
      <c r="X9" s="12">
        <v>14.47</v>
      </c>
      <c r="Y9" s="12">
        <v>10.8</v>
      </c>
      <c r="Z9" s="12">
        <v>5.95</v>
      </c>
      <c r="AA9" s="13">
        <f>IF(OR(ISBLANK(Table135[[#This Row],[IN-U/4]]),ISBLANK(Table135[[#This Row],[US/U-4]]),ISBLANK(Table135[[#This Row],[GB/M-4]]),ISBLANK(Table135[[#This Row],[LIB-4]])), "", AVERAGE(Table135[[#This Row],[LIB-4]:[IN-U/4]]))</f>
        <v>10.177500000000002</v>
      </c>
      <c r="AB9" s="12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8.8966666666666665</v>
      </c>
      <c r="AC9" s="12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-4.9666666666666668</v>
      </c>
      <c r="AD9" s="14">
        <f>IF(OR($AA$4="", $AA$5="", Table135[[#This Row],[AVG-4]]=""), "", MAX(0, ($AA$5-Table135[[#This Row],[AVG-4]])/($AA$5-$AA$4)))</f>
        <v>0.28921389396709307</v>
      </c>
      <c r="AE9" s="12">
        <v>11.68</v>
      </c>
      <c r="AF9" s="12">
        <v>16.36</v>
      </c>
      <c r="AG9" s="12">
        <v>14.35</v>
      </c>
      <c r="AH9" s="12">
        <v>5.61</v>
      </c>
      <c r="AI9" s="12">
        <v>7.12</v>
      </c>
      <c r="AJ9" s="13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11.023999999999999</v>
      </c>
      <c r="AK9" s="12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13.12</v>
      </c>
      <c r="AL9" s="12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-5.5475000000000003</v>
      </c>
      <c r="AM9" s="14">
        <f>IF(OR($AJ$4="",$AJ$5="", Table135[[#This Row],[AVG-5]]=""), "", MAX(0, ($AJ$5-Table135[[#This Row],[AVG-5]])/($AJ$5-$AJ$4)))</f>
        <v>0.19538632573652037</v>
      </c>
      <c r="AN9" s="36"/>
      <c r="AO9" s="36"/>
      <c r="AP9" s="36"/>
      <c r="AQ9" s="36"/>
      <c r="AR9" s="36"/>
      <c r="AS9" s="36"/>
      <c r="AT9" s="19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9" s="7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9" s="7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9" s="35" t="str">
        <f>IF(OR(Table135[[#This Row],[AVG-6]]="",$AT$4="",$AT$5=""), "", MAX(0, ($AT$5-Table135[[#This Row],[AVG-6]])/($AT$5-$AT$4)))</f>
        <v/>
      </c>
    </row>
    <row r="10" spans="1:49" s="2" customFormat="1" ht="14">
      <c r="A10" s="56"/>
      <c r="B10" s="1" t="s">
        <v>172</v>
      </c>
      <c r="C10" s="7">
        <f t="shared" si="0"/>
        <v>6.4</v>
      </c>
      <c r="D10" s="7">
        <f t="shared" si="1"/>
        <v>19.38</v>
      </c>
      <c r="E10" s="7">
        <f t="shared" si="2"/>
        <v>7.93</v>
      </c>
      <c r="F10" s="7">
        <f t="shared" si="3"/>
        <v>18.79</v>
      </c>
      <c r="G10" s="7">
        <f t="shared" si="4"/>
        <v>32.909999999999997</v>
      </c>
      <c r="H10" s="7">
        <f t="shared" si="5"/>
        <v>8.2799999999999994</v>
      </c>
      <c r="I10" s="6">
        <f>IF(OR(ISBLANK(Table135[[#This Row],[LIB]])), "", AVERAGE(Table135[[#This Row],[LIB]]))</f>
        <v>6.4</v>
      </c>
      <c r="J10" s="7">
        <v>7.03</v>
      </c>
      <c r="K10" s="7">
        <v>5.7</v>
      </c>
      <c r="L10" s="6">
        <f>IF(OR(ISBLANK(Table135[[#This Row],[LIB-2]]), ISBLANK(Table135[[#This Row],[GB/M-2]])), "", AVERAGE(Table135[[#This Row],[LIB-2]:[GB/M-2]]))</f>
        <v>6.3650000000000002</v>
      </c>
      <c r="M10" s="7">
        <f>IF(OR(ISBLANK(Table135[[#This Row],[GB/M]]), ISBLANK(Table135[[#This Row],[GB/M-2]])), "", (Table135[[#This Row],[GB/M]]-Table135[[#This Row],[GB/M-2]]))</f>
        <v>13.68</v>
      </c>
      <c r="N10" s="7">
        <f>IF(OR(ISBLANK(Table135[[#This Row],[LIB]]), ISBLANK(Table135[[#This Row],[LIB-2]])), "", Table135[[#This Row],[LIB]]-Table135[[#This Row],[LIB-2]])</f>
        <v>-0.62999999999999989</v>
      </c>
      <c r="O10" s="23">
        <f>IF(OR(ISBLANK($L$5), ISBLANK($L$4), NOT(ISNUMBER(Table135[[#This Row],[AVG-2]]))), "", MAX(0, (Table135[[#This Row],[AVG-2]]-$L$5) / ($L$4-$L$5)))</f>
        <v>0.5174418604651162</v>
      </c>
      <c r="P10" s="2">
        <v>6.53</v>
      </c>
      <c r="Q10" s="2">
        <v>6.7</v>
      </c>
      <c r="R10" s="2">
        <v>6.93</v>
      </c>
      <c r="S10" s="6">
        <f>IF(OR(ISBLANK(Table135[[#This Row],[US/U-3]]),ISBLANK(Table135[[#This Row],[GB/M-3]]), ISBLANK(Table135[[#This Row],[LIB-3]])), "", AVERAGE(Table135[[#This Row],[LIB-3]:[US/U-3]]))</f>
        <v>6.72</v>
      </c>
      <c r="T10" s="7">
        <f>IF(OR(ISBLANK(Table135[[#This Row],[US/U]]), ISBLANK(Table135[[#This Row],[US/U-3]]), ISBLANK(Table135[[#This Row],[FWT-2]])), "", AVERAGE(Table135[[#This Row],[FWT-2]], Table135[[#This Row],[US/U]]-Table135[[#This Row],[US/U-3]]))</f>
        <v>7.34</v>
      </c>
      <c r="U10" s="7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>-0.56499999999999995</v>
      </c>
      <c r="V10" s="23">
        <f>IF(OR($S$5="",$S$4="",ISBLANK(Table135[[#This Row],[AVG-3]]), Table135[[#This Row],[AVG-3]]=""), "", MAX(0, (Table135[[#This Row],[AVG-3]]-$S$5)/($S$4-$S$5)))</f>
        <v>0.42625899280575563</v>
      </c>
      <c r="W10" s="7">
        <v>7.02</v>
      </c>
      <c r="X10" s="7">
        <v>7.69</v>
      </c>
      <c r="Y10" s="7">
        <v>7.78</v>
      </c>
      <c r="Z10" s="7">
        <v>6.01</v>
      </c>
      <c r="AA10" s="6">
        <f>IF(OR(ISBLANK(Table135[[#This Row],[IN-U/4]]),ISBLANK(Table135[[#This Row],[US/U-4]]),ISBLANK(Table135[[#This Row],[GB/M-4]]),ISBLANK(Table135[[#This Row],[LIB-4]])), "", AVERAGE(Table135[[#This Row],[LIB-4]:[IN-U/4]]))</f>
        <v>7.125</v>
      </c>
      <c r="AB10" s="7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>9.1533333333333324</v>
      </c>
      <c r="AC10" s="7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>-1.1533333333333333</v>
      </c>
      <c r="AD10" s="23">
        <f>IF(OR($AA$4="", $AA$5="", Table135[[#This Row],[AVG-4]]=""), "", MAX(0, ($AA$5-Table135[[#This Row],[AVG-4]])/($AA$5-$AA$4)))</f>
        <v>0.73564899451553933</v>
      </c>
      <c r="AE10" s="7">
        <v>8.07</v>
      </c>
      <c r="AF10" s="7">
        <v>8.83</v>
      </c>
      <c r="AG10" s="7">
        <v>8.9</v>
      </c>
      <c r="AH10" s="7">
        <v>4.9800000000000004</v>
      </c>
      <c r="AI10" s="7">
        <v>6.24</v>
      </c>
      <c r="AJ10" s="6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>7.403999999999999</v>
      </c>
      <c r="AK10" s="7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>13.532499999999999</v>
      </c>
      <c r="AL10" s="7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>-1.4350000000000003</v>
      </c>
      <c r="AM10" s="2">
        <f>IF(OR($AJ$4="",$AJ$5="", Table135[[#This Row],[AVG-5]]=""), "", MAX(0, ($AJ$5-Table135[[#This Row],[AVG-5]])/($AJ$5-$AJ$4)))</f>
        <v>0.69844357976653704</v>
      </c>
      <c r="AT10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0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0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0" s="35" t="str">
        <f>IF(OR(Table135[[#This Row],[AVG-6]]="",$AT$4="",$AT$5=""), "", MAX(0, ($AT$5-Table135[[#This Row],[AVG-6]])/($AT$5-$AT$4)))</f>
        <v/>
      </c>
    </row>
    <row r="11" spans="1:49" s="2" customFormat="1">
      <c r="A11"/>
      <c r="B11" s="1"/>
      <c r="S11" s="2" t="str">
        <f>IF(OR(ISBLANK(Table135[[#This Row],[US/U-3]]),ISBLANK(Table135[[#This Row],[GB/M-3]]), ISBLANK(Table135[[#This Row],[LIB-3]])), "", AVERAGE(Table135[[#This Row],[LIB-3]:[US/U-3]]))</f>
        <v/>
      </c>
      <c r="T11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1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1" s="17" t="str">
        <f>IF(OR($S$5="",$S$4="",ISBLANK(Table135[[#This Row],[AVG-3]]), Table135[[#This Row],[AVG-3]]=""), "", MAX(0, (Table135[[#This Row],[AVG-3]]-$S$5)/($S$4-$S$5)))</f>
        <v/>
      </c>
      <c r="AA11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1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1" s="7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1" s="17" t="str">
        <f>IF(OR($AA$4="", $AA$5="", Table135[[#This Row],[AVG-4]]=""), "", MAX(0, ($AA$5-Table135[[#This Row],[AVG-4]])/($AA$5-$AA$4)))</f>
        <v/>
      </c>
      <c r="AJ11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1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1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1" s="2" t="str">
        <f>IF(OR($AJ$4="",$AJ$5="", Table135[[#This Row],[AVG-5]]=""), "", MAX(0, ($AJ$5-Table135[[#This Row],[AVG-5]])/($AJ$5-$AJ$4)))</f>
        <v/>
      </c>
      <c r="AT11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1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1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1" s="17" t="str">
        <f>IF(OR(Table135[[#This Row],[AVG-6]]="",$AT$4="",$AT$5=""), "", MAX(0, ($AT$5-Table135[[#This Row],[AVG-6]])/($AT$5-$AT$4)))</f>
        <v/>
      </c>
    </row>
    <row r="12" spans="1:49" s="2" customFormat="1">
      <c r="A12"/>
      <c r="B12" s="1"/>
      <c r="S12" s="2" t="str">
        <f>IF(OR(ISBLANK(Table135[[#This Row],[US/U-3]]),ISBLANK(Table135[[#This Row],[GB/M-3]]), ISBLANK(Table135[[#This Row],[LIB-3]])), "", AVERAGE(Table135[[#This Row],[LIB-3]:[US/U-3]]))</f>
        <v/>
      </c>
      <c r="T12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2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2" s="17" t="str">
        <f>IF(OR($S$5="",$S$4="",ISBLANK(Table135[[#This Row],[AVG-3]]), Table135[[#This Row],[AVG-3]]=""), "", MAX(0, (Table135[[#This Row],[AVG-3]]-$S$5)/($S$4-$S$5)))</f>
        <v/>
      </c>
      <c r="AA12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2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2" s="7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2" s="17" t="str">
        <f>IF(OR($AA$4="", $AA$5="", Table135[[#This Row],[AVG-4]]=""), "", MAX(0, ($AA$5-Table135[[#This Row],[AVG-4]])/($AA$5-$AA$4)))</f>
        <v/>
      </c>
      <c r="AJ12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2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2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2" s="2" t="str">
        <f>IF(OR($AJ$4="",$AJ$5="", Table135[[#This Row],[AVG-5]]=""), "", MAX(0, ($AJ$5-Table135[[#This Row],[AVG-5]])/($AJ$5-$AJ$4)))</f>
        <v/>
      </c>
      <c r="AT12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2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2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2" s="17" t="str">
        <f>IF(OR(Table135[[#This Row],[AVG-6]]="",$AT$4="",$AT$5=""), "", MAX(0, ($AT$5-Table135[[#This Row],[AVG-6]])/($AT$5-$AT$4)))</f>
        <v/>
      </c>
    </row>
    <row r="13" spans="1:49" s="2" customFormat="1">
      <c r="A13"/>
      <c r="B13" s="1"/>
      <c r="S13" s="2" t="str">
        <f>IF(OR(ISBLANK(Table135[[#This Row],[US/U-3]]),ISBLANK(Table135[[#This Row],[GB/M-3]]), ISBLANK(Table135[[#This Row],[LIB-3]])), "", AVERAGE(Table135[[#This Row],[LIB-3]:[US/U-3]]))</f>
        <v/>
      </c>
      <c r="T13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3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3" s="17" t="str">
        <f>IF(OR($S$5="",$S$4="",ISBLANK(Table135[[#This Row],[AVG-3]]), Table135[[#This Row],[AVG-3]]=""), "", MAX(0, (Table135[[#This Row],[AVG-3]]-$S$5)/($S$4-$S$5)))</f>
        <v/>
      </c>
      <c r="AA13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3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3" s="7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3" s="17" t="str">
        <f>IF(OR($AA$4="", $AA$5="", Table135[[#This Row],[AVG-4]]=""), "", MAX(0, ($AA$5-Table135[[#This Row],[AVG-4]])/($AA$5-$AA$4)))</f>
        <v/>
      </c>
      <c r="AJ13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3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3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3" s="2" t="str">
        <f>IF(OR($AJ$4="",$AJ$5="", Table135[[#This Row],[AVG-5]]=""), "", MAX(0, ($AJ$5-Table135[[#This Row],[AVG-5]])/($AJ$5-$AJ$4)))</f>
        <v/>
      </c>
      <c r="AT13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3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3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3" s="17" t="str">
        <f>IF(OR(Table135[[#This Row],[AVG-6]]="",$AT$4="",$AT$5=""), "", MAX(0, ($AT$5-Table135[[#This Row],[AVG-6]])/($AT$5-$AT$4)))</f>
        <v/>
      </c>
    </row>
    <row r="14" spans="1:49" s="2" customFormat="1">
      <c r="A14"/>
      <c r="B14" s="1"/>
      <c r="S14" s="2" t="str">
        <f>IF(OR(ISBLANK(Table135[[#This Row],[US/U-3]]),ISBLANK(Table135[[#This Row],[GB/M-3]]), ISBLANK(Table135[[#This Row],[LIB-3]])), "", AVERAGE(Table135[[#This Row],[LIB-3]:[US/U-3]]))</f>
        <v/>
      </c>
      <c r="T14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4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4" s="17" t="str">
        <f>IF(OR($S$5="",$S$4="",ISBLANK(Table135[[#This Row],[AVG-3]]), Table135[[#This Row],[AVG-3]]=""), "", MAX(0, (Table135[[#This Row],[AVG-3]]-$S$5)/($S$4-$S$5)))</f>
        <v/>
      </c>
      <c r="AA14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4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4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4" s="17" t="str">
        <f>IF(OR($AA$4="", $AA$5="", Table135[[#This Row],[AVG-4]]=""), "", MAX(0, ($AA$5-Table135[[#This Row],[AVG-4]])/($AA$5-$AA$4)))</f>
        <v/>
      </c>
      <c r="AJ14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4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4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4" s="2" t="str">
        <f>IF(OR($AJ$4="",$AJ$5="", Table135[[#This Row],[AVG-5]]=""), "", MAX(0, ($AJ$5-Table135[[#This Row],[AVG-5]])/($AJ$5-$AJ$4)))</f>
        <v/>
      </c>
      <c r="AT14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4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4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4" s="17" t="str">
        <f>IF(OR(Table135[[#This Row],[AVG-6]]="",$AT$4="",$AT$5=""), "", MAX(0, ($AT$5-Table135[[#This Row],[AVG-6]])/($AT$5-$AT$4)))</f>
        <v/>
      </c>
    </row>
    <row r="15" spans="1:49" s="2" customFormat="1">
      <c r="A15"/>
      <c r="B15" s="1"/>
      <c r="S15" s="2" t="str">
        <f>IF(OR(ISBLANK(Table135[[#This Row],[US/U-3]]),ISBLANK(Table135[[#This Row],[GB/M-3]]), ISBLANK(Table135[[#This Row],[LIB-3]])), "", AVERAGE(Table135[[#This Row],[LIB-3]:[US/U-3]]))</f>
        <v/>
      </c>
      <c r="T15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5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5" s="17" t="str">
        <f>IF(OR($S$5="",$S$4="",ISBLANK(Table135[[#This Row],[AVG-3]]), Table135[[#This Row],[AVG-3]]=""), "", MAX(0, (Table135[[#This Row],[AVG-3]]-$S$5)/($S$4-$S$5)))</f>
        <v/>
      </c>
      <c r="AA15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5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5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5" s="17" t="str">
        <f>IF(OR($AA$4="", $AA$5="", Table135[[#This Row],[AVG-4]]=""), "", MAX(0, ($AA$5-Table135[[#This Row],[AVG-4]])/($AA$5-$AA$4)))</f>
        <v/>
      </c>
      <c r="AJ15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5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5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5" s="2" t="str">
        <f>IF(OR($AJ$4="",$AJ$5="", Table135[[#This Row],[AVG-5]]=""), "", MAX(0, ($AJ$5-Table135[[#This Row],[AVG-5]])/($AJ$5-$AJ$4)))</f>
        <v/>
      </c>
      <c r="AT15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5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5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5" s="17" t="str">
        <f>IF(OR(Table135[[#This Row],[AVG-6]]="",$AT$4="",$AT$5=""), "", MAX(0, ($AT$5-Table135[[#This Row],[AVG-6]])/($AT$5-$AT$4)))</f>
        <v/>
      </c>
    </row>
    <row r="16" spans="1:49" s="2" customFormat="1">
      <c r="A16"/>
      <c r="B16" s="1"/>
      <c r="S16" s="2" t="str">
        <f>IF(OR(ISBLANK(Table135[[#This Row],[US/U-3]]),ISBLANK(Table135[[#This Row],[GB/M-3]]), ISBLANK(Table135[[#This Row],[LIB-3]])), "", AVERAGE(Table135[[#This Row],[LIB-3]:[US/U-3]]))</f>
        <v/>
      </c>
      <c r="T16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6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6" s="17" t="str">
        <f>IF(OR($S$5="",$S$4="",ISBLANK(Table135[[#This Row],[AVG-3]]), Table135[[#This Row],[AVG-3]]=""), "", MAX(0, (Table135[[#This Row],[AVG-3]]-$S$5)/($S$4-$S$5)))</f>
        <v/>
      </c>
      <c r="AA16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6" s="7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6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6" s="17" t="str">
        <f>IF(OR($AA$4="", $AA$5="", Table135[[#This Row],[AVG-4]]=""), "", MAX(0, ($AA$5-Table135[[#This Row],[AVG-4]])/($AA$5-$AA$4)))</f>
        <v/>
      </c>
      <c r="AJ16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6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6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6" s="2" t="str">
        <f>IF(OR($AJ$4="",$AJ$5="", Table135[[#This Row],[AVG-5]]=""), "", MAX(0, ($AJ$5-Table135[[#This Row],[AVG-5]])/($AJ$5-$AJ$4)))</f>
        <v/>
      </c>
      <c r="AT16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6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6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6" s="17" t="str">
        <f>IF(OR(Table135[[#This Row],[AVG-6]]="",$AT$4="",$AT$5=""), "", MAX(0, ($AT$5-Table135[[#This Row],[AVG-6]])/($AT$5-$AT$4)))</f>
        <v/>
      </c>
    </row>
    <row r="17" spans="1:49" s="2" customFormat="1">
      <c r="A17"/>
      <c r="B17" s="1"/>
      <c r="S17" s="2" t="str">
        <f>IF(OR(ISBLANK(Table135[[#This Row],[US/U-3]]),ISBLANK(Table135[[#This Row],[GB/M-3]]), ISBLANK(Table135[[#This Row],[LIB-3]])), "", AVERAGE(Table135[[#This Row],[LIB-3]:[US/U-3]]))</f>
        <v/>
      </c>
      <c r="T17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7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7" s="17" t="str">
        <f>IF(OR($S$5="",$S$4="",ISBLANK(Table135[[#This Row],[AVG-3]]), Table135[[#This Row],[AVG-3]]=""), "", MAX(0, (Table135[[#This Row],[AVG-3]]-$S$5)/($S$4-$S$5)))</f>
        <v/>
      </c>
      <c r="AA17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7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7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7" s="17" t="str">
        <f>IF(OR($AA$4="", $AA$5="", Table135[[#This Row],[AVG-4]]=""), "", MAX(0, ($AA$5-Table135[[#This Row],[AVG-4]])/($AA$5-$AA$4)))</f>
        <v/>
      </c>
      <c r="AJ17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7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7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7" s="2" t="str">
        <f>IF(OR($AJ$4="",$AJ$5="", Table135[[#This Row],[AVG-5]]=""), "", MAX(0, ($AJ$5-Table135[[#This Row],[AVG-5]])/($AJ$5-$AJ$4)))</f>
        <v/>
      </c>
      <c r="AT17" s="6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7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7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7" s="17" t="str">
        <f>IF(OR(Table135[[#This Row],[AVG-6]]="",$AT$4="",$AT$5=""), "", MAX(0, ($AT$5-Table135[[#This Row],[AVG-6]])/($AT$5-$AT$4)))</f>
        <v/>
      </c>
    </row>
    <row r="18" spans="1:49" s="2" customFormat="1">
      <c r="A18"/>
      <c r="B18" s="1"/>
      <c r="S18" s="2" t="str">
        <f>IF(OR(ISBLANK(Table135[[#This Row],[US/U-3]]),ISBLANK(Table135[[#This Row],[GB/M-3]]), ISBLANK(Table135[[#This Row],[LIB-3]])), "", AVERAGE(Table135[[#This Row],[LIB-3]:[US/U-3]]))</f>
        <v/>
      </c>
      <c r="T18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8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8" s="17" t="str">
        <f>IF(OR($S$5="",$S$4="",ISBLANK(Table135[[#This Row],[AVG-3]]), Table135[[#This Row],[AVG-3]]=""), "", MAX(0, (Table135[[#This Row],[AVG-3]]-$S$5)/($S$4-$S$5)))</f>
        <v/>
      </c>
      <c r="AA18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8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8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8" s="17" t="str">
        <f>IF(OR($AA$4="", $AA$5="", Table135[[#This Row],[AVG-4]]=""), "", MAX(0, ($AA$5-Table135[[#This Row],[AVG-4]])/($AA$5-$AA$4)))</f>
        <v/>
      </c>
      <c r="AJ18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8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8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8" s="2" t="str">
        <f>IF(OR($AJ$4="",$AJ$5="", Table135[[#This Row],[AVG-5]]=""), "", MAX(0, ($AJ$5-Table135[[#This Row],[AVG-5]])/($AJ$5-$AJ$4)))</f>
        <v/>
      </c>
      <c r="AT18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8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8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8" s="17" t="str">
        <f>IF(OR(Table135[[#This Row],[AVG-6]]="",$AT$4="",$AT$5=""), "", MAX(0, ($AT$5-Table135[[#This Row],[AVG-6]])/($AT$5-$AT$4)))</f>
        <v/>
      </c>
    </row>
    <row r="19" spans="1:49" s="2" customFormat="1">
      <c r="A19"/>
      <c r="B19" s="1"/>
      <c r="S19" s="2" t="str">
        <f>IF(OR(ISBLANK(Table135[[#This Row],[US/U-3]]),ISBLANK(Table135[[#This Row],[GB/M-3]]), ISBLANK(Table135[[#This Row],[LIB-3]])), "", AVERAGE(Table135[[#This Row],[LIB-3]:[US/U-3]]))</f>
        <v/>
      </c>
      <c r="T19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19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19" s="17" t="str">
        <f>IF(OR($S$5="",$S$4="",ISBLANK(Table135[[#This Row],[AVG-3]]), Table135[[#This Row],[AVG-3]]=""), "", MAX(0, (Table135[[#This Row],[AVG-3]]-$S$5)/($S$4-$S$5)))</f>
        <v/>
      </c>
      <c r="AA19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19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19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19" s="17" t="str">
        <f>IF(OR($AA$4="", $AA$5="", Table135[[#This Row],[AVG-4]]=""), "", MAX(0, ($AA$5-Table135[[#This Row],[AVG-4]])/($AA$5-$AA$4)))</f>
        <v/>
      </c>
      <c r="AJ19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19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19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19" s="2" t="str">
        <f>IF(OR($AJ$4="",$AJ$5="", Table135[[#This Row],[AVG-5]]=""), "", MAX(0, ($AJ$5-Table135[[#This Row],[AVG-5]])/($AJ$5-$AJ$4)))</f>
        <v/>
      </c>
      <c r="AT19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19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19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19" s="17" t="str">
        <f>IF(OR(Table135[[#This Row],[AVG-6]]="",$AT$4="",$AT$5=""), "", MAX(0, ($AT$5-Table135[[#This Row],[AVG-6]])/($AT$5-$AT$4)))</f>
        <v/>
      </c>
    </row>
    <row r="20" spans="1:49" s="2" customFormat="1">
      <c r="A20"/>
      <c r="B20" s="1"/>
      <c r="S20" s="2" t="str">
        <f>IF(OR(ISBLANK(Table135[[#This Row],[US/U-3]]),ISBLANK(Table135[[#This Row],[GB/M-3]]), ISBLANK(Table135[[#This Row],[LIB-3]])), "", AVERAGE(Table135[[#This Row],[LIB-3]:[US/U-3]]))</f>
        <v/>
      </c>
      <c r="T20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20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20" s="17" t="str">
        <f>IF(OR($S$5="",$S$4="",ISBLANK(Table135[[#This Row],[AVG-3]]), Table135[[#This Row],[AVG-3]]=""), "", MAX(0, (Table135[[#This Row],[AVG-3]]-$S$5)/($S$4-$S$5)))</f>
        <v/>
      </c>
      <c r="AA20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20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20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20" s="17" t="str">
        <f>IF(OR($AA$4="", $AA$5="", Table135[[#This Row],[AVG-4]]=""), "", MAX(0, ($AA$5-Table135[[#This Row],[AVG-4]])/($AA$5-$AA$4)))</f>
        <v/>
      </c>
      <c r="AJ20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20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20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20" s="2" t="str">
        <f>IF(OR($AJ$4="",$AJ$5="", Table135[[#This Row],[AVG-5]]=""), "", MAX(0, ($AJ$5-Table135[[#This Row],[AVG-5]])/($AJ$5-$AJ$4)))</f>
        <v/>
      </c>
      <c r="AT20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20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20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20" s="17" t="str">
        <f>IF(OR(Table135[[#This Row],[AVG-6]]="",$AT$4="",$AT$5=""), "", MAX(0, ($AT$5-Table135[[#This Row],[AVG-6]])/($AT$5-$AT$4)))</f>
        <v/>
      </c>
    </row>
    <row r="21" spans="1:49" s="2" customFormat="1">
      <c r="A21"/>
      <c r="B21" s="1"/>
      <c r="S21" s="2" t="str">
        <f>IF(OR(ISBLANK(Table135[[#This Row],[US/U-3]]),ISBLANK(Table135[[#This Row],[GB/M-3]]), ISBLANK(Table135[[#This Row],[LIB-3]])), "", AVERAGE(Table135[[#This Row],[LIB-3]:[US/U-3]]))</f>
        <v/>
      </c>
      <c r="T21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21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21" s="17" t="str">
        <f>IF(OR($S$5="",$S$4="",ISBLANK(Table135[[#This Row],[AVG-3]]), Table135[[#This Row],[AVG-3]]=""), "", MAX(0, (Table135[[#This Row],[AVG-3]]-$S$5)/($S$4-$S$5)))</f>
        <v/>
      </c>
      <c r="AA21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21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21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21" s="17" t="str">
        <f>IF(OR($AA$4="", $AA$5="", Table135[[#This Row],[AVG-4]]=""), "", MAX(0, ($AA$5-Table135[[#This Row],[AVG-4]])/($AA$5-$AA$4)))</f>
        <v/>
      </c>
      <c r="AJ21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21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21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21" s="2" t="str">
        <f>IF(OR($AJ$4="",$AJ$5="", Table135[[#This Row],[AVG-5]]=""), "", MAX(0, ($AJ$5-Table135[[#This Row],[AVG-5]])/($AJ$5-$AJ$4)))</f>
        <v/>
      </c>
      <c r="AT21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21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21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21" s="17" t="str">
        <f>IF(OR(Table135[[#This Row],[AVG-6]]="",$AT$4="",$AT$5=""), "", MAX(0, ($AT$5-Table135[[#This Row],[AVG-6]])/($AT$5-$AT$4)))</f>
        <v/>
      </c>
    </row>
    <row r="22" spans="1:49" s="2" customFormat="1">
      <c r="A22"/>
      <c r="B22" s="1"/>
      <c r="S22" s="2" t="str">
        <f>IF(OR(ISBLANK(Table135[[#This Row],[US/U-3]]),ISBLANK(Table135[[#This Row],[GB/M-3]]), ISBLANK(Table135[[#This Row],[LIB-3]])), "", AVERAGE(Table135[[#This Row],[LIB-3]:[US/U-3]]))</f>
        <v/>
      </c>
      <c r="T22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22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22" s="17" t="str">
        <f>IF(OR($S$5="",$S$4="",ISBLANK(Table135[[#This Row],[AVG-3]]), Table135[[#This Row],[AVG-3]]=""), "", MAX(0, (Table135[[#This Row],[AVG-3]]-$S$5)/($S$4-$S$5)))</f>
        <v/>
      </c>
      <c r="AA22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22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22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22" s="17" t="str">
        <f>IF(OR($AA$4="", $AA$5="", Table135[[#This Row],[AVG-4]]=""), "", MAX(0, ($AA$5-Table135[[#This Row],[AVG-4]])/($AA$5-$AA$4)))</f>
        <v/>
      </c>
      <c r="AJ22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22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22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22" s="2" t="str">
        <f>IF(OR($AJ$4="",$AJ$5="", Table135[[#This Row],[AVG-5]]=""), "", MAX(0, ($AJ$5-Table135[[#This Row],[AVG-5]])/($AJ$5-$AJ$4)))</f>
        <v/>
      </c>
      <c r="AT22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22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22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22" s="17" t="str">
        <f>IF(OR(Table135[[#This Row],[AVG-6]]="",$AT$4="",$AT$5=""), "", MAX(0, ($AT$5-Table135[[#This Row],[AVG-6]])/($AT$5-$AT$4)))</f>
        <v/>
      </c>
    </row>
    <row r="23" spans="1:49" s="2" customFormat="1">
      <c r="A23"/>
      <c r="B23" s="1"/>
      <c r="S23" s="2" t="str">
        <f>IF(OR(ISBLANK(Table135[[#This Row],[US/U-3]]),ISBLANK(Table135[[#This Row],[GB/M-3]]), ISBLANK(Table135[[#This Row],[LIB-3]])), "", AVERAGE(Table135[[#This Row],[LIB-3]:[US/U-3]]))</f>
        <v/>
      </c>
      <c r="T23" s="7" t="str">
        <f>IF(OR(ISBLANK(Table135[[#This Row],[US/U]]), ISBLANK(Table135[[#This Row],[US/U-3]]), ISBLANK(Table135[[#This Row],[FWT-2]])), "", AVERAGE(Table135[[#This Row],[FWT-2]], Table135[[#This Row],[US/U]]-Table135[[#This Row],[US/U-3]]))</f>
        <v/>
      </c>
      <c r="U23" s="2" t="str">
        <f>IF(OR(ISBLANK(Table135[[#This Row],[LIB-3]]),ISBLANK(Table135[[#This Row],[GB/M-3]]),ISBLANK(Table135[[#This Row],[GB/M-2]]),ISBLANK(Table135[[#This Row],[LIB]])), "", AVERAGE(Table135[[#This Row],[LIB]]-Table135[[#This Row],[LIB-3]],Table135[[#This Row],[GB/M-2]]-Table135[[#This Row],[GB/M-3]]))</f>
        <v/>
      </c>
      <c r="V23" s="17" t="str">
        <f>IF(OR($S$5="",$S$4="",ISBLANK(Table135[[#This Row],[AVG-3]]), Table135[[#This Row],[AVG-3]]=""), "", MAX(0, (Table135[[#This Row],[AVG-3]]-$S$5)/($S$4-$S$5)))</f>
        <v/>
      </c>
      <c r="AA23" s="2" t="str">
        <f>IF(OR(ISBLANK(Table135[[#This Row],[IN-U/4]]),ISBLANK(Table135[[#This Row],[US/U-4]]),ISBLANK(Table135[[#This Row],[GB/M-4]]),ISBLANK(Table135[[#This Row],[LIB-4]])), "", AVERAGE(Table135[[#This Row],[LIB-4]:[IN-U/4]]))</f>
        <v/>
      </c>
      <c r="AB23" s="2" t="str">
        <f>IF(OR(ISBLANK(Table135[[#This Row],[IN-U/4]]), ISBLANK(Table135[[#This Row],[FWT-3]]), ISBLANK(Table135[[#This Row],[IN/U]])), "", AVERAGE(Table135[[#This Row],[IN/U]] - Table135[[#This Row],[IN-U/4]], Table135[[#This Row],[FWT-3]], Table135[[#This Row],[FWT-3]]))</f>
        <v/>
      </c>
      <c r="AC23" s="2" t="str">
        <f>IF(OR(ISBLANK(Table135[[#This Row],[LIB-4]]), ISBLANK(Table135[[#This Row],[GB/M-4]]), ISBLANK(Table135[[#This Row],[US/U-4]]), ISBLANK(Table135[[#This Row],[BWT-3]])), "", AVERAGE(Table135[[#This Row],[LIB]]-Table135[[#This Row],[LIB-4]], Table135[[#This Row],[GB/M-2]]-Table135[[#This Row],[GB/M-4]], Table135[[#This Row],[US/U-3]]-Table135[[#This Row],[US/U-4]]))</f>
        <v/>
      </c>
      <c r="AD23" s="17" t="str">
        <f>IF(OR($AA$4="", $AA$5="", Table135[[#This Row],[AVG-4]]=""), "", MAX(0, ($AA$5-Table135[[#This Row],[AVG-4]])/($AA$5-$AA$4)))</f>
        <v/>
      </c>
      <c r="AJ23" s="2" t="str">
        <f>IF(OR(ISBLANK(Table135[[#This Row],[LIB-5]]),ISBLANK(Table135[[#This Row],[GB/M-5]]),ISBLANK(Table135[[#This Row],[US/U-5]]),ISBLANK(Table135[[#This Row],[IN/U-5]]),ISBLANK(Table135[[#This Row],[IN/M-5]])), "", AVERAGE(Table135[[#This Row],[LIB-5]:[IN/M-5]]))</f>
        <v/>
      </c>
      <c r="AK23" s="2" t="str">
        <f>IF(OR(Table135[[#This Row],[FWT-4]]="", ISBLANK(Table135[[#This Row],[IN/M-5]]), ISBLANK(Table135[[#This Row],[IN/M]])), "", AVERAGE(Table135[[#This Row],[IN/M]]-Table135[[#This Row],[IN/M-5]], Table135[[#This Row],[FWT-4]], Table135[[#This Row],[FWT-4]], Table135[[#This Row],[FWT-4]]))</f>
        <v/>
      </c>
      <c r="AL23" s="2" t="str">
        <f>IF(OR(Table135[[#This Row],[BWT-4]]="", ISBLANK(Table135[[#This Row],[LIB-5]]), ISBLANK(Table135[[#This Row],[GB/M-5]]), ISBLANK(Table135[[#This Row],[US/U-5]]), ISBLANK(Table135[[#This Row],[IN/U-5]])), "", AVERAGE(Table135[[#This Row],[LIB]]-Table135[[#This Row],[LIB-5]], Table135[[#This Row],[GB/M-2]]-Table135[[#This Row],[GB/M-5]], Table135[[#This Row],[US/U-3]]-Table135[[#This Row],[US/U-5]],Table135[[#This Row],[IN-U/4]]-Table135[[#This Row],[IN/U-5]]))</f>
        <v/>
      </c>
      <c r="AM23" s="2" t="str">
        <f>IF(OR($AJ$4="",$AJ$5="", Table135[[#This Row],[AVG-5]]=""), "", MAX(0, ($AJ$5-Table135[[#This Row],[AVG-5]])/($AJ$5-$AJ$4)))</f>
        <v/>
      </c>
      <c r="AT23" s="2" t="str">
        <f>IF(OR(ISBLANK(Table135[[#This Row],[LIB-6]]), ISBLANK(Table135[[#This Row],[GB/M-6]]), ISBLANK(Table135[[#This Row],[US/U-6]]), ISBLANK(Table135[[#This Row],[IN/U-6]]), ISBLANK(Table135[[#This Row],[IN/M-6]]),ISBLANK(Table135[[#This Row],[GB/U-6]])), "", AVERAGE(Table135[[#This Row],[LIB-6]:[GB/U-6]]))</f>
        <v/>
      </c>
      <c r="AU23" s="2" t="str">
        <f>IF(OR(Table135[[#This Row],[FWT-42]]="", ISBLANK(Table135[[#This Row],[GB/U-6]])), "", AVERAGE(Table135[[#This Row],[US/M]]-Table135[[#This Row],[GB/U-6]], Table135[[#This Row],[FWT-42]], Table135[[#This Row],[FWT-42]], Table135[[#This Row],[FWT-42]], Table135[[#This Row],[FWT-42]]))</f>
        <v/>
      </c>
      <c r="AV23" s="2" t="str">
        <f>IF(OR(ISBLANK(Table135[[#This Row],[LIB-6]]), ISBLANK(Table135[[#This Row],[GB/M-6]]), ISBLANK(Table135[[#This Row],[US/U-6]]), ISBLANK(Table135[[#This Row],[IN/U-6]]), ISBLANK(Table135[[#This Row],[IN/M-6]]), Table135[[#This Row],[BWT-42]]=""), "", AVERAGE(Table135[[#This Row],[LIB]]-Table135[[#This Row],[LIB-6]],  Table135[[#This Row],[GB/M-2]]-Table135[[#This Row],[GB/M-6]],Table135[[#This Row],[US/U-3]]-Table135[[#This Row],[US/U-6]],Table135[[#This Row],[IN-U/4]]-Table135[[#This Row],[IN/U-6]],Table135[[#This Row],[IN/M-5]]-Table135[[#This Row],[IN/M-6]]))</f>
        <v/>
      </c>
      <c r="AW23" s="17" t="str">
        <f>IF(OR(Table135[[#This Row],[AVG-6]]="",$AT$4="",$AT$5=""), "", MAX(0, ($AT$5-Table135[[#This Row],[AVG-6]])/($AT$5-$AT$4)))</f>
        <v/>
      </c>
    </row>
  </sheetData>
  <mergeCells count="7">
    <mergeCell ref="P1:V1"/>
    <mergeCell ref="W1:AD1"/>
    <mergeCell ref="AE1:AM1"/>
    <mergeCell ref="AN1:AW1"/>
    <mergeCell ref="C1:I1"/>
    <mergeCell ref="J1:O1"/>
    <mergeCell ref="A3:A9"/>
  </mergeCells>
  <conditionalFormatting sqref="V3:V9">
    <cfRule type="colorScale" priority="123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T3:AT5 AT7:AT9">
    <cfRule type="colorScale" priority="12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U6 AQ6 AM3:AM9">
    <cfRule type="colorScale" priority="1236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W3:AW5 AW7:AW9">
    <cfRule type="colorScale" priority="124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A3:AA10">
    <cfRule type="colorScale" priority="12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D3:AD10">
    <cfRule type="colorScale" priority="1245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L3:L382">
    <cfRule type="colorScale" priority="12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:O10">
    <cfRule type="colorScale" priority="124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S3:S10">
    <cfRule type="colorScale" priority="12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R6 AN6 AV6 AJ3:AJ10">
    <cfRule type="colorScale" priority="12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D62E-21EA-8949-8D1C-775EDF69B978}">
  <dimension ref="A1:Q18"/>
  <sheetViews>
    <sheetView zoomScale="191" workbookViewId="0">
      <selection activeCell="D17" sqref="D17"/>
    </sheetView>
  </sheetViews>
  <sheetFormatPr baseColWidth="10" defaultRowHeight="15"/>
  <cols>
    <col min="1" max="1" width="15.83203125" style="64" customWidth="1"/>
    <col min="2" max="2" width="8.33203125" style="65" customWidth="1"/>
    <col min="3" max="9" width="9.33203125" style="66" customWidth="1"/>
    <col min="10" max="10" width="9.33203125" style="64" customWidth="1"/>
    <col min="11" max="11" width="4.6640625" style="67" customWidth="1"/>
    <col min="12" max="12" width="31.1640625" style="67" customWidth="1"/>
    <col min="13" max="13" width="7.33203125" style="66" customWidth="1"/>
    <col min="14" max="17" width="9" style="64" customWidth="1"/>
  </cols>
  <sheetData>
    <row r="1" spans="1:17" ht="16" thickBot="1">
      <c r="A1" s="71"/>
      <c r="B1" s="70"/>
      <c r="C1" s="71" t="s">
        <v>58</v>
      </c>
      <c r="D1" s="71" t="s">
        <v>180</v>
      </c>
      <c r="E1" s="71" t="s">
        <v>176</v>
      </c>
      <c r="F1" s="71" t="s">
        <v>79</v>
      </c>
      <c r="G1" s="71" t="s">
        <v>68</v>
      </c>
      <c r="H1" s="71" t="s">
        <v>177</v>
      </c>
      <c r="I1" s="71" t="s">
        <v>178</v>
      </c>
      <c r="K1" s="69"/>
      <c r="L1" s="69"/>
      <c r="M1" s="71"/>
      <c r="N1" s="71">
        <v>1</v>
      </c>
      <c r="O1" s="71">
        <v>2</v>
      </c>
      <c r="P1" s="71">
        <v>3</v>
      </c>
      <c r="Q1" s="71">
        <v>4</v>
      </c>
    </row>
    <row r="2" spans="1:17">
      <c r="A2" s="67" t="s">
        <v>179</v>
      </c>
      <c r="B2" s="68">
        <v>15.25</v>
      </c>
      <c r="C2" s="72"/>
      <c r="D2" s="72"/>
      <c r="E2" s="72"/>
      <c r="F2" s="72"/>
      <c r="G2" s="72"/>
      <c r="H2" s="72"/>
      <c r="I2" s="72"/>
      <c r="K2" s="67">
        <v>1</v>
      </c>
      <c r="L2" s="67" t="s">
        <v>20</v>
      </c>
      <c r="M2" s="66">
        <v>15.07</v>
      </c>
      <c r="N2" s="76"/>
      <c r="O2" s="76"/>
      <c r="P2" s="76"/>
      <c r="Q2" s="76"/>
    </row>
    <row r="3" spans="1:17">
      <c r="A3" s="67" t="s">
        <v>20</v>
      </c>
      <c r="B3" s="68">
        <v>15.07</v>
      </c>
      <c r="C3" s="73" t="s">
        <v>181</v>
      </c>
      <c r="D3" s="72"/>
      <c r="E3" s="72"/>
      <c r="F3" s="72"/>
      <c r="G3" s="72"/>
      <c r="H3" s="72"/>
      <c r="I3" s="72"/>
      <c r="K3" s="67">
        <v>2</v>
      </c>
      <c r="L3" s="75" t="s">
        <v>184</v>
      </c>
      <c r="M3" s="66">
        <v>13.54</v>
      </c>
      <c r="N3" s="77" t="s">
        <v>181</v>
      </c>
      <c r="O3" s="76"/>
      <c r="P3" s="76"/>
      <c r="Q3" s="76"/>
    </row>
    <row r="4" spans="1:17">
      <c r="A4" s="67" t="s">
        <v>176</v>
      </c>
      <c r="B4" s="68">
        <v>13.97</v>
      </c>
      <c r="C4" s="73" t="s">
        <v>181</v>
      </c>
      <c r="D4" s="73" t="s">
        <v>181</v>
      </c>
      <c r="E4" s="72"/>
      <c r="F4" s="72"/>
      <c r="G4" s="72"/>
      <c r="H4" s="72"/>
      <c r="I4" s="72"/>
      <c r="K4" s="67">
        <v>3</v>
      </c>
      <c r="L4" s="67" t="s">
        <v>185</v>
      </c>
      <c r="M4" s="66">
        <v>13.53</v>
      </c>
      <c r="N4" s="77" t="s">
        <v>181</v>
      </c>
      <c r="O4" s="79" t="s">
        <v>186</v>
      </c>
      <c r="P4" s="76"/>
      <c r="Q4" s="76"/>
    </row>
    <row r="5" spans="1:17">
      <c r="A5" s="67" t="s">
        <v>79</v>
      </c>
      <c r="B5" s="68">
        <v>13.71</v>
      </c>
      <c r="C5" s="73" t="s">
        <v>181</v>
      </c>
      <c r="D5" s="73" t="s">
        <v>181</v>
      </c>
      <c r="E5" s="73" t="s">
        <v>183</v>
      </c>
      <c r="F5" s="72"/>
      <c r="G5" s="72"/>
      <c r="H5" s="72"/>
      <c r="I5" s="72"/>
      <c r="K5" s="67">
        <v>4</v>
      </c>
      <c r="L5" s="67" t="s">
        <v>178</v>
      </c>
      <c r="M5" s="66">
        <v>13.32</v>
      </c>
      <c r="N5" s="77" t="s">
        <v>181</v>
      </c>
      <c r="O5" s="77" t="s">
        <v>182</v>
      </c>
      <c r="P5" s="77" t="s">
        <v>182</v>
      </c>
      <c r="Q5" s="76"/>
    </row>
    <row r="6" spans="1:17">
      <c r="A6" s="67" t="s">
        <v>68</v>
      </c>
      <c r="B6" s="68">
        <v>15.36</v>
      </c>
      <c r="C6" s="73" t="s">
        <v>181</v>
      </c>
      <c r="D6" s="74" t="s">
        <v>182</v>
      </c>
      <c r="E6" s="74" t="s">
        <v>181</v>
      </c>
      <c r="F6" s="74" t="s">
        <v>181</v>
      </c>
      <c r="G6" s="72"/>
      <c r="H6" s="72"/>
      <c r="I6" s="72"/>
    </row>
    <row r="7" spans="1:17">
      <c r="A7" s="67" t="s">
        <v>177</v>
      </c>
      <c r="B7" s="68">
        <v>15.26</v>
      </c>
      <c r="C7" s="73" t="s">
        <v>181</v>
      </c>
      <c r="D7" s="74" t="s">
        <v>183</v>
      </c>
      <c r="E7" s="74" t="s">
        <v>181</v>
      </c>
      <c r="F7" s="74" t="s">
        <v>181</v>
      </c>
      <c r="G7" s="78" t="s">
        <v>186</v>
      </c>
      <c r="H7" s="72"/>
      <c r="I7" s="72"/>
    </row>
    <row r="8" spans="1:17">
      <c r="A8" s="67" t="s">
        <v>178</v>
      </c>
      <c r="B8" s="68">
        <v>13.32</v>
      </c>
      <c r="C8" s="73" t="s">
        <v>181</v>
      </c>
      <c r="D8" s="73" t="s">
        <v>181</v>
      </c>
      <c r="E8" s="73" t="s">
        <v>181</v>
      </c>
      <c r="F8" s="73" t="s">
        <v>181</v>
      </c>
      <c r="G8" s="73" t="s">
        <v>181</v>
      </c>
      <c r="H8" s="73" t="s">
        <v>181</v>
      </c>
      <c r="I8" s="72"/>
    </row>
    <row r="11" spans="1:17" ht="16" thickBot="1">
      <c r="A11" s="71"/>
      <c r="B11" s="70"/>
      <c r="C11" s="71" t="s">
        <v>58</v>
      </c>
      <c r="D11" s="71" t="s">
        <v>180</v>
      </c>
      <c r="E11" s="71" t="s">
        <v>176</v>
      </c>
      <c r="F11" s="71" t="s">
        <v>79</v>
      </c>
      <c r="G11" s="71" t="s">
        <v>68</v>
      </c>
      <c r="H11" s="71" t="s">
        <v>177</v>
      </c>
      <c r="I11" s="71" t="s">
        <v>178</v>
      </c>
    </row>
    <row r="12" spans="1:17">
      <c r="A12" s="67" t="s">
        <v>179</v>
      </c>
      <c r="B12" s="68">
        <v>17.079999999999998</v>
      </c>
      <c r="C12" s="72"/>
      <c r="D12" s="72"/>
      <c r="E12" s="72"/>
      <c r="F12" s="72"/>
      <c r="G12" s="72"/>
      <c r="H12" s="72"/>
      <c r="I12" s="72"/>
    </row>
    <row r="13" spans="1:17">
      <c r="A13" s="67" t="s">
        <v>20</v>
      </c>
      <c r="B13" s="68">
        <v>12.43</v>
      </c>
      <c r="C13" s="73" t="s">
        <v>181</v>
      </c>
      <c r="D13" s="72"/>
      <c r="E13" s="72"/>
      <c r="F13" s="72"/>
      <c r="G13" s="72"/>
      <c r="H13" s="72"/>
      <c r="I13" s="72"/>
    </row>
    <row r="14" spans="1:17">
      <c r="A14" s="67" t="s">
        <v>176</v>
      </c>
      <c r="B14" s="68">
        <v>6.43</v>
      </c>
      <c r="C14" s="73" t="s">
        <v>181</v>
      </c>
      <c r="D14" s="73" t="s">
        <v>181</v>
      </c>
      <c r="E14" s="72"/>
      <c r="F14" s="72"/>
      <c r="G14" s="72"/>
      <c r="H14" s="72"/>
      <c r="I14" s="72"/>
    </row>
    <row r="15" spans="1:17">
      <c r="A15" s="67" t="s">
        <v>79</v>
      </c>
      <c r="B15" s="68">
        <v>8.9700000000000006</v>
      </c>
      <c r="C15" s="73" t="s">
        <v>181</v>
      </c>
      <c r="D15" s="73" t="s">
        <v>181</v>
      </c>
      <c r="E15" s="74" t="s">
        <v>181</v>
      </c>
      <c r="F15" s="72"/>
      <c r="G15" s="72"/>
      <c r="H15" s="72"/>
      <c r="I15" s="72"/>
    </row>
    <row r="16" spans="1:17">
      <c r="A16" s="67" t="s">
        <v>68</v>
      </c>
      <c r="B16" s="68">
        <v>12.1</v>
      </c>
      <c r="C16" s="73" t="s">
        <v>181</v>
      </c>
      <c r="D16" s="73" t="s">
        <v>181</v>
      </c>
      <c r="E16" s="74" t="s">
        <v>181</v>
      </c>
      <c r="F16" s="74" t="s">
        <v>181</v>
      </c>
      <c r="G16" s="72"/>
      <c r="H16" s="72"/>
      <c r="I16" s="72"/>
    </row>
    <row r="17" spans="1:9">
      <c r="A17" s="67" t="s">
        <v>177</v>
      </c>
      <c r="B17" s="68">
        <v>11.02</v>
      </c>
      <c r="C17" s="73" t="s">
        <v>181</v>
      </c>
      <c r="D17" s="73" t="s">
        <v>181</v>
      </c>
      <c r="E17" s="74" t="s">
        <v>181</v>
      </c>
      <c r="F17" s="74" t="s">
        <v>181</v>
      </c>
      <c r="G17" s="73" t="s">
        <v>181</v>
      </c>
      <c r="H17" s="72"/>
      <c r="I17" s="72"/>
    </row>
    <row r="18" spans="1:9">
      <c r="A18" s="67" t="s">
        <v>178</v>
      </c>
      <c r="B18" s="68">
        <v>7.4</v>
      </c>
      <c r="C18" s="73" t="s">
        <v>181</v>
      </c>
      <c r="D18" s="73" t="s">
        <v>181</v>
      </c>
      <c r="E18" s="74" t="s">
        <v>181</v>
      </c>
      <c r="F18" s="73" t="s">
        <v>181</v>
      </c>
      <c r="G18" s="73" t="s">
        <v>181</v>
      </c>
      <c r="H18" s="73" t="s">
        <v>181</v>
      </c>
      <c r="I18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E2B0-D823-9F4A-A8EB-1B6AD87D77AD}">
  <dimension ref="A2:K25"/>
  <sheetViews>
    <sheetView tabSelected="1" zoomScale="150" workbookViewId="0">
      <selection activeCell="E7" sqref="E7"/>
    </sheetView>
  </sheetViews>
  <sheetFormatPr baseColWidth="10" defaultColWidth="10.6640625" defaultRowHeight="16"/>
  <cols>
    <col min="1" max="1" width="13.6640625" style="57" customWidth="1"/>
    <col min="2" max="2" width="12" style="57" customWidth="1"/>
    <col min="3" max="3" width="10.83203125" style="58"/>
    <col min="4" max="10" width="10.83203125" style="57"/>
  </cols>
  <sheetData>
    <row r="2" spans="1:11" ht="17" thickBot="1">
      <c r="A2" s="60" t="s">
        <v>14</v>
      </c>
      <c r="B2" s="61" t="s">
        <v>173</v>
      </c>
      <c r="C2" s="61" t="s">
        <v>174</v>
      </c>
      <c r="D2" s="61" t="s">
        <v>0</v>
      </c>
      <c r="E2" s="61" t="s">
        <v>1</v>
      </c>
      <c r="F2" s="61" t="s">
        <v>13</v>
      </c>
    </row>
    <row r="3" spans="1:11">
      <c r="A3" s="99" t="s">
        <v>178</v>
      </c>
      <c r="B3" s="92" t="s">
        <v>175</v>
      </c>
      <c r="C3" s="59">
        <v>1</v>
      </c>
      <c r="D3" s="59">
        <v>15.39</v>
      </c>
      <c r="E3" s="59">
        <v>16.829999999999998</v>
      </c>
      <c r="F3" s="59">
        <f>IF(OR(ISBLANK(D3), ISBLANK(E3)), "", (D3*$K$3+E3*$K$4)/($K$3+$K$4))</f>
        <v>16.11</v>
      </c>
      <c r="J3" s="57" t="s">
        <v>206</v>
      </c>
      <c r="K3">
        <v>1</v>
      </c>
    </row>
    <row r="4" spans="1:11">
      <c r="A4" s="99"/>
      <c r="B4" s="92"/>
      <c r="C4" s="59">
        <v>2</v>
      </c>
      <c r="D4" s="59">
        <v>15.9</v>
      </c>
      <c r="E4" s="59">
        <v>16.850000000000001</v>
      </c>
      <c r="F4" s="59">
        <f>IF(OR(ISBLANK(D4), ISBLANK(E4)), "", (D4*$K$3+E4*$K$4)/($K$3+$K$4))</f>
        <v>16.375</v>
      </c>
      <c r="J4" s="57" t="s">
        <v>207</v>
      </c>
      <c r="K4">
        <v>1</v>
      </c>
    </row>
    <row r="5" spans="1:11">
      <c r="A5" s="99"/>
      <c r="B5" s="92"/>
      <c r="C5" s="59">
        <v>3</v>
      </c>
      <c r="D5" s="59">
        <v>16.39</v>
      </c>
      <c r="E5" s="59">
        <v>17.059999999999999</v>
      </c>
      <c r="F5" s="59">
        <f>IF(OR(ISBLANK(D5), ISBLANK(E5)), "", (D5*$K$3+E5*$K$4)/($K$3+$K$4))</f>
        <v>16.725000000000001</v>
      </c>
    </row>
    <row r="6" spans="1:11">
      <c r="A6" s="99"/>
      <c r="B6" s="92"/>
      <c r="C6" s="59">
        <v>5</v>
      </c>
      <c r="D6" s="59">
        <v>22.99</v>
      </c>
      <c r="E6" s="59">
        <v>20.65</v>
      </c>
      <c r="F6" s="59">
        <f>IF(OR(ISBLANK(D6), ISBLANK(E6)), "", (D6*$K$3+E6*$K$4)/($K$3+$K$4))</f>
        <v>21.82</v>
      </c>
    </row>
    <row r="7" spans="1:11">
      <c r="A7" s="99" t="s">
        <v>176</v>
      </c>
      <c r="B7" s="92" t="s">
        <v>205</v>
      </c>
      <c r="C7" s="62">
        <v>0.1</v>
      </c>
      <c r="D7" s="101">
        <v>16.14</v>
      </c>
      <c r="E7" s="101">
        <v>15.86</v>
      </c>
      <c r="F7" s="62">
        <f>IF(OR(ISBLANK(D7), ISBLANK(E7)), "", (D7*$K$3+E7*$K$4)/($K$3+$K$4))</f>
        <v>16</v>
      </c>
    </row>
    <row r="8" spans="1:11">
      <c r="A8" s="99"/>
      <c r="B8" s="92"/>
      <c r="C8" s="59">
        <v>1</v>
      </c>
      <c r="D8" s="58">
        <v>16.13</v>
      </c>
      <c r="E8" s="58">
        <v>16.77</v>
      </c>
      <c r="F8" s="59">
        <f>IF(OR(ISBLANK(D8), ISBLANK(E8)), "", (D8*$K$3+E8*$K$4)/($K$3+$K$4))</f>
        <v>16.45</v>
      </c>
    </row>
    <row r="9" spans="1:11">
      <c r="C9" s="59"/>
    </row>
    <row r="10" spans="1:11" ht="17" thickBot="1">
      <c r="A10" s="60" t="s">
        <v>14</v>
      </c>
      <c r="B10" s="61" t="s">
        <v>173</v>
      </c>
      <c r="C10" s="61" t="s">
        <v>174</v>
      </c>
      <c r="D10" s="61" t="s">
        <v>165</v>
      </c>
      <c r="E10" s="61" t="s">
        <v>164</v>
      </c>
      <c r="F10" s="61" t="s">
        <v>13</v>
      </c>
    </row>
    <row r="11" spans="1:11">
      <c r="A11" s="99" t="s">
        <v>178</v>
      </c>
      <c r="B11" s="92" t="s">
        <v>175</v>
      </c>
      <c r="C11" s="59">
        <v>1</v>
      </c>
      <c r="D11" s="59">
        <v>4.3099999999999996</v>
      </c>
      <c r="E11" s="59">
        <v>8.2799999999999994</v>
      </c>
      <c r="F11" s="59">
        <f>IF(OR(ISBLANK(D11), ISBLANK(E11)), "", (D11*$K$3+E11*$K$4)/($K$3+$K$4))</f>
        <v>6.2949999999999999</v>
      </c>
    </row>
    <row r="12" spans="1:11">
      <c r="A12" s="99"/>
      <c r="B12" s="92"/>
      <c r="C12" s="59">
        <v>2</v>
      </c>
      <c r="D12" s="59">
        <v>4.4000000000000004</v>
      </c>
      <c r="E12" s="59">
        <v>5.66</v>
      </c>
      <c r="F12" s="59">
        <f>IF(OR(ISBLANK(D12), ISBLANK(E12)), "", (D12*$K$3+E12*$K$4)/($K$3+$K$4))</f>
        <v>5.03</v>
      </c>
    </row>
    <row r="13" spans="1:11">
      <c r="A13" s="99"/>
      <c r="B13" s="92"/>
      <c r="C13" s="62">
        <v>3</v>
      </c>
      <c r="D13" s="62">
        <v>4.6900000000000004</v>
      </c>
      <c r="E13" s="62">
        <v>4.68</v>
      </c>
      <c r="F13" s="62">
        <f>IF(OR(ISBLANK(D13), ISBLANK(E13)), "", (D13*$K$3+E13*$K$4)/($K$3+$K$4))</f>
        <v>4.6850000000000005</v>
      </c>
    </row>
    <row r="14" spans="1:11">
      <c r="A14" s="99"/>
      <c r="B14" s="92"/>
      <c r="C14" s="59">
        <v>5</v>
      </c>
      <c r="D14" s="59">
        <v>5.91</v>
      </c>
      <c r="E14" s="59">
        <v>4.22</v>
      </c>
      <c r="F14" s="59">
        <f>IF(OR(ISBLANK(D14), ISBLANK(E14)), "", (D14*$K$3+E14*$K$4)/($K$3+$K$4))</f>
        <v>5.0649999999999995</v>
      </c>
    </row>
    <row r="15" spans="1:11">
      <c r="A15" s="99" t="s">
        <v>176</v>
      </c>
      <c r="B15" s="92" t="s">
        <v>205</v>
      </c>
      <c r="C15" s="59">
        <v>0.1</v>
      </c>
      <c r="D15" s="58">
        <v>5.12</v>
      </c>
      <c r="E15" s="58">
        <v>3.96</v>
      </c>
      <c r="F15" s="59">
        <f>IF(OR(ISBLANK(D15), ISBLANK(E15)), "", (D15*$K$3+E15*$K$4)/($K$3+$K$4))</f>
        <v>4.54</v>
      </c>
    </row>
    <row r="16" spans="1:11">
      <c r="A16" s="99"/>
      <c r="B16" s="92"/>
      <c r="C16" s="62">
        <v>1</v>
      </c>
      <c r="D16" s="101">
        <v>4.54</v>
      </c>
      <c r="E16" s="101">
        <v>4.34</v>
      </c>
      <c r="F16" s="62">
        <f>IF(OR(ISBLANK(D16), ISBLANK(E16)), "", (D16*$K$3+E16*$K$4)/($K$3+$K$4))</f>
        <v>4.4399999999999995</v>
      </c>
    </row>
    <row r="17" spans="3:3">
      <c r="C17" s="59"/>
    </row>
    <row r="18" spans="3:3">
      <c r="C18" s="59"/>
    </row>
    <row r="19" spans="3:3">
      <c r="C19" s="59"/>
    </row>
    <row r="20" spans="3:3">
      <c r="C20" s="59"/>
    </row>
    <row r="21" spans="3:3">
      <c r="C21" s="59"/>
    </row>
    <row r="22" spans="3:3">
      <c r="C22" s="59"/>
    </row>
    <row r="23" spans="3:3">
      <c r="C23" s="59"/>
    </row>
    <row r="24" spans="3:3">
      <c r="C24" s="59"/>
    </row>
    <row r="25" spans="3:3">
      <c r="C25" s="59"/>
    </row>
  </sheetData>
  <mergeCells count="8">
    <mergeCell ref="A15:A16"/>
    <mergeCell ref="B15:B16"/>
    <mergeCell ref="B3:B6"/>
    <mergeCell ref="A3:A6"/>
    <mergeCell ref="A7:A8"/>
    <mergeCell ref="B7:B8"/>
    <mergeCell ref="A11:A14"/>
    <mergeCell ref="B11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57D4-CD5F-E94A-9B42-F2155D28B840}">
  <dimension ref="A1:AJ57"/>
  <sheetViews>
    <sheetView zoomScale="207" zoomScaleNormal="16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B9" sqref="AB9:AF9"/>
    </sheetView>
  </sheetViews>
  <sheetFormatPr baseColWidth="10" defaultColWidth="8.83203125" defaultRowHeight="15"/>
  <cols>
    <col min="1" max="1" width="3.5" customWidth="1"/>
    <col min="2" max="2" width="42.83203125" style="1" customWidth="1"/>
    <col min="3" max="3" width="7.33203125" style="2" customWidth="1"/>
    <col min="4" max="8" width="7.33203125" style="2" hidden="1" customWidth="1"/>
    <col min="9" max="11" width="7.33203125" style="2" customWidth="1"/>
    <col min="12" max="12" width="7.33203125" style="18" customWidth="1"/>
    <col min="13" max="35" width="7.33203125" style="2" customWidth="1"/>
    <col min="36" max="36" width="8.83203125" style="2"/>
  </cols>
  <sheetData>
    <row r="1" spans="1:35">
      <c r="A1" s="24"/>
      <c r="B1" s="25"/>
      <c r="C1" s="81" t="s">
        <v>6</v>
      </c>
      <c r="D1" s="81"/>
      <c r="E1" s="81"/>
      <c r="F1" s="81"/>
      <c r="G1" s="81"/>
      <c r="H1" s="81"/>
      <c r="I1" s="81"/>
      <c r="J1" s="80" t="s">
        <v>99</v>
      </c>
      <c r="K1" s="80"/>
      <c r="L1" s="80"/>
      <c r="M1" s="80"/>
      <c r="N1" s="80"/>
      <c r="O1" s="81" t="s">
        <v>100</v>
      </c>
      <c r="P1" s="81"/>
      <c r="Q1" s="81"/>
      <c r="R1" s="81"/>
      <c r="S1" s="81"/>
      <c r="T1" s="81"/>
      <c r="U1" s="80" t="s">
        <v>90</v>
      </c>
      <c r="V1" s="80"/>
      <c r="W1" s="80"/>
      <c r="X1" s="80"/>
      <c r="Y1" s="80"/>
      <c r="Z1" s="80"/>
      <c r="AA1" s="80"/>
      <c r="AB1" s="81" t="s">
        <v>104</v>
      </c>
      <c r="AC1" s="81"/>
      <c r="AD1" s="81"/>
      <c r="AE1" s="81"/>
      <c r="AF1" s="81"/>
      <c r="AG1" s="81"/>
      <c r="AH1" s="81"/>
      <c r="AI1" s="81"/>
    </row>
    <row r="2" spans="1:35" ht="16" thickBot="1">
      <c r="A2" s="26"/>
      <c r="B2" s="4" t="s">
        <v>14</v>
      </c>
      <c r="C2" s="21" t="s">
        <v>0</v>
      </c>
      <c r="D2" s="21" t="s">
        <v>1</v>
      </c>
      <c r="E2" s="21" t="s">
        <v>3</v>
      </c>
      <c r="F2" s="21" t="s">
        <v>2</v>
      </c>
      <c r="G2" s="21" t="s">
        <v>4</v>
      </c>
      <c r="H2" s="21" t="s">
        <v>5</v>
      </c>
      <c r="I2" s="21" t="s">
        <v>13</v>
      </c>
      <c r="J2" s="22" t="s">
        <v>15</v>
      </c>
      <c r="K2" s="22" t="s">
        <v>103</v>
      </c>
      <c r="L2" s="22" t="s">
        <v>17</v>
      </c>
      <c r="M2" s="22" t="s">
        <v>19</v>
      </c>
      <c r="N2" s="22" t="s">
        <v>23</v>
      </c>
      <c r="O2" s="21" t="s">
        <v>24</v>
      </c>
      <c r="P2" s="21" t="s">
        <v>102</v>
      </c>
      <c r="Q2" s="21" t="s">
        <v>88</v>
      </c>
      <c r="R2" s="21" t="s">
        <v>27</v>
      </c>
      <c r="S2" s="21" t="s">
        <v>29</v>
      </c>
      <c r="T2" s="21" t="s">
        <v>31</v>
      </c>
      <c r="U2" s="22" t="s">
        <v>32</v>
      </c>
      <c r="V2" s="22" t="s">
        <v>101</v>
      </c>
      <c r="W2" s="22" t="s">
        <v>91</v>
      </c>
      <c r="X2" s="22" t="s">
        <v>93</v>
      </c>
      <c r="Y2" s="22" t="s">
        <v>37</v>
      </c>
      <c r="Z2" s="22" t="s">
        <v>30</v>
      </c>
      <c r="AA2" s="22" t="s">
        <v>39</v>
      </c>
      <c r="AB2" s="21" t="s">
        <v>40</v>
      </c>
      <c r="AC2" s="21" t="s">
        <v>98</v>
      </c>
      <c r="AD2" s="21" t="s">
        <v>95</v>
      </c>
      <c r="AE2" s="21" t="s">
        <v>97</v>
      </c>
      <c r="AF2" s="21" t="s">
        <v>96</v>
      </c>
      <c r="AG2" s="21" t="s">
        <v>36</v>
      </c>
      <c r="AH2" s="21" t="s">
        <v>47</v>
      </c>
      <c r="AI2" s="21" t="s">
        <v>48</v>
      </c>
    </row>
    <row r="3" spans="1:35">
      <c r="A3" s="83" t="s">
        <v>62</v>
      </c>
      <c r="B3" s="1" t="s">
        <v>81</v>
      </c>
      <c r="C3" s="7">
        <v>15.3</v>
      </c>
      <c r="D3" s="7">
        <v>12.66</v>
      </c>
      <c r="E3" s="7">
        <v>13.35</v>
      </c>
      <c r="F3" s="7">
        <v>21.38</v>
      </c>
      <c r="G3" s="7">
        <v>13.51</v>
      </c>
      <c r="H3" s="7">
        <v>9.4</v>
      </c>
      <c r="I3" s="19">
        <f>IF(OR(ISBLANK(Table14678[[#This Row],[US]])), "", AVERAGE(Table14678[[#This Row],[US]]))</f>
        <v>15.3</v>
      </c>
      <c r="J3" s="48">
        <f>Table14678[[#This Row],[US]]</f>
        <v>15.3</v>
      </c>
      <c r="K3" s="48">
        <v>45.74</v>
      </c>
      <c r="L3" s="19">
        <f>IF(OR(ISBLANK(Table14678[[#This Row],[US-2]]), ISBLANK(Table14678[[#This Row],[RU-2]])), "", AVERAGE(Table14678[[#This Row],[US-2]:[RU-2]]))</f>
        <v>30.520000000000003</v>
      </c>
      <c r="M3" s="7">
        <f>IF(OR(ISBLANK(Table14678[[#This Row],[US]]), ISBLANK(Table14678[[#This Row],[US-2]])), "", Table14678[[#This Row],[US]]-Table14678[[#This Row],[US-2]])</f>
        <v>0</v>
      </c>
      <c r="N3" s="23">
        <f>IF(OR(ISBLANK($L$5), ISBLANK($L$4), NOT(ISNUMBER(Table14678[[#This Row],[AVG-2]]))), "", MAX(0, (Table14678[[#This Row],[AVG-2]]-$L$5) / ($L$4-$L$5)))</f>
        <v>0</v>
      </c>
      <c r="O3" s="48">
        <f>Table14678[[#This Row],[US-2]]</f>
        <v>15.3</v>
      </c>
      <c r="P3" s="48">
        <f>Table14678[[#This Row],[RU-2]]</f>
        <v>45.74</v>
      </c>
      <c r="Q3" s="48">
        <v>27.57</v>
      </c>
      <c r="R3" s="19">
        <f>IF(OR(ISBLANK(Table14678[[#This Row],[NL-3]]),ISBLANK(Table14678[[#This Row],[RU-3]]), ISBLANK(Table14678[[#This Row],[US-3]])), "", AVERAGE(Table14678[[#This Row],[US-3]:[NL-3]]))</f>
        <v>29.536666666666672</v>
      </c>
      <c r="S3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0</v>
      </c>
      <c r="T3" s="23">
        <f>IF(OR($R$5="",$R$4="",ISBLANK(Table14678[[#This Row],[AVG-3]]), Table14678[[#This Row],[AVG-3]]=""), "", MAX(0, (Table14678[[#This Row],[AVG-3]]-$R$5)/($R$4-$R$5)))</f>
        <v>0</v>
      </c>
      <c r="U3" s="48">
        <f>Table14678[[#This Row],[US-3]]</f>
        <v>15.3</v>
      </c>
      <c r="V3" s="48">
        <f>Table14678[[#This Row],[RU-3]]</f>
        <v>45.74</v>
      </c>
      <c r="W3" s="48">
        <f>Table14678[[#This Row],[NL-3]]</f>
        <v>27.57</v>
      </c>
      <c r="X3" s="48">
        <v>29.76</v>
      </c>
      <c r="Y3" s="19">
        <f>IF(OR(ISBLANK(Table14678[[#This Row],[PL-4]]),ISBLANK(Table14678[[#This Row],[NL-4]]),ISBLANK(Table14678[[#This Row],[RU-4]]),ISBLANK(Table14678[[#This Row],[US-4]])), "", AVERAGE(Table14678[[#This Row],[US-4]:[PL-4]]))</f>
        <v>29.592500000000005</v>
      </c>
      <c r="Z3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0</v>
      </c>
      <c r="AA3" s="23">
        <f>IF(OR($Y$4="", $Y$5="", Table14678[[#This Row],[AVG-4]]=""), "", MAX(0, ($Y$5-Table14678[[#This Row],[AVG-4]])/($Y$5-$Y$4)))</f>
        <v>0</v>
      </c>
      <c r="AB3" s="48">
        <f>Table14678[[#This Row],[US-4]]</f>
        <v>15.3</v>
      </c>
      <c r="AC3" s="48">
        <f>Table14678[[#This Row],[RU-4]]</f>
        <v>45.74</v>
      </c>
      <c r="AD3" s="48">
        <f>Table14678[[#This Row],[NL-4]]</f>
        <v>27.57</v>
      </c>
      <c r="AE3" s="48">
        <f>Table14678[[#This Row],[PL-4]]</f>
        <v>29.76</v>
      </c>
      <c r="AF3" s="48">
        <v>44.79</v>
      </c>
      <c r="AG3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32.632000000000005</v>
      </c>
      <c r="AH3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0</v>
      </c>
      <c r="AI3" s="8">
        <f>IF(OR($AG$4="",$AG$5="", Table14678[[#This Row],[AVG-5]]=""), "", ($AG$5-Table14678[[#This Row],[AVG-5]])/($AG$5-$AG$4))</f>
        <v>-0.14270203195284656</v>
      </c>
    </row>
    <row r="4" spans="1:35" s="2" customFormat="1" ht="14">
      <c r="A4" s="83"/>
      <c r="B4" s="1" t="s">
        <v>22</v>
      </c>
      <c r="C4" s="7">
        <f>$C$3</f>
        <v>15.3</v>
      </c>
      <c r="D4" s="7">
        <f>$D$3</f>
        <v>12.66</v>
      </c>
      <c r="E4" s="7">
        <f>$E$3</f>
        <v>13.35</v>
      </c>
      <c r="F4" s="7">
        <f>$F$3</f>
        <v>21.38</v>
      </c>
      <c r="G4" s="7">
        <f>$G$3</f>
        <v>13.51</v>
      </c>
      <c r="H4" s="7">
        <f>$H$3</f>
        <v>9.4</v>
      </c>
      <c r="I4" s="19">
        <f>IF(OR(ISBLANK(Table14678[[#This Row],[US]])), "", AVERAGE(Table14678[[#This Row],[US]]))</f>
        <v>15.3</v>
      </c>
      <c r="J4" s="48">
        <f>Table14678[[#This Row],[US]]</f>
        <v>15.3</v>
      </c>
      <c r="K4" s="48">
        <f>K5</f>
        <v>26.3</v>
      </c>
      <c r="L4" s="19">
        <f>IF(OR(ISBLANK(Table14678[[#This Row],[US-2]]), ISBLANK(Table14678[[#This Row],[RU-2]])), "", AVERAGE(Table14678[[#This Row],[US-2]:[RU-2]]))</f>
        <v>20.8</v>
      </c>
      <c r="M4" s="7">
        <f>IF(OR(ISBLANK(Table14678[[#This Row],[US]]), ISBLANK(Table14678[[#This Row],[US-2]])), "", Table14678[[#This Row],[US]]-Table14678[[#This Row],[US-2]])</f>
        <v>0</v>
      </c>
      <c r="N4" s="23">
        <f>IF(OR(ISBLANK($L$5), ISBLANK($L$4), NOT(ISNUMBER(Table14678[[#This Row],[AVG-2]]))), "", MAX(0, (Table14678[[#This Row],[AVG-2]]-$L$5) / ($L$4-$L$5)))</f>
        <v>1</v>
      </c>
      <c r="O4" s="48">
        <f>Table14678[[#This Row],[US-2]]</f>
        <v>15.3</v>
      </c>
      <c r="P4" s="48">
        <f>Table14678[[#This Row],[RU-2]]</f>
        <v>26.3</v>
      </c>
      <c r="Q4" s="48">
        <f>Q5</f>
        <v>13.55</v>
      </c>
      <c r="R4" s="19">
        <f>IF(OR(ISBLANK(Table14678[[#This Row],[NL-3]]),ISBLANK(Table14678[[#This Row],[RU-3]]), ISBLANK(Table14678[[#This Row],[US-3]])), "", AVERAGE(Table14678[[#This Row],[US-3]:[NL-3]]))</f>
        <v>18.383333333333336</v>
      </c>
      <c r="S4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0</v>
      </c>
      <c r="T4" s="23">
        <f>IF(OR($R$5="",$R$4="",ISBLANK(Table14678[[#This Row],[AVG-3]]), Table14678[[#This Row],[AVG-3]]=""), "", MAX(0, (Table14678[[#This Row],[AVG-3]]-$R$5)/($R$4-$R$5)))</f>
        <v>1</v>
      </c>
      <c r="U4" s="48">
        <f>Table14678[[#This Row],[US-3]]</f>
        <v>15.3</v>
      </c>
      <c r="V4" s="48">
        <f>Table14678[[#This Row],[RU-3]]</f>
        <v>26.3</v>
      </c>
      <c r="W4" s="48">
        <f>Table14678[[#This Row],[NL-3]]</f>
        <v>13.55</v>
      </c>
      <c r="X4" s="48">
        <f>X5</f>
        <v>12.18</v>
      </c>
      <c r="Y4" s="19">
        <f>IF(OR(ISBLANK(Table14678[[#This Row],[PL-4]]),ISBLANK(Table14678[[#This Row],[NL-4]]),ISBLANK(Table14678[[#This Row],[RU-4]]),ISBLANK(Table14678[[#This Row],[US-4]])), "", AVERAGE(Table14678[[#This Row],[US-4]:[PL-4]]))</f>
        <v>16.832500000000003</v>
      </c>
      <c r="Z4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0</v>
      </c>
      <c r="AA4" s="23">
        <f>IF(OR($Y$4="", $Y$5="", Table14678[[#This Row],[AVG-4]]=""), "", MAX(0, ($Y$5-Table14678[[#This Row],[AVG-4]])/($Y$5-$Y$4)))</f>
        <v>1</v>
      </c>
      <c r="AB4" s="48">
        <f>Table14678[[#This Row],[US-4]]</f>
        <v>15.3</v>
      </c>
      <c r="AC4" s="48">
        <f>Table14678[[#This Row],[RU-4]]</f>
        <v>26.3</v>
      </c>
      <c r="AD4" s="48">
        <f>Table14678[[#This Row],[NL-4]]</f>
        <v>13.55</v>
      </c>
      <c r="AE4" s="48">
        <f>Table14678[[#This Row],[PL-4]]</f>
        <v>12.18</v>
      </c>
      <c r="AF4" s="48">
        <f>AF5</f>
        <v>22.16</v>
      </c>
      <c r="AG4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17.898000000000003</v>
      </c>
      <c r="AH4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0</v>
      </c>
      <c r="AI4" s="8">
        <f>IF(OR($AG$4="",$AG$5="", Table14678[[#This Row],[AVG-5]]=""), "", ($AG$5-Table14678[[#This Row],[AVG-5]])/($AG$5-$AG$4))</f>
        <v>1</v>
      </c>
    </row>
    <row r="5" spans="1:35" s="2" customFormat="1" ht="14">
      <c r="A5" s="83"/>
      <c r="B5" s="1" t="s">
        <v>20</v>
      </c>
      <c r="C5" s="7">
        <f t="shared" ref="C5:C53" si="0">$C$3</f>
        <v>15.3</v>
      </c>
      <c r="D5" s="7">
        <f t="shared" ref="D5:D53" si="1">$D$3</f>
        <v>12.66</v>
      </c>
      <c r="E5" s="7">
        <f t="shared" ref="E5:E53" si="2">$E$3</f>
        <v>13.35</v>
      </c>
      <c r="F5" s="7">
        <f t="shared" ref="F5:F53" si="3">$F$3</f>
        <v>21.38</v>
      </c>
      <c r="G5" s="7">
        <f t="shared" ref="G5:G53" si="4">$G$3</f>
        <v>13.51</v>
      </c>
      <c r="H5" s="7">
        <f t="shared" ref="H5:H53" si="5">$H$3</f>
        <v>9.4</v>
      </c>
      <c r="I5" s="19">
        <f>IF(OR(ISBLANK(Table14678[[#This Row],[US]])), "", AVERAGE(Table14678[[#This Row],[US]]))</f>
        <v>15.3</v>
      </c>
      <c r="J5" s="48">
        <v>25.89</v>
      </c>
      <c r="K5" s="48">
        <v>26.3</v>
      </c>
      <c r="L5" s="19">
        <f>IF(OR(ISBLANK(Table14678[[#This Row],[US-2]]), ISBLANK(Table14678[[#This Row],[RU-2]])), "", AVERAGE(Table14678[[#This Row],[US-2]:[RU-2]]))</f>
        <v>26.094999999999999</v>
      </c>
      <c r="M5" s="7">
        <f>IF(OR(ISBLANK(Table14678[[#This Row],[US]]), ISBLANK(Table14678[[#This Row],[US-2]])), "", Table14678[[#This Row],[US]]-Table14678[[#This Row],[US-2]])</f>
        <v>-10.59</v>
      </c>
      <c r="N5" s="23">
        <f>IF(OR(ISBLANK($L$5), ISBLANK($L$4), NOT(ISNUMBER(Table14678[[#This Row],[AVG-2]]))), "", MAX(0, (Table14678[[#This Row],[AVG-2]]-$L$5) / ($L$4-$L$5)))</f>
        <v>0</v>
      </c>
      <c r="O5" s="48">
        <v>29.97</v>
      </c>
      <c r="P5" s="48">
        <v>32.049999999999997</v>
      </c>
      <c r="Q5" s="48">
        <v>13.55</v>
      </c>
      <c r="R5" s="19">
        <f>IF(OR(ISBLANK(Table14678[[#This Row],[NL-3]]),ISBLANK(Table14678[[#This Row],[RU-3]]), ISBLANK(Table14678[[#This Row],[US-3]])), "", AVERAGE(Table14678[[#This Row],[US-3]:[NL-3]]))</f>
        <v>25.189999999999998</v>
      </c>
      <c r="S5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-10.209999999999997</v>
      </c>
      <c r="T5" s="23">
        <f>IF(OR($R$5="",$R$4="",ISBLANK(Table14678[[#This Row],[AVG-3]]), Table14678[[#This Row],[AVG-3]]=""), "", MAX(0, (Table14678[[#This Row],[AVG-3]]-$R$5)/($R$4-$R$5)))</f>
        <v>0</v>
      </c>
      <c r="U5" s="48">
        <v>39.83</v>
      </c>
      <c r="V5" s="48">
        <v>36.06</v>
      </c>
      <c r="W5" s="48">
        <v>17.649999999999999</v>
      </c>
      <c r="X5" s="48">
        <v>12.18</v>
      </c>
      <c r="Y5" s="19">
        <f>IF(OR(ISBLANK(Table14678[[#This Row],[PL-4]]),ISBLANK(Table14678[[#This Row],[NL-4]]),ISBLANK(Table14678[[#This Row],[RU-4]]),ISBLANK(Table14678[[#This Row],[US-4]])), "", AVERAGE(Table14678[[#This Row],[US-4]:[PL-4]]))</f>
        <v>26.43</v>
      </c>
      <c r="Z5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-12.796666666666667</v>
      </c>
      <c r="AA5" s="23">
        <f>IF(OR($Y$4="", $Y$5="", Table14678[[#This Row],[AVG-4]]=""), "", MAX(0, ($Y$5-Table14678[[#This Row],[AVG-4]])/($Y$5-$Y$4)))</f>
        <v>0</v>
      </c>
      <c r="AB5" s="7">
        <v>45.07</v>
      </c>
      <c r="AC5" s="7">
        <v>46.71</v>
      </c>
      <c r="AD5" s="7">
        <v>20.98</v>
      </c>
      <c r="AE5" s="7">
        <v>19.04</v>
      </c>
      <c r="AF5" s="7">
        <v>22.16</v>
      </c>
      <c r="AG5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30.792000000000002</v>
      </c>
      <c r="AH5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-16.1175</v>
      </c>
      <c r="AI5" s="8">
        <f>IF(OR($AG$4="",$AG$5="", Table14678[[#This Row],[AVG-5]]=""), "", ($AG$5-Table14678[[#This Row],[AVG-5]])/($AG$5-$AG$4))</f>
        <v>0</v>
      </c>
    </row>
    <row r="6" spans="1:35" s="2" customFormat="1" ht="14">
      <c r="A6" s="83"/>
      <c r="B6" s="1" t="s">
        <v>79</v>
      </c>
      <c r="C6" s="7">
        <f t="shared" si="0"/>
        <v>15.3</v>
      </c>
      <c r="D6" s="7">
        <f t="shared" si="1"/>
        <v>12.66</v>
      </c>
      <c r="E6" s="7">
        <f t="shared" si="2"/>
        <v>13.35</v>
      </c>
      <c r="F6" s="7">
        <f t="shared" si="3"/>
        <v>21.38</v>
      </c>
      <c r="G6" s="7">
        <f t="shared" si="4"/>
        <v>13.51</v>
      </c>
      <c r="H6" s="7">
        <f t="shared" si="5"/>
        <v>9.4</v>
      </c>
      <c r="I6" s="19">
        <f>IF(OR(ISBLANK(Table14678[[#This Row],[US]])), "", AVERAGE(Table14678[[#This Row],[US]]))</f>
        <v>15.3</v>
      </c>
      <c r="J6" s="48">
        <v>17.329999999999998</v>
      </c>
      <c r="K6" s="48">
        <v>31.36</v>
      </c>
      <c r="L6" s="19">
        <f>IF(OR(ISBLANK(Table14678[[#This Row],[US-2]]), ISBLANK(Table14678[[#This Row],[RU-2]])), "", AVERAGE(Table14678[[#This Row],[US-2]:[RU-2]]))</f>
        <v>24.344999999999999</v>
      </c>
      <c r="M6" s="7">
        <f>IF(OR(ISBLANK(Table14678[[#This Row],[US]]), ISBLANK(Table14678[[#This Row],[US-2]])), "", Table14678[[#This Row],[US]]-Table14678[[#This Row],[US-2]])</f>
        <v>-2.0299999999999976</v>
      </c>
      <c r="N6" s="23">
        <f>IF(OR(ISBLANK($L$5), ISBLANK($L$4), NOT(ISNUMBER(Table14678[[#This Row],[AVG-2]]))), "", MAX(0, (Table14678[[#This Row],[AVG-2]]-$L$5) / ($L$4-$L$5)))</f>
        <v>0.33050047214353173</v>
      </c>
      <c r="O6" s="48">
        <v>18.010000000000002</v>
      </c>
      <c r="P6" s="48">
        <v>31.34</v>
      </c>
      <c r="Q6" s="48">
        <v>19.059999999999999</v>
      </c>
      <c r="R6" s="19">
        <f>IF(OR(ISBLANK(Table14678[[#This Row],[NL-3]]),ISBLANK(Table14678[[#This Row],[RU-3]]), ISBLANK(Table14678[[#This Row],[US-3]])), "", AVERAGE(Table14678[[#This Row],[US-3]:[NL-3]]))</f>
        <v>22.803333333333331</v>
      </c>
      <c r="S6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-1.3450000000000006</v>
      </c>
      <c r="T6" s="23">
        <f>IF(OR($R$5="",$R$4="",ISBLANK(Table14678[[#This Row],[AVG-3]]), Table14678[[#This Row],[AVG-3]]=""), "", MAX(0, (Table14678[[#This Row],[AVG-3]]-$R$5)/($R$4-$R$5)))</f>
        <v>0.35063663075416285</v>
      </c>
      <c r="U6" s="48">
        <v>19.05</v>
      </c>
      <c r="V6" s="48">
        <v>30.34</v>
      </c>
      <c r="W6" s="48">
        <v>18.559999999999999</v>
      </c>
      <c r="X6" s="48">
        <v>18.43</v>
      </c>
      <c r="Y6" s="6">
        <f>IF(OR(ISBLANK(Table14678[[#This Row],[PL-4]]),ISBLANK(Table14678[[#This Row],[NL-4]]),ISBLANK(Table14678[[#This Row],[RU-4]]),ISBLANK(Table14678[[#This Row],[US-4]])), "", AVERAGE(Table14678[[#This Row],[US-4]:[PL-4]]))</f>
        <v>21.594999999999999</v>
      </c>
      <c r="Z6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-0.74333333333333351</v>
      </c>
      <c r="AA6" s="23">
        <f>IF(OR($Y$4="", $Y$5="", Table14678[[#This Row],[AVG-4]]=""), "", MAX(0, ($Y$5-Table14678[[#This Row],[AVG-4]])/($Y$5-$Y$4)))</f>
        <v>0.50377702526699686</v>
      </c>
      <c r="AB6" s="7">
        <v>20.22</v>
      </c>
      <c r="AC6" s="7">
        <v>30.03</v>
      </c>
      <c r="AD6" s="7">
        <v>19.989999999999998</v>
      </c>
      <c r="AE6" s="7">
        <v>23.42</v>
      </c>
      <c r="AF6" s="7">
        <v>28.86</v>
      </c>
      <c r="AG6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24.503999999999998</v>
      </c>
      <c r="AH6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-2.3775000000000004</v>
      </c>
      <c r="AI6" s="8">
        <f>IF(OR($AG$4="",$AG$5="", Table14678[[#This Row],[AVG-5]]=""), "", ($AG$5-Table14678[[#This Row],[AVG-5]])/($AG$5-$AG$4))</f>
        <v>0.48766868310842287</v>
      </c>
    </row>
    <row r="7" spans="1:35" s="2" customFormat="1" ht="14">
      <c r="A7" s="83"/>
      <c r="B7" s="1" t="s">
        <v>60</v>
      </c>
      <c r="C7" s="7">
        <f t="shared" si="0"/>
        <v>15.3</v>
      </c>
      <c r="D7" s="7">
        <f t="shared" si="1"/>
        <v>12.66</v>
      </c>
      <c r="E7" s="7">
        <f t="shared" si="2"/>
        <v>13.35</v>
      </c>
      <c r="F7" s="7">
        <f t="shared" si="3"/>
        <v>21.38</v>
      </c>
      <c r="G7" s="7">
        <f t="shared" si="4"/>
        <v>13.51</v>
      </c>
      <c r="H7" s="7">
        <f t="shared" si="5"/>
        <v>9.4</v>
      </c>
      <c r="I7" s="19">
        <f>IF(OR(ISBLANK(Table14678[[#This Row],[US]])), "", AVERAGE(Table14678[[#This Row],[US]]))</f>
        <v>15.3</v>
      </c>
      <c r="J7" s="48">
        <v>25.13</v>
      </c>
      <c r="K7" s="48">
        <v>26.01</v>
      </c>
      <c r="L7" s="19">
        <f>IF(OR(ISBLANK(Table14678[[#This Row],[US-2]]), ISBLANK(Table14678[[#This Row],[RU-2]])), "", AVERAGE(Table14678[[#This Row],[US-2]:[RU-2]]))</f>
        <v>25.57</v>
      </c>
      <c r="M7" s="7">
        <f>IF(OR(ISBLANK(Table14678[[#This Row],[US]]), ISBLANK(Table14678[[#This Row],[US-2]])), "", Table14678[[#This Row],[US]]-Table14678[[#This Row],[US-2]])</f>
        <v>-9.8299999999999983</v>
      </c>
      <c r="N7" s="23">
        <f>IF(OR(ISBLANK($L$5), ISBLANK($L$4), NOT(ISNUMBER(Table14678[[#This Row],[AVG-2]]))), "", MAX(0, (Table14678[[#This Row],[AVG-2]]-$L$5) / ($L$4-$L$5)))</f>
        <v>9.9150141643059256E-2</v>
      </c>
      <c r="O7" s="48">
        <v>31.12</v>
      </c>
      <c r="P7" s="48">
        <v>32.86</v>
      </c>
      <c r="Q7" s="48">
        <v>13.32</v>
      </c>
      <c r="R7" s="6">
        <f>IF(OR(ISBLANK(Table14678[[#This Row],[NL-3]]),ISBLANK(Table14678[[#This Row],[RU-3]]), ISBLANK(Table14678[[#This Row],[US-3]])), "", AVERAGE(Table14678[[#This Row],[US-3]:[NL-3]]))</f>
        <v>25.766666666666669</v>
      </c>
      <c r="S7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-11.334999999999999</v>
      </c>
      <c r="T7" s="23">
        <f>IF(OR($R$5="",$R$4="",ISBLANK(Table14678[[#This Row],[AVG-3]]), Table14678[[#This Row],[AVG-3]]=""), "", MAX(0, (Table14678[[#This Row],[AVG-3]]-$R$5)/($R$4-$R$5)))</f>
        <v>0</v>
      </c>
      <c r="U7" s="48">
        <v>44.61</v>
      </c>
      <c r="V7" s="48">
        <v>41.64</v>
      </c>
      <c r="W7" s="48">
        <v>17.12</v>
      </c>
      <c r="X7" s="48">
        <v>11.96</v>
      </c>
      <c r="Y7" s="6">
        <f>IF(OR(ISBLANK(Table14678[[#This Row],[PL-4]]),ISBLANK(Table14678[[#This Row],[NL-4]]),ISBLANK(Table14678[[#This Row],[RU-4]]),ISBLANK(Table14678[[#This Row],[US-4]])), "", AVERAGE(Table14678[[#This Row],[US-4]:[PL-4]]))</f>
        <v>28.832500000000003</v>
      </c>
      <c r="Z7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-16.246666666666666</v>
      </c>
      <c r="AA7" s="23">
        <f>IF(OR($Y$4="", $Y$5="", Table14678[[#This Row],[AVG-4]]=""), "", MAX(0, ($Y$5-Table14678[[#This Row],[AVG-4]])/($Y$5-$Y$4)))</f>
        <v>0</v>
      </c>
      <c r="AB7" s="7">
        <v>52.03</v>
      </c>
      <c r="AC7" s="7">
        <v>62.92</v>
      </c>
      <c r="AD7" s="7">
        <v>22.15</v>
      </c>
      <c r="AE7" s="7">
        <v>18.739999999999998</v>
      </c>
      <c r="AF7" s="7">
        <v>21.09</v>
      </c>
      <c r="AG7" s="6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35.386000000000003</v>
      </c>
      <c r="AH7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-22.3125</v>
      </c>
      <c r="AI7" s="8">
        <f>IF(OR($AG$4="",$AG$5="", Table14678[[#This Row],[AVG-5]]=""), "", ($AG$5-Table14678[[#This Row],[AVG-5]])/($AG$5-$AG$4))</f>
        <v>-0.35628974716922612</v>
      </c>
    </row>
    <row r="8" spans="1:35" s="2" customFormat="1" ht="14">
      <c r="A8" s="83"/>
      <c r="B8" s="1" t="s">
        <v>69</v>
      </c>
      <c r="C8" s="7">
        <f t="shared" si="0"/>
        <v>15.3</v>
      </c>
      <c r="D8" s="7">
        <f t="shared" si="1"/>
        <v>12.66</v>
      </c>
      <c r="E8" s="7">
        <f t="shared" si="2"/>
        <v>13.35</v>
      </c>
      <c r="F8" s="7">
        <f t="shared" si="3"/>
        <v>21.38</v>
      </c>
      <c r="G8" s="7">
        <f t="shared" si="4"/>
        <v>13.51</v>
      </c>
      <c r="H8" s="7">
        <f t="shared" si="5"/>
        <v>9.4</v>
      </c>
      <c r="I8" s="19">
        <f>IF(OR(ISBLANK(Table14678[[#This Row],[US]])), "", AVERAGE(Table14678[[#This Row],[US]]))</f>
        <v>15.3</v>
      </c>
      <c r="J8" s="48">
        <v>18.850000000000001</v>
      </c>
      <c r="K8" s="48">
        <v>38.380000000000003</v>
      </c>
      <c r="L8" s="19">
        <f>IF(OR(ISBLANK(Table14678[[#This Row],[US-2]]), ISBLANK(Table14678[[#This Row],[RU-2]])), "", AVERAGE(Table14678[[#This Row],[US-2]:[RU-2]]))</f>
        <v>28.615000000000002</v>
      </c>
      <c r="M8" s="7">
        <f>IF(OR(ISBLANK(Table14678[[#This Row],[US]]), ISBLANK(Table14678[[#This Row],[US-2]])), "", Table14678[[#This Row],[US]]-Table14678[[#This Row],[US-2]])</f>
        <v>-3.5500000000000007</v>
      </c>
      <c r="N8" s="23">
        <f>IF(OR(ISBLANK($L$5), ISBLANK($L$4), NOT(ISNUMBER(Table14678[[#This Row],[AVG-2]]))), "", MAX(0, (Table14678[[#This Row],[AVG-2]]-$L$5) / ($L$4-$L$5)))</f>
        <v>0</v>
      </c>
      <c r="O8" s="48">
        <v>19.93</v>
      </c>
      <c r="P8" s="48">
        <v>40.35</v>
      </c>
      <c r="Q8" s="48">
        <v>22.17</v>
      </c>
      <c r="R8" s="19">
        <f>IF(OR(ISBLANK(Table14678[[#This Row],[NL-3]]),ISBLANK(Table14678[[#This Row],[RU-3]]), ISBLANK(Table14678[[#This Row],[US-3]])), "", AVERAGE(Table14678[[#This Row],[US-3]:[NL-3]]))</f>
        <v>27.483333333333334</v>
      </c>
      <c r="S8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-3.2999999999999989</v>
      </c>
      <c r="T8" s="23">
        <f>IF(OR($R$5="",$R$4="",ISBLANK(Table14678[[#This Row],[AVG-3]]), Table14678[[#This Row],[AVG-3]]=""), "", MAX(0, (Table14678[[#This Row],[AVG-3]]-$R$5)/($R$4-$R$5)))</f>
        <v>0</v>
      </c>
      <c r="U8" s="48">
        <v>22.58</v>
      </c>
      <c r="V8" s="48">
        <v>40.6</v>
      </c>
      <c r="W8" s="48">
        <v>22.73</v>
      </c>
      <c r="X8" s="48">
        <v>20.64</v>
      </c>
      <c r="Y8" s="19">
        <f>IF(OR(ISBLANK(Table14678[[#This Row],[PL-4]]),ISBLANK(Table14678[[#This Row],[NL-4]]),ISBLANK(Table14678[[#This Row],[RU-4]]),ISBLANK(Table14678[[#This Row],[US-4]])), "", AVERAGE(Table14678[[#This Row],[US-4]:[PL-4]]))</f>
        <v>26.637499999999999</v>
      </c>
      <c r="Z8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-3.3533333333333317</v>
      </c>
      <c r="AA8" s="23">
        <f>IF(OR($Y$4="", $Y$5="", Table14678[[#This Row],[AVG-4]]=""), "", MAX(0, ($Y$5-Table14678[[#This Row],[AVG-4]])/($Y$5-$Y$4)))</f>
        <v>0</v>
      </c>
      <c r="AB8" s="7">
        <v>25.23</v>
      </c>
      <c r="AC8" s="7">
        <v>43.16</v>
      </c>
      <c r="AD8" s="7">
        <v>25.25</v>
      </c>
      <c r="AE8" s="7">
        <v>28.24</v>
      </c>
      <c r="AF8" s="7">
        <v>31.87</v>
      </c>
      <c r="AG8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30.75</v>
      </c>
      <c r="AH8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-6.3474999999999975</v>
      </c>
      <c r="AI8" s="8">
        <f>IF(OR($AG$4="",$AG$5="", Table14678[[#This Row],[AVG-5]]=""), "", ($AG$5-Table14678[[#This Row],[AVG-5]])/($AG$5-$AG$4))</f>
        <v>3.2573289902281368E-3</v>
      </c>
    </row>
    <row r="9" spans="1:35" s="2" customFormat="1" ht="14">
      <c r="A9" s="83"/>
      <c r="B9" s="1" t="s">
        <v>82</v>
      </c>
      <c r="C9" s="7">
        <f t="shared" si="0"/>
        <v>15.3</v>
      </c>
      <c r="D9" s="7">
        <f t="shared" si="1"/>
        <v>12.66</v>
      </c>
      <c r="E9" s="7">
        <f t="shared" si="2"/>
        <v>13.35</v>
      </c>
      <c r="F9" s="7">
        <f t="shared" si="3"/>
        <v>21.38</v>
      </c>
      <c r="G9" s="7">
        <f t="shared" si="4"/>
        <v>13.51</v>
      </c>
      <c r="H9" s="7">
        <f t="shared" si="5"/>
        <v>9.4</v>
      </c>
      <c r="I9" s="19">
        <f>IF(OR(ISBLANK(Table14678[[#This Row],[US]])), "", AVERAGE(Table14678[[#This Row],[US]]))</f>
        <v>15.3</v>
      </c>
      <c r="J9" s="48">
        <v>19.88</v>
      </c>
      <c r="K9" s="48">
        <v>26.78</v>
      </c>
      <c r="L9" s="19">
        <f>IF(OR(ISBLANK(Table14678[[#This Row],[US-2]]), ISBLANK(Table14678[[#This Row],[RU-2]])), "", AVERAGE(Table14678[[#This Row],[US-2]:[RU-2]]))</f>
        <v>23.33</v>
      </c>
      <c r="M9" s="7">
        <f>IF(OR(ISBLANK(Table14678[[#This Row],[US]]), ISBLANK(Table14678[[#This Row],[US-2]])), "", Table14678[[#This Row],[US]]-Table14678[[#This Row],[US-2]])</f>
        <v>-4.5799999999999983</v>
      </c>
      <c r="N9" s="23">
        <f>IF(OR(ISBLANK($L$5), ISBLANK($L$4), NOT(ISNUMBER(Table14678[[#This Row],[AVG-2]]))), "", MAX(0, (Table14678[[#This Row],[AVG-2]]-$L$5) / ($L$4-$L$5)))</f>
        <v>0.52219074598678028</v>
      </c>
      <c r="O9" s="48">
        <v>22.3</v>
      </c>
      <c r="P9" s="48">
        <v>29.77</v>
      </c>
      <c r="Q9" s="48">
        <v>13.37</v>
      </c>
      <c r="R9" s="19">
        <f>IF(OR(ISBLANK(Table14678[[#This Row],[NL-3]]),ISBLANK(Table14678[[#This Row],[RU-3]]), ISBLANK(Table14678[[#This Row],[US-3]])), "", AVERAGE(Table14678[[#This Row],[US-3]:[NL-3]]))</f>
        <v>21.813333333333333</v>
      </c>
      <c r="S9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-4.9949999999999992</v>
      </c>
      <c r="T9" s="23">
        <f>IF(OR($R$5="",$R$4="",ISBLANK(Table14678[[#This Row],[AVG-3]]), Table14678[[#This Row],[AVG-3]]=""), "", MAX(0, (Table14678[[#This Row],[AVG-3]]-$R$5)/($R$4-$R$5)))</f>
        <v>0.49608227228207658</v>
      </c>
      <c r="U9" s="48">
        <v>26.88</v>
      </c>
      <c r="V9" s="48">
        <v>30.46</v>
      </c>
      <c r="W9" s="48">
        <v>16.239999999999998</v>
      </c>
      <c r="X9" s="48">
        <v>12.86</v>
      </c>
      <c r="Y9" s="19">
        <f>IF(OR(ISBLANK(Table14678[[#This Row],[PL-4]]),ISBLANK(Table14678[[#This Row],[NL-4]]),ISBLANK(Table14678[[#This Row],[RU-4]]),ISBLANK(Table14678[[#This Row],[US-4]])), "", AVERAGE(Table14678[[#This Row],[US-4]:[PL-4]]))</f>
        <v>21.61</v>
      </c>
      <c r="Z9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-6.0433333333333321</v>
      </c>
      <c r="AA9" s="23">
        <f>IF(OR($Y$4="", $Y$5="", Table14678[[#This Row],[AVG-4]]=""), "", MAX(0, ($Y$5-Table14678[[#This Row],[AVG-4]])/($Y$5-$Y$4)))</f>
        <v>0.50221411825996376</v>
      </c>
      <c r="AB9" s="7">
        <v>27.96</v>
      </c>
      <c r="AC9" s="7">
        <v>31.62</v>
      </c>
      <c r="AD9" s="7">
        <v>18.86</v>
      </c>
      <c r="AE9" s="7">
        <v>18.71</v>
      </c>
      <c r="AF9" s="7">
        <v>23.06</v>
      </c>
      <c r="AG9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24.042000000000002</v>
      </c>
      <c r="AH9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-7.2100000000000009</v>
      </c>
      <c r="AI9" s="8">
        <f>IF(OR($AG$4="",$AG$5="", Table14678[[#This Row],[AVG-5]]=""), "", ($AG$5-Table14678[[#This Row],[AVG-5]])/($AG$5-$AG$4))</f>
        <v>0.52349930200093076</v>
      </c>
    </row>
    <row r="10" spans="1:35" s="2" customFormat="1" ht="14">
      <c r="A10" s="83"/>
      <c r="B10" s="1" t="s">
        <v>66</v>
      </c>
      <c r="C10" s="7">
        <f t="shared" si="0"/>
        <v>15.3</v>
      </c>
      <c r="D10" s="7">
        <f t="shared" si="1"/>
        <v>12.66</v>
      </c>
      <c r="E10" s="7">
        <f t="shared" si="2"/>
        <v>13.35</v>
      </c>
      <c r="F10" s="7">
        <f t="shared" si="3"/>
        <v>21.38</v>
      </c>
      <c r="G10" s="7">
        <f t="shared" si="4"/>
        <v>13.51</v>
      </c>
      <c r="H10" s="7">
        <f t="shared" si="5"/>
        <v>9.4</v>
      </c>
      <c r="I10" s="19">
        <f>IF(OR(ISBLANK(Table14678[[#This Row],[US]])), "", AVERAGE(Table14678[[#This Row],[US]]))</f>
        <v>15.3</v>
      </c>
      <c r="J10" s="48">
        <v>23.22</v>
      </c>
      <c r="K10" s="48">
        <v>26.35</v>
      </c>
      <c r="L10" s="19">
        <f>IF(OR(ISBLANK(Table14678[[#This Row],[US-2]]), ISBLANK(Table14678[[#This Row],[RU-2]])), "", AVERAGE(Table14678[[#This Row],[US-2]:[RU-2]]))</f>
        <v>24.785</v>
      </c>
      <c r="M10" s="7">
        <f>IF(OR(ISBLANK(Table14678[[#This Row],[US]]), ISBLANK(Table14678[[#This Row],[US-2]])), "", Table14678[[#This Row],[US]]-Table14678[[#This Row],[US-2]])</f>
        <v>-7.9199999999999982</v>
      </c>
      <c r="N10" s="23">
        <f>IF(OR(ISBLANK($L$5), ISBLANK($L$4), NOT(ISNUMBER(Table14678[[#This Row],[AVG-2]]))), "", MAX(0, (Table14678[[#This Row],[AVG-2]]-$L$5) / ($L$4-$L$5)))</f>
        <v>0.24740321057601494</v>
      </c>
      <c r="O10" s="48">
        <v>27.32</v>
      </c>
      <c r="P10" s="48">
        <v>30.35</v>
      </c>
      <c r="Q10" s="48">
        <v>13.55</v>
      </c>
      <c r="R10" s="19">
        <f>IF(OR(ISBLANK(Table14678[[#This Row],[NL-3]]),ISBLANK(Table14678[[#This Row],[RU-3]]), ISBLANK(Table14678[[#This Row],[US-3]])), "", AVERAGE(Table14678[[#This Row],[US-3]:[NL-3]]))</f>
        <v>23.74</v>
      </c>
      <c r="S10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-8.01</v>
      </c>
      <c r="T10" s="23">
        <f>IF(OR($R$5="",$R$4="",ISBLANK(Table14678[[#This Row],[AVG-3]]), Table14678[[#This Row],[AVG-3]]=""), "", MAX(0, (Table14678[[#This Row],[AVG-3]]-$R$5)/($R$4-$R$5)))</f>
        <v>0.21302644466209605</v>
      </c>
      <c r="U10" s="48">
        <v>39.51</v>
      </c>
      <c r="V10" s="48">
        <v>33.729999999999997</v>
      </c>
      <c r="W10" s="48">
        <v>16.72</v>
      </c>
      <c r="X10" s="48">
        <v>12.25</v>
      </c>
      <c r="Y10" s="19">
        <f>IF(OR(ISBLANK(Table14678[[#This Row],[PL-4]]),ISBLANK(Table14678[[#This Row],[NL-4]]),ISBLANK(Table14678[[#This Row],[RU-4]]),ISBLANK(Table14678[[#This Row],[US-4]])), "", AVERAGE(Table14678[[#This Row],[US-4]:[PL-4]]))</f>
        <v>25.552499999999998</v>
      </c>
      <c r="Z10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-11.586666666666664</v>
      </c>
      <c r="AA10" s="23">
        <f>IF(OR($Y$4="", $Y$5="", Table14678[[#This Row],[AVG-4]]=""), "", MAX(0, ($Y$5-Table14678[[#This Row],[AVG-4]])/($Y$5-$Y$4)))</f>
        <v>9.1430059911435435E-2</v>
      </c>
      <c r="AB10" s="7">
        <v>43.92</v>
      </c>
      <c r="AC10" s="7">
        <v>39.14</v>
      </c>
      <c r="AD10" s="7">
        <v>19.899999999999999</v>
      </c>
      <c r="AE10" s="7">
        <v>18.78</v>
      </c>
      <c r="AF10" s="7">
        <v>22.15</v>
      </c>
      <c r="AG10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28.778000000000002</v>
      </c>
      <c r="AH10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-13.572499999999998</v>
      </c>
      <c r="AI10" s="8">
        <f>IF(OR($AG$4="",$AG$5="", Table14678[[#This Row],[AVG-5]]=""), "", ($AG$5-Table14678[[#This Row],[AVG-5]])/($AG$5-$AG$4))</f>
        <v>0.15619668062664802</v>
      </c>
    </row>
    <row r="11" spans="1:35" s="2" customFormat="1" ht="14">
      <c r="A11" s="83"/>
      <c r="B11" s="1" t="s">
        <v>83</v>
      </c>
      <c r="C11" s="7">
        <f t="shared" si="0"/>
        <v>15.3</v>
      </c>
      <c r="D11" s="7">
        <f t="shared" si="1"/>
        <v>12.66</v>
      </c>
      <c r="E11" s="7">
        <f t="shared" si="2"/>
        <v>13.35</v>
      </c>
      <c r="F11" s="7">
        <f t="shared" si="3"/>
        <v>21.38</v>
      </c>
      <c r="G11" s="7">
        <f t="shared" si="4"/>
        <v>13.51</v>
      </c>
      <c r="H11" s="7">
        <f t="shared" si="5"/>
        <v>9.4</v>
      </c>
      <c r="I11" s="19">
        <f>IF(OR(ISBLANK(Table14678[[#This Row],[US]])), "", AVERAGE(Table14678[[#This Row],[US]]))</f>
        <v>15.3</v>
      </c>
      <c r="J11" s="48">
        <v>20.25</v>
      </c>
      <c r="K11" s="48">
        <v>26.75</v>
      </c>
      <c r="L11" s="19">
        <f>IF(OR(ISBLANK(Table14678[[#This Row],[US-2]]), ISBLANK(Table14678[[#This Row],[RU-2]])), "", AVERAGE(Table14678[[#This Row],[US-2]:[RU-2]]))</f>
        <v>23.5</v>
      </c>
      <c r="M11" s="7">
        <f>IF(OR(ISBLANK(Table14678[[#This Row],[US]]), ISBLANK(Table14678[[#This Row],[US-2]])), "", Table14678[[#This Row],[US]]-Table14678[[#This Row],[US-2]])</f>
        <v>-4.9499999999999993</v>
      </c>
      <c r="N11" s="23">
        <f>IF(OR(ISBLANK($L$5), ISBLANK($L$4), NOT(ISNUMBER(Table14678[[#This Row],[AVG-2]]))), "", MAX(0, (Table14678[[#This Row],[AVG-2]]-$L$5) / ($L$4-$L$5)))</f>
        <v>0.49008498583569399</v>
      </c>
      <c r="O11" s="48">
        <v>22.19</v>
      </c>
      <c r="P11" s="48">
        <v>30.07</v>
      </c>
      <c r="Q11" s="48">
        <v>13.99</v>
      </c>
      <c r="R11" s="19">
        <f>IF(OR(ISBLANK(Table14678[[#This Row],[NL-3]]),ISBLANK(Table14678[[#This Row],[RU-3]]), ISBLANK(Table14678[[#This Row],[US-3]])), "", AVERAGE(Table14678[[#This Row],[US-3]:[NL-3]]))</f>
        <v>22.083333333333332</v>
      </c>
      <c r="S11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-5.1050000000000004</v>
      </c>
      <c r="T11" s="23">
        <f>IF(OR($R$5="",$R$4="",ISBLANK(Table14678[[#This Row],[AVG-3]]), Table14678[[#This Row],[AVG-3]]=""), "", MAX(0, (Table14678[[#This Row],[AVG-3]]-$R$5)/($R$4-$R$5)))</f>
        <v>0.45641527913810009</v>
      </c>
      <c r="U11" s="48">
        <v>25.93</v>
      </c>
      <c r="V11" s="48">
        <v>31.54</v>
      </c>
      <c r="W11" s="48">
        <v>17.510000000000002</v>
      </c>
      <c r="X11" s="48">
        <v>13.59</v>
      </c>
      <c r="Y11" s="19">
        <f>IF(OR(ISBLANK(Table14678[[#This Row],[PL-4]]),ISBLANK(Table14678[[#This Row],[NL-4]]),ISBLANK(Table14678[[#This Row],[RU-4]]),ISBLANK(Table14678[[#This Row],[US-4]])), "", AVERAGE(Table14678[[#This Row],[US-4]:[PL-4]]))</f>
        <v>22.142500000000002</v>
      </c>
      <c r="Z11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-6.3133333333333326</v>
      </c>
      <c r="AA11" s="23">
        <f>IF(OR($Y$4="", $Y$5="", Table14678[[#This Row],[AVG-4]]=""), "", MAX(0, ($Y$5-Table14678[[#This Row],[AVG-4]])/($Y$5-$Y$4)))</f>
        <v>0.44673091951028909</v>
      </c>
      <c r="AB11" s="7">
        <v>26.1</v>
      </c>
      <c r="AC11" s="7">
        <v>33.17</v>
      </c>
      <c r="AD11" s="7">
        <v>20.010000000000002</v>
      </c>
      <c r="AE11" s="7">
        <v>19.07</v>
      </c>
      <c r="AF11" s="7">
        <v>23.2</v>
      </c>
      <c r="AG11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24.31</v>
      </c>
      <c r="AH11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-7.1800000000000006</v>
      </c>
      <c r="AI11" s="8">
        <f>IF(OR($AG$4="",$AG$5="", Table14678[[#This Row],[AVG-5]]=""), "", ($AG$5-Table14678[[#This Row],[AVG-5]])/($AG$5-$AG$4))</f>
        <v>0.50271444082519035</v>
      </c>
    </row>
    <row r="12" spans="1:35" s="2" customFormat="1" ht="14">
      <c r="A12" s="83"/>
      <c r="B12" s="1" t="s">
        <v>67</v>
      </c>
      <c r="C12" s="7">
        <f t="shared" si="0"/>
        <v>15.3</v>
      </c>
      <c r="D12" s="7">
        <f t="shared" si="1"/>
        <v>12.66</v>
      </c>
      <c r="E12" s="7">
        <f t="shared" si="2"/>
        <v>13.35</v>
      </c>
      <c r="F12" s="7">
        <f t="shared" si="3"/>
        <v>21.38</v>
      </c>
      <c r="G12" s="7">
        <f t="shared" si="4"/>
        <v>13.51</v>
      </c>
      <c r="H12" s="7">
        <f t="shared" si="5"/>
        <v>9.4</v>
      </c>
      <c r="I12" s="19">
        <f>IF(OR(ISBLANK(Table14678[[#This Row],[US]])), "", AVERAGE(Table14678[[#This Row],[US]]))</f>
        <v>15.3</v>
      </c>
      <c r="J12" s="48">
        <v>22.78</v>
      </c>
      <c r="K12" s="48">
        <v>26.49</v>
      </c>
      <c r="L12" s="19">
        <f>IF(OR(ISBLANK(Table14678[[#This Row],[US-2]]), ISBLANK(Table14678[[#This Row],[RU-2]])), "", AVERAGE(Table14678[[#This Row],[US-2]:[RU-2]]))</f>
        <v>24.634999999999998</v>
      </c>
      <c r="M12" s="7">
        <f>IF(OR(ISBLANK(Table14678[[#This Row],[US]]), ISBLANK(Table14678[[#This Row],[US-2]])), "", Table14678[[#This Row],[US]]-Table14678[[#This Row],[US-2]])</f>
        <v>-7.48</v>
      </c>
      <c r="N12" s="23">
        <f>IF(OR(ISBLANK($L$5), ISBLANK($L$4), NOT(ISNUMBER(Table14678[[#This Row],[AVG-2]]))), "", MAX(0, (Table14678[[#This Row],[AVG-2]]-$L$5) / ($L$4-$L$5)))</f>
        <v>0.27573182247403238</v>
      </c>
      <c r="O12" s="48">
        <v>25.91</v>
      </c>
      <c r="P12" s="48">
        <v>31.39</v>
      </c>
      <c r="Q12" s="48">
        <v>13.49</v>
      </c>
      <c r="R12" s="19">
        <f>IF(OR(ISBLANK(Table14678[[#This Row],[NL-3]]),ISBLANK(Table14678[[#This Row],[RU-3]]), ISBLANK(Table14678[[#This Row],[US-3]])), "", AVERAGE(Table14678[[#This Row],[US-3]:[NL-3]]))</f>
        <v>23.596666666666664</v>
      </c>
      <c r="S12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-7.7550000000000008</v>
      </c>
      <c r="T12" s="23">
        <f>IF(OR($R$5="",$R$4="",ISBLANK(Table14678[[#This Row],[AVG-3]]), Table14678[[#This Row],[AVG-3]]=""), "", MAX(0, (Table14678[[#This Row],[AVG-3]]-$R$5)/($R$4-$R$5)))</f>
        <v>0.2340842311459356</v>
      </c>
      <c r="U12" s="48">
        <v>32.93</v>
      </c>
      <c r="V12" s="48">
        <v>33.82</v>
      </c>
      <c r="W12" s="48">
        <v>18.04</v>
      </c>
      <c r="X12" s="48">
        <v>13.05</v>
      </c>
      <c r="Y12" s="19">
        <f>IF(OR(ISBLANK(Table14678[[#This Row],[PL-4]]),ISBLANK(Table14678[[#This Row],[NL-4]]),ISBLANK(Table14678[[#This Row],[RU-4]]),ISBLANK(Table14678[[#This Row],[US-4]])), "", AVERAGE(Table14678[[#This Row],[US-4]:[PL-4]]))</f>
        <v>24.459999999999997</v>
      </c>
      <c r="Z12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-9.836666666666666</v>
      </c>
      <c r="AA12" s="23">
        <f>IF(OR($Y$4="", $Y$5="", Table14678[[#This Row],[AVG-4]]=""), "", MAX(0, ($Y$5-Table14678[[#This Row],[AVG-4]])/($Y$5-$Y$4)))</f>
        <v>0.20526178692367836</v>
      </c>
      <c r="AB12" s="7">
        <v>34.369999999999997</v>
      </c>
      <c r="AC12" s="7">
        <v>38.64</v>
      </c>
      <c r="AD12" s="7">
        <v>20.65</v>
      </c>
      <c r="AE12" s="7">
        <v>19.86</v>
      </c>
      <c r="AF12" s="7">
        <v>22.66</v>
      </c>
      <c r="AG12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27.236000000000001</v>
      </c>
      <c r="AH12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-11.297499999999999</v>
      </c>
      <c r="AI12" s="8">
        <f>IF(OR($AG$4="",$AG$5="", Table14678[[#This Row],[AVG-5]]=""), "", ($AG$5-Table14678[[#This Row],[AVG-5]])/($AG$5-$AG$4))</f>
        <v>0.27578718783930523</v>
      </c>
    </row>
    <row r="13" spans="1:35" s="2" customFormat="1" ht="14">
      <c r="A13" s="84"/>
      <c r="B13" s="11"/>
      <c r="C13" s="12">
        <f t="shared" si="0"/>
        <v>15.3</v>
      </c>
      <c r="D13" s="12">
        <f t="shared" si="1"/>
        <v>12.66</v>
      </c>
      <c r="E13" s="12">
        <f t="shared" si="2"/>
        <v>13.35</v>
      </c>
      <c r="F13" s="12">
        <f t="shared" si="3"/>
        <v>21.38</v>
      </c>
      <c r="G13" s="12">
        <f t="shared" si="4"/>
        <v>13.51</v>
      </c>
      <c r="H13" s="12">
        <f t="shared" si="5"/>
        <v>9.4</v>
      </c>
      <c r="I13" s="20">
        <f>IF(OR(ISBLANK(Table14678[[#This Row],[US]])), "", AVERAGE(Table14678[[#This Row],[US]]))</f>
        <v>15.3</v>
      </c>
      <c r="J13" s="49"/>
      <c r="K13" s="49"/>
      <c r="L13" s="20" t="str">
        <f>IF(OR(ISBLANK(Table14678[[#This Row],[US-2]]), ISBLANK(Table14678[[#This Row],[RU-2]])), "", AVERAGE(Table14678[[#This Row],[US-2]:[RU-2]]))</f>
        <v/>
      </c>
      <c r="M13" s="12" t="str">
        <f>IF(OR(ISBLANK(Table14678[[#This Row],[US]]), ISBLANK(Table14678[[#This Row],[US-2]])), "", Table14678[[#This Row],[US]]-Table14678[[#This Row],[US-2]])</f>
        <v/>
      </c>
      <c r="N13" s="14" t="str">
        <f>IF(OR(ISBLANK($L$5), ISBLANK($L$4), NOT(ISNUMBER(Table14678[[#This Row],[AVG-2]]))), "", MAX(0, (Table14678[[#This Row],[AVG-2]]-$L$5) / ($L$4-$L$5)))</f>
        <v/>
      </c>
      <c r="O13" s="49"/>
      <c r="P13" s="49"/>
      <c r="Q13" s="49"/>
      <c r="R13" s="20" t="str">
        <f>IF(OR(ISBLANK(Table14678[[#This Row],[NL-3]]),ISBLANK(Table14678[[#This Row],[RU-3]]), ISBLANK(Table14678[[#This Row],[US-3]])), "", AVERAGE(Table14678[[#This Row],[US-3]:[NL-3]]))</f>
        <v/>
      </c>
      <c r="S13" s="1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13" s="14" t="str">
        <f>IF(OR($R$5="",$R$4="",ISBLANK(Table14678[[#This Row],[AVG-3]]), Table14678[[#This Row],[AVG-3]]=""), "", MAX(0, (Table14678[[#This Row],[AVG-3]]-$R$5)/($R$4-$R$5)))</f>
        <v/>
      </c>
      <c r="U13" s="49"/>
      <c r="V13" s="49"/>
      <c r="W13" s="49"/>
      <c r="X13" s="49"/>
      <c r="Y13" s="20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13" s="1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13" s="14" t="str">
        <f>IF(OR($Y$4="", $Y$5="", Table14678[[#This Row],[AVG-4]]=""), "", MAX(0, ($Y$5-Table14678[[#This Row],[AVG-4]])/($Y$5-$Y$4)))</f>
        <v/>
      </c>
      <c r="AB13" s="49"/>
      <c r="AC13" s="49"/>
      <c r="AD13" s="49"/>
      <c r="AE13" s="49"/>
      <c r="AF13" s="49"/>
      <c r="AG13" s="20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13" s="1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13" s="14" t="str">
        <f>IF(OR($AG$4="",$AG$5="", Table14678[[#This Row],[AVG-5]]=""), "", ($AG$5-Table14678[[#This Row],[AVG-5]])/($AG$5-$AG$4))</f>
        <v/>
      </c>
    </row>
    <row r="14" spans="1:35" s="2" customFormat="1" ht="15" customHeight="1">
      <c r="A14" s="85" t="s">
        <v>61</v>
      </c>
      <c r="B14" s="1" t="s">
        <v>64</v>
      </c>
      <c r="C14" s="7">
        <f t="shared" si="0"/>
        <v>15.3</v>
      </c>
      <c r="D14" s="7">
        <f t="shared" si="1"/>
        <v>12.66</v>
      </c>
      <c r="E14" s="7">
        <f t="shared" si="2"/>
        <v>13.35</v>
      </c>
      <c r="F14" s="7">
        <f t="shared" si="3"/>
        <v>21.38</v>
      </c>
      <c r="G14" s="7">
        <f t="shared" si="4"/>
        <v>13.51</v>
      </c>
      <c r="H14" s="7">
        <f t="shared" si="5"/>
        <v>9.4</v>
      </c>
      <c r="I14" s="19">
        <f>IF(OR(ISBLANK(Table14678[[#This Row],[US]])), "", AVERAGE(Table14678[[#This Row],[US]]))</f>
        <v>15.3</v>
      </c>
      <c r="J14" s="48">
        <v>17.86</v>
      </c>
      <c r="K14" s="48">
        <v>32.130000000000003</v>
      </c>
      <c r="L14" s="19">
        <f>IF(OR(ISBLANK(Table14678[[#This Row],[US-2]]), ISBLANK(Table14678[[#This Row],[RU-2]])), "", AVERAGE(Table14678[[#This Row],[US-2]:[RU-2]]))</f>
        <v>24.995000000000001</v>
      </c>
      <c r="M14" s="7">
        <f>IF(OR(ISBLANK(Table14678[[#This Row],[US]]), ISBLANK(Table14678[[#This Row],[US-2]])), "", Table14678[[#This Row],[US]]-Table14678[[#This Row],[US-2]])</f>
        <v>-2.5599999999999987</v>
      </c>
      <c r="N14" s="23">
        <f>IF(OR(ISBLANK($L$5), ISBLANK($L$4), NOT(ISNUMBER(Table14678[[#This Row],[AVG-2]]))), "", MAX(0, (Table14678[[#This Row],[AVG-2]]-$L$5) / ($L$4-$L$5)))</f>
        <v>0.20774315391879097</v>
      </c>
      <c r="O14" s="48">
        <v>19.57</v>
      </c>
      <c r="P14" s="48">
        <v>31.68</v>
      </c>
      <c r="Q14" s="48">
        <v>17.670000000000002</v>
      </c>
      <c r="R14" s="6">
        <f>IF(OR(ISBLANK(Table14678[[#This Row],[NL-3]]),ISBLANK(Table14678[[#This Row],[RU-3]]), ISBLANK(Table14678[[#This Row],[US-3]])), "", AVERAGE(Table14678[[#This Row],[US-3]:[NL-3]]))</f>
        <v>22.973333333333333</v>
      </c>
      <c r="S14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-1.9099999999999984</v>
      </c>
      <c r="T14" s="23">
        <f>IF(OR($R$5="",$R$4="",ISBLANK(Table14678[[#This Row],[AVG-3]]), Table14678[[#This Row],[AVG-3]]=""), "", MAX(0, (Table14678[[#This Row],[AVG-3]]-$R$5)/($R$4-$R$5)))</f>
        <v>0.3256611165523996</v>
      </c>
      <c r="U14" s="48">
        <v>21.54</v>
      </c>
      <c r="V14" s="48">
        <v>31.45</v>
      </c>
      <c r="W14" s="48">
        <v>17.45</v>
      </c>
      <c r="X14" s="48">
        <v>16.350000000000001</v>
      </c>
      <c r="Y14" s="6">
        <f>IF(OR(ISBLANK(Table14678[[#This Row],[PL-4]]),ISBLANK(Table14678[[#This Row],[NL-4]]),ISBLANK(Table14678[[#This Row],[RU-4]]),ISBLANK(Table14678[[#This Row],[US-4]])), "", AVERAGE(Table14678[[#This Row],[US-4]:[PL-4]]))</f>
        <v>21.697499999999998</v>
      </c>
      <c r="Z14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-1.7799999999999976</v>
      </c>
      <c r="AA14" s="23">
        <f>IF(OR($Y$4="", $Y$5="", Table14678[[#This Row],[AVG-4]]=""), "", MAX(0, ($Y$5-Table14678[[#This Row],[AVG-4]])/($Y$5-$Y$4)))</f>
        <v>0.49309716071893755</v>
      </c>
      <c r="AB14" s="7">
        <v>23.46</v>
      </c>
      <c r="AC14" s="7">
        <v>30.93</v>
      </c>
      <c r="AD14" s="7">
        <v>19.309999999999999</v>
      </c>
      <c r="AE14" s="7">
        <v>20.79</v>
      </c>
      <c r="AF14" s="7">
        <v>27.04</v>
      </c>
      <c r="AG14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24.306000000000001</v>
      </c>
      <c r="AH14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-3.259999999999998</v>
      </c>
      <c r="AI14" s="8">
        <f>IF(OR($AG$4="",$AG$5="", Table14678[[#This Row],[AVG-5]]=""), "", ($AG$5-Table14678[[#This Row],[AVG-5]])/($AG$5-$AG$4))</f>
        <v>0.50302466263378331</v>
      </c>
    </row>
    <row r="15" spans="1:35" s="2" customFormat="1" ht="14">
      <c r="A15" s="83"/>
      <c r="B15" s="1" t="s">
        <v>65</v>
      </c>
      <c r="C15" s="7">
        <f t="shared" si="0"/>
        <v>15.3</v>
      </c>
      <c r="D15" s="7">
        <f t="shared" si="1"/>
        <v>12.66</v>
      </c>
      <c r="E15" s="7">
        <f t="shared" si="2"/>
        <v>13.35</v>
      </c>
      <c r="F15" s="7">
        <f t="shared" si="3"/>
        <v>21.38</v>
      </c>
      <c r="G15" s="7">
        <f t="shared" si="4"/>
        <v>13.51</v>
      </c>
      <c r="H15" s="7">
        <f t="shared" si="5"/>
        <v>9.4</v>
      </c>
      <c r="I15" s="19">
        <f>IF(OR(ISBLANK(Table14678[[#This Row],[US]])), "", AVERAGE(Table14678[[#This Row],[US]]))</f>
        <v>15.3</v>
      </c>
      <c r="J15" s="48">
        <v>17.59</v>
      </c>
      <c r="K15" s="48">
        <v>31.28</v>
      </c>
      <c r="L15" s="19">
        <f>IF(OR(ISBLANK(Table14678[[#This Row],[US-2]]), ISBLANK(Table14678[[#This Row],[RU-2]])), "", AVERAGE(Table14678[[#This Row],[US-2]:[RU-2]]))</f>
        <v>24.435000000000002</v>
      </c>
      <c r="M15" s="7">
        <f>IF(OR(ISBLANK(Table14678[[#This Row],[US]]), ISBLANK(Table14678[[#This Row],[US-2]])), "", Table14678[[#This Row],[US]]-Table14678[[#This Row],[US-2]])</f>
        <v>-2.2899999999999991</v>
      </c>
      <c r="N15" s="23">
        <f>IF(OR(ISBLANK($L$5), ISBLANK($L$4), NOT(ISNUMBER(Table14678[[#This Row],[AVG-2]]))), "", MAX(0, (Table14678[[#This Row],[AVG-2]]-$L$5) / ($L$4-$L$5)))</f>
        <v>0.3135033050047209</v>
      </c>
      <c r="O15" s="48">
        <v>18.53</v>
      </c>
      <c r="P15" s="48">
        <v>31.72</v>
      </c>
      <c r="Q15" s="48">
        <v>17.03</v>
      </c>
      <c r="R15" s="6">
        <f>IF(OR(ISBLANK(Table14678[[#This Row],[NL-3]]),ISBLANK(Table14678[[#This Row],[RU-3]]), ISBLANK(Table14678[[#This Row],[US-3]])), "", AVERAGE(Table14678[[#This Row],[US-3]:[NL-3]]))</f>
        <v>22.426666666666666</v>
      </c>
      <c r="S15" s="7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>-1.8349999999999991</v>
      </c>
      <c r="T15" s="23">
        <f>IF(OR($R$5="",$R$4="",ISBLANK(Table14678[[#This Row],[AVG-3]]), Table14678[[#This Row],[AVG-3]]=""), "", MAX(0, (Table14678[[#This Row],[AVG-3]]-$R$5)/($R$4-$R$5)))</f>
        <v>0.40597453476983358</v>
      </c>
      <c r="U15" s="48">
        <v>20.64</v>
      </c>
      <c r="V15" s="48">
        <v>31.45</v>
      </c>
      <c r="W15" s="48">
        <v>17.690000000000001</v>
      </c>
      <c r="X15" s="48">
        <v>16.09</v>
      </c>
      <c r="Y15" s="6">
        <f>IF(OR(ISBLANK(Table14678[[#This Row],[PL-4]]),ISBLANK(Table14678[[#This Row],[NL-4]]),ISBLANK(Table14678[[#This Row],[RU-4]]),ISBLANK(Table14678[[#This Row],[US-4]])), "", AVERAGE(Table14678[[#This Row],[US-4]:[PL-4]]))</f>
        <v>21.467500000000001</v>
      </c>
      <c r="Z15" s="7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>-2.0566666666666662</v>
      </c>
      <c r="AA15" s="23">
        <f>IF(OR($Y$4="", $Y$5="", Table14678[[#This Row],[AVG-4]]=""), "", MAX(0, ($Y$5-Table14678[[#This Row],[AVG-4]])/($Y$5-$Y$4)))</f>
        <v>0.51706173482677786</v>
      </c>
      <c r="AB15" s="7">
        <v>22.17</v>
      </c>
      <c r="AC15" s="7">
        <v>30.89</v>
      </c>
      <c r="AD15" s="7">
        <v>19.48</v>
      </c>
      <c r="AE15" s="7">
        <v>21.18</v>
      </c>
      <c r="AF15" s="7">
        <v>27.27</v>
      </c>
      <c r="AG15" s="19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>24.198</v>
      </c>
      <c r="AH15" s="7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>-3.5049999999999999</v>
      </c>
      <c r="AI15" s="8">
        <f>IF(OR($AG$4="",$AG$5="", Table14678[[#This Row],[AVG-5]]=""), "", ($AG$5-Table14678[[#This Row],[AVG-5]])/($AG$5-$AG$4))</f>
        <v>0.51140065146579816</v>
      </c>
    </row>
    <row r="16" spans="1:35" s="2" customFormat="1" ht="14">
      <c r="A16" s="84"/>
      <c r="B16" s="11"/>
      <c r="C16" s="12">
        <f t="shared" si="0"/>
        <v>15.3</v>
      </c>
      <c r="D16" s="12">
        <f t="shared" si="1"/>
        <v>12.66</v>
      </c>
      <c r="E16" s="12">
        <f t="shared" si="2"/>
        <v>13.35</v>
      </c>
      <c r="F16" s="12">
        <f t="shared" si="3"/>
        <v>21.38</v>
      </c>
      <c r="G16" s="12">
        <f t="shared" si="4"/>
        <v>13.51</v>
      </c>
      <c r="H16" s="12">
        <f t="shared" si="5"/>
        <v>9.4</v>
      </c>
      <c r="I16" s="20">
        <f>IF(OR(ISBLANK(Table14678[[#This Row],[US]])), "", AVERAGE(Table14678[[#This Row],[US]]))</f>
        <v>15.3</v>
      </c>
      <c r="J16" s="12"/>
      <c r="K16" s="12"/>
      <c r="L16" s="20" t="str">
        <f>IF(OR(ISBLANK(Table14678[[#This Row],[US-2]]), ISBLANK(Table14678[[#This Row],[RU-2]])), "", AVERAGE(Table14678[[#This Row],[US-2]:[RU-2]]))</f>
        <v/>
      </c>
      <c r="M16" s="12" t="str">
        <f>IF(OR(ISBLANK(Table14678[[#This Row],[US]]), ISBLANK(Table14678[[#This Row],[US-2]])), "", Table14678[[#This Row],[US]]-Table14678[[#This Row],[US-2]])</f>
        <v/>
      </c>
      <c r="N16" s="14" t="str">
        <f>IF(OR(ISBLANK($L$5), ISBLANK($L$4), NOT(ISNUMBER(Table14678[[#This Row],[AVG-2]]))), "", MAX(0, (Table14678[[#This Row],[AVG-2]]-$L$5) / ($L$4-$L$5)))</f>
        <v/>
      </c>
      <c r="O16" s="12"/>
      <c r="P16" s="12"/>
      <c r="Q16" s="12"/>
      <c r="R16" s="13" t="str">
        <f>IF(OR(ISBLANK(Table14678[[#This Row],[NL-3]]),ISBLANK(Table14678[[#This Row],[RU-3]]), ISBLANK(Table14678[[#This Row],[US-3]])), "", AVERAGE(Table14678[[#This Row],[US-3]:[NL-3]]))</f>
        <v/>
      </c>
      <c r="S16" s="1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16" s="14" t="str">
        <f>IF(OR($R$5="",$R$4="",ISBLANK(Table14678[[#This Row],[AVG-3]]), Table14678[[#This Row],[AVG-3]]=""), "", MAX(0, (Table14678[[#This Row],[AVG-3]]-$R$5)/($R$4-$R$5)))</f>
        <v/>
      </c>
      <c r="U16" s="12"/>
      <c r="V16" s="12"/>
      <c r="W16" s="12"/>
      <c r="X16" s="12"/>
      <c r="Y16" s="13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16" s="1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16" s="14" t="str">
        <f>IF(OR($Y$4="", $Y$5="", Table14678[[#This Row],[AVG-4]]=""), "", MAX(0, ($Y$5-Table14678[[#This Row],[AVG-4]])/($Y$5-$Y$4)))</f>
        <v/>
      </c>
      <c r="AB16" s="12"/>
      <c r="AC16" s="12"/>
      <c r="AD16" s="12"/>
      <c r="AE16" s="12"/>
      <c r="AF16" s="12"/>
      <c r="AG16" s="20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16" s="1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16" s="14" t="str">
        <f>IF(OR($AG$4="",$AG$5="", Table14678[[#This Row],[AVG-5]]=""), "", ($AG$5-Table14678[[#This Row],[AVG-5]])/($AG$5-$AG$4))</f>
        <v/>
      </c>
    </row>
    <row r="17" spans="1:35" s="2" customFormat="1" ht="14">
      <c r="A17" s="83"/>
      <c r="B17" s="1"/>
      <c r="C17" s="7">
        <f t="shared" si="0"/>
        <v>15.3</v>
      </c>
      <c r="D17" s="7">
        <f t="shared" si="1"/>
        <v>12.66</v>
      </c>
      <c r="E17" s="7">
        <f t="shared" si="2"/>
        <v>13.35</v>
      </c>
      <c r="F17" s="7">
        <f t="shared" si="3"/>
        <v>21.38</v>
      </c>
      <c r="G17" s="7">
        <f t="shared" si="4"/>
        <v>13.51</v>
      </c>
      <c r="H17" s="7">
        <f t="shared" si="5"/>
        <v>9.4</v>
      </c>
      <c r="I17" s="19">
        <f>IF(OR(ISBLANK(Table14678[[#This Row],[US]])), "", AVERAGE(Table14678[[#This Row],[US]]))</f>
        <v>15.3</v>
      </c>
      <c r="J17" s="7"/>
      <c r="K17" s="7"/>
      <c r="L17" s="19" t="str">
        <f>IF(OR(ISBLANK(Table14678[[#This Row],[US-2]]), ISBLANK(Table14678[[#This Row],[RU-2]])), "", AVERAGE(Table14678[[#This Row],[US-2]:[RU-2]]))</f>
        <v/>
      </c>
      <c r="M17" s="7" t="str">
        <f>IF(OR(ISBLANK(Table14678[[#This Row],[US]]), ISBLANK(Table14678[[#This Row],[US-2]])), "", Table14678[[#This Row],[US]]-Table14678[[#This Row],[US-2]])</f>
        <v/>
      </c>
      <c r="N17" s="23" t="str">
        <f>IF(OR(ISBLANK($L$5), ISBLANK($L$4), NOT(ISNUMBER(Table14678[[#This Row],[AVG-2]]))), "", MAX(0, (Table14678[[#This Row],[AVG-2]]-$L$5) / ($L$4-$L$5)))</f>
        <v/>
      </c>
      <c r="O17" s="7"/>
      <c r="P17" s="7"/>
      <c r="Q17" s="7"/>
      <c r="R17" s="19" t="str">
        <f>IF(OR(ISBLANK(Table14678[[#This Row],[NL-3]]),ISBLANK(Table14678[[#This Row],[RU-3]]), ISBLANK(Table14678[[#This Row],[US-3]])), "", AVERAGE(Table14678[[#This Row],[US-3]:[NL-3]]))</f>
        <v/>
      </c>
      <c r="S17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17" s="23" t="str">
        <f>IF(OR($R$5="",$R$4="",ISBLANK(Table14678[[#This Row],[AVG-3]]), Table14678[[#This Row],[AVG-3]]=""), "", MAX(0, (Table14678[[#This Row],[AVG-3]]-$R$5)/($R$4-$R$5)))</f>
        <v/>
      </c>
      <c r="U17" s="7"/>
      <c r="V17" s="7"/>
      <c r="W17" s="7"/>
      <c r="X17" s="7"/>
      <c r="Y17" s="19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17" s="7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17" s="23" t="str">
        <f>IF(OR($Y$4="", $Y$5="", Table14678[[#This Row],[AVG-4]]=""), "", MAX(0, ($Y$5-Table14678[[#This Row],[AVG-4]])/($Y$5-$Y$4)))</f>
        <v/>
      </c>
      <c r="AB17" s="7"/>
      <c r="AC17" s="7"/>
      <c r="AD17" s="7"/>
      <c r="AE17" s="7"/>
      <c r="AF17" s="7"/>
      <c r="AG17" s="19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17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17" s="8" t="str">
        <f>IF(OR($AG$4="",$AG$5="", Table14678[[#This Row],[AVG-5]]=""), "", ($AG$5-Table14678[[#This Row],[AVG-5]])/($AG$5-$AG$4))</f>
        <v/>
      </c>
    </row>
    <row r="18" spans="1:35" s="2" customFormat="1" ht="14">
      <c r="A18" s="83"/>
      <c r="B18" s="1"/>
      <c r="C18" s="7">
        <f t="shared" si="0"/>
        <v>15.3</v>
      </c>
      <c r="D18" s="7">
        <f t="shared" si="1"/>
        <v>12.66</v>
      </c>
      <c r="E18" s="7">
        <f t="shared" si="2"/>
        <v>13.35</v>
      </c>
      <c r="F18" s="7">
        <f t="shared" si="3"/>
        <v>21.38</v>
      </c>
      <c r="G18" s="7">
        <f t="shared" si="4"/>
        <v>13.51</v>
      </c>
      <c r="H18" s="7">
        <f t="shared" si="5"/>
        <v>9.4</v>
      </c>
      <c r="I18" s="19">
        <f>IF(OR(ISBLANK(Table14678[[#This Row],[US]])), "", AVERAGE(Table14678[[#This Row],[US]]))</f>
        <v>15.3</v>
      </c>
      <c r="J18" s="7"/>
      <c r="K18" s="7"/>
      <c r="L18" s="19" t="str">
        <f>IF(OR(ISBLANK(Table14678[[#This Row],[US-2]]), ISBLANK(Table14678[[#This Row],[RU-2]])), "", AVERAGE(Table14678[[#This Row],[US-2]:[RU-2]]))</f>
        <v/>
      </c>
      <c r="M18" s="7" t="str">
        <f>IF(OR(ISBLANK(Table14678[[#This Row],[US]]), ISBLANK(Table14678[[#This Row],[US-2]])), "", Table14678[[#This Row],[US]]-Table14678[[#This Row],[US-2]])</f>
        <v/>
      </c>
      <c r="N18" s="23" t="str">
        <f>IF(OR(ISBLANK($L$5), ISBLANK($L$4), NOT(ISNUMBER(Table14678[[#This Row],[AVG-2]]))), "", MAX(0, (Table14678[[#This Row],[AVG-2]]-$L$5) / ($L$4-$L$5)))</f>
        <v/>
      </c>
      <c r="O18" s="7"/>
      <c r="P18" s="7"/>
      <c r="Q18" s="7"/>
      <c r="R18" s="19" t="str">
        <f>IF(OR(ISBLANK(Table14678[[#This Row],[NL-3]]),ISBLANK(Table14678[[#This Row],[RU-3]]), ISBLANK(Table14678[[#This Row],[US-3]])), "", AVERAGE(Table14678[[#This Row],[US-3]:[NL-3]]))</f>
        <v/>
      </c>
      <c r="S18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18" s="23" t="str">
        <f>IF(OR($R$5="",$R$4="",ISBLANK(Table14678[[#This Row],[AVG-3]]), Table14678[[#This Row],[AVG-3]]=""), "", MAX(0, (Table14678[[#This Row],[AVG-3]]-$R$5)/($R$4-$R$5)))</f>
        <v/>
      </c>
      <c r="Y18" s="19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18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18" s="23" t="str">
        <f>IF(OR($Y$4="", $Y$5="", Table14678[[#This Row],[AVG-4]]=""), "", MAX(0, ($Y$5-Table14678[[#This Row],[AVG-4]])/($Y$5-$Y$4)))</f>
        <v/>
      </c>
      <c r="AG18" s="19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18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18" s="8" t="str">
        <f>IF(OR($AG$4="",$AG$5="", Table14678[[#This Row],[AVG-5]]=""), "", ($AG$5-Table14678[[#This Row],[AVG-5]])/($AG$5-$AG$4))</f>
        <v/>
      </c>
    </row>
    <row r="19" spans="1:35" s="2" customFormat="1" ht="14">
      <c r="A19" s="83"/>
      <c r="B19" s="1"/>
      <c r="C19" s="7">
        <f t="shared" si="0"/>
        <v>15.3</v>
      </c>
      <c r="D19" s="7">
        <f t="shared" si="1"/>
        <v>12.66</v>
      </c>
      <c r="E19" s="7">
        <f t="shared" si="2"/>
        <v>13.35</v>
      </c>
      <c r="F19" s="7">
        <f t="shared" si="3"/>
        <v>21.38</v>
      </c>
      <c r="G19" s="7">
        <f t="shared" si="4"/>
        <v>13.51</v>
      </c>
      <c r="H19" s="7">
        <f t="shared" si="5"/>
        <v>9.4</v>
      </c>
      <c r="I19" s="19">
        <f>IF(OR(ISBLANK(Table14678[[#This Row],[US]])), "", AVERAGE(Table14678[[#This Row],[US]]))</f>
        <v>15.3</v>
      </c>
      <c r="J19" s="7"/>
      <c r="K19" s="7"/>
      <c r="L19" s="19" t="str">
        <f>IF(OR(ISBLANK(Table14678[[#This Row],[US-2]]), ISBLANK(Table14678[[#This Row],[RU-2]])), "", AVERAGE(Table14678[[#This Row],[US-2]:[RU-2]]))</f>
        <v/>
      </c>
      <c r="M19" s="7" t="str">
        <f>IF(OR(ISBLANK(Table14678[[#This Row],[US]]), ISBLANK(Table14678[[#This Row],[US-2]])), "", Table14678[[#This Row],[US]]-Table14678[[#This Row],[US-2]])</f>
        <v/>
      </c>
      <c r="N19" s="23" t="str">
        <f>IF(OR(ISBLANK($L$5), ISBLANK($L$4), NOT(ISNUMBER(Table14678[[#This Row],[AVG-2]]))), "", MAX(0, (Table14678[[#This Row],[AVG-2]]-$L$5) / ($L$4-$L$5)))</f>
        <v/>
      </c>
      <c r="O19" s="7"/>
      <c r="P19" s="7"/>
      <c r="Q19" s="7"/>
      <c r="R19" s="19" t="str">
        <f>IF(OR(ISBLANK(Table14678[[#This Row],[NL-3]]),ISBLANK(Table14678[[#This Row],[RU-3]]), ISBLANK(Table14678[[#This Row],[US-3]])), "", AVERAGE(Table14678[[#This Row],[US-3]:[NL-3]]))</f>
        <v/>
      </c>
      <c r="S19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19" s="17" t="str">
        <f>IF(OR($R$5="",$R$4="",ISBLANK(Table14678[[#This Row],[AVG-3]]), Table14678[[#This Row],[AVG-3]]=""), "", MAX(0, (Table14678[[#This Row],[AVG-3]]-$R$5)/($R$4-$R$5)))</f>
        <v/>
      </c>
      <c r="Y19" s="19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19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19" s="23" t="str">
        <f>IF(OR($Y$4="", $Y$5="", Table14678[[#This Row],[AVG-4]]=""), "", MAX(0, ($Y$5-Table14678[[#This Row],[AVG-4]])/($Y$5-$Y$4)))</f>
        <v/>
      </c>
      <c r="AG19" s="19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19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19" s="8" t="str">
        <f>IF(OR($AG$4="",$AG$5="", Table14678[[#This Row],[AVG-5]]=""), "", ($AG$5-Table14678[[#This Row],[AVG-5]])/($AG$5-$AG$4))</f>
        <v/>
      </c>
    </row>
    <row r="20" spans="1:35" s="2" customFormat="1" ht="14">
      <c r="A20" s="83"/>
      <c r="B20" s="1"/>
      <c r="C20" s="7">
        <f t="shared" si="0"/>
        <v>15.3</v>
      </c>
      <c r="D20" s="7">
        <f t="shared" si="1"/>
        <v>12.66</v>
      </c>
      <c r="E20" s="7">
        <f t="shared" si="2"/>
        <v>13.35</v>
      </c>
      <c r="F20" s="7">
        <f t="shared" si="3"/>
        <v>21.38</v>
      </c>
      <c r="G20" s="7">
        <f t="shared" si="4"/>
        <v>13.51</v>
      </c>
      <c r="H20" s="7">
        <f t="shared" si="5"/>
        <v>9.4</v>
      </c>
      <c r="I20" s="19">
        <f>IF(OR(ISBLANK(Table14678[[#This Row],[US]])), "", AVERAGE(Table14678[[#This Row],[US]]))</f>
        <v>15.3</v>
      </c>
      <c r="J20" s="7"/>
      <c r="K20" s="7"/>
      <c r="L20" s="19" t="str">
        <f>IF(OR(ISBLANK(Table14678[[#This Row],[US-2]]), ISBLANK(Table14678[[#This Row],[RU-2]])), "", AVERAGE(Table14678[[#This Row],[US-2]:[RU-2]]))</f>
        <v/>
      </c>
      <c r="M20" s="7" t="str">
        <f>IF(OR(ISBLANK(Table14678[[#This Row],[US]]), ISBLANK(Table14678[[#This Row],[US-2]])), "", Table14678[[#This Row],[US]]-Table14678[[#This Row],[US-2]])</f>
        <v/>
      </c>
      <c r="N20" s="23" t="str">
        <f>IF(OR(ISBLANK($L$5), ISBLANK($L$4), NOT(ISNUMBER(Table14678[[#This Row],[AVG-2]]))), "", MAX(0, (Table14678[[#This Row],[AVG-2]]-$L$5) / ($L$4-$L$5)))</f>
        <v/>
      </c>
      <c r="O20" s="7"/>
      <c r="P20" s="7"/>
      <c r="Q20" s="7"/>
      <c r="R20" s="19" t="str">
        <f>IF(OR(ISBLANK(Table14678[[#This Row],[NL-3]]),ISBLANK(Table14678[[#This Row],[RU-3]]), ISBLANK(Table14678[[#This Row],[US-3]])), "", AVERAGE(Table14678[[#This Row],[US-3]:[NL-3]]))</f>
        <v/>
      </c>
      <c r="S20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0" s="17" t="str">
        <f>IF(OR($R$5="",$R$4="",ISBLANK(Table14678[[#This Row],[AVG-3]]), Table14678[[#This Row],[AVG-3]]=""), "", MAX(0, (Table14678[[#This Row],[AVG-3]]-$R$5)/($R$4-$R$5)))</f>
        <v/>
      </c>
      <c r="Y20" s="19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0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0" s="23" t="str">
        <f>IF(OR($Y$4="", $Y$5="", Table14678[[#This Row],[AVG-4]]=""), "", MAX(0, ($Y$5-Table14678[[#This Row],[AVG-4]])/($Y$5-$Y$4)))</f>
        <v/>
      </c>
      <c r="AG20" s="19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0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0" s="2" t="str">
        <f>IF(OR($AG$4="",$AG$5="", Table14678[[#This Row],[AVG-5]]=""), "", ($AG$5-Table14678[[#This Row],[AVG-5]])/($AG$5-$AG$4))</f>
        <v/>
      </c>
    </row>
    <row r="21" spans="1:35" s="2" customFormat="1" ht="14">
      <c r="A21" s="83"/>
      <c r="B21" s="1"/>
      <c r="C21" s="7">
        <f t="shared" si="0"/>
        <v>15.3</v>
      </c>
      <c r="D21" s="7">
        <f t="shared" si="1"/>
        <v>12.66</v>
      </c>
      <c r="E21" s="7">
        <f t="shared" si="2"/>
        <v>13.35</v>
      </c>
      <c r="F21" s="7">
        <f t="shared" si="3"/>
        <v>21.38</v>
      </c>
      <c r="G21" s="7">
        <f t="shared" si="4"/>
        <v>13.51</v>
      </c>
      <c r="H21" s="7">
        <f t="shared" si="5"/>
        <v>9.4</v>
      </c>
      <c r="I21" s="19">
        <f>IF(OR(ISBLANK(Table14678[[#This Row],[US]])), "", AVERAGE(Table14678[[#This Row],[US]]))</f>
        <v>15.3</v>
      </c>
      <c r="J21" s="7"/>
      <c r="K21" s="7"/>
      <c r="L21" s="19" t="str">
        <f>IF(OR(ISBLANK(Table14678[[#This Row],[US-2]]), ISBLANK(Table14678[[#This Row],[RU-2]])), "", AVERAGE(Table14678[[#This Row],[US-2]:[RU-2]]))</f>
        <v/>
      </c>
      <c r="M21" s="7" t="str">
        <f>IF(OR(ISBLANK(Table14678[[#This Row],[US]]), ISBLANK(Table14678[[#This Row],[US-2]])), "", Table14678[[#This Row],[US]]-Table14678[[#This Row],[US-2]])</f>
        <v/>
      </c>
      <c r="N21" s="23" t="str">
        <f>IF(OR(ISBLANK($L$5), ISBLANK($L$4), NOT(ISNUMBER(Table14678[[#This Row],[AVG-2]]))), "", MAX(0, (Table14678[[#This Row],[AVG-2]]-$L$5) / ($L$4-$L$5)))</f>
        <v/>
      </c>
      <c r="O21" s="7"/>
      <c r="P21" s="7"/>
      <c r="Q21" s="7"/>
      <c r="R21" s="19" t="str">
        <f>IF(OR(ISBLANK(Table14678[[#This Row],[NL-3]]),ISBLANK(Table14678[[#This Row],[RU-3]]), ISBLANK(Table14678[[#This Row],[US-3]])), "", AVERAGE(Table14678[[#This Row],[US-3]:[NL-3]]))</f>
        <v/>
      </c>
      <c r="S21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1" s="17" t="str">
        <f>IF(OR($R$5="",$R$4="",ISBLANK(Table14678[[#This Row],[AVG-3]]), Table14678[[#This Row],[AVG-3]]=""), "", MAX(0, (Table14678[[#This Row],[AVG-3]]-$R$5)/($R$4-$R$5)))</f>
        <v/>
      </c>
      <c r="Y21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1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1" s="23" t="str">
        <f>IF(OR($Y$4="", $Y$5="", Table14678[[#This Row],[AVG-4]]=""), "", MAX(0, ($Y$5-Table14678[[#This Row],[AVG-4]])/($Y$5-$Y$4)))</f>
        <v/>
      </c>
      <c r="AG21" s="19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1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1" s="2" t="str">
        <f>IF(OR($AG$4="",$AG$5="", Table14678[[#This Row],[AVG-5]]=""), "", ($AG$5-Table14678[[#This Row],[AVG-5]])/($AG$5-$AG$4))</f>
        <v/>
      </c>
    </row>
    <row r="22" spans="1:35" s="2" customFormat="1" ht="14">
      <c r="A22" s="83"/>
      <c r="B22" s="1"/>
      <c r="C22" s="7">
        <f t="shared" si="0"/>
        <v>15.3</v>
      </c>
      <c r="D22" s="7">
        <f t="shared" si="1"/>
        <v>12.66</v>
      </c>
      <c r="E22" s="7">
        <f t="shared" si="2"/>
        <v>13.35</v>
      </c>
      <c r="F22" s="7">
        <f t="shared" si="3"/>
        <v>21.38</v>
      </c>
      <c r="G22" s="7">
        <f t="shared" si="4"/>
        <v>13.51</v>
      </c>
      <c r="H22" s="7">
        <f t="shared" si="5"/>
        <v>9.4</v>
      </c>
      <c r="I22" s="19">
        <f>IF(OR(ISBLANK(Table14678[[#This Row],[US]])), "", AVERAGE(Table14678[[#This Row],[US]]))</f>
        <v>15.3</v>
      </c>
      <c r="J22" s="7"/>
      <c r="K22" s="7"/>
      <c r="L22" s="19" t="str">
        <f>IF(OR(ISBLANK(Table14678[[#This Row],[US-2]]), ISBLANK(Table14678[[#This Row],[RU-2]])), "", AVERAGE(Table14678[[#This Row],[US-2]:[RU-2]]))</f>
        <v/>
      </c>
      <c r="M22" s="7" t="str">
        <f>IF(OR(ISBLANK(Table14678[[#This Row],[US]]), ISBLANK(Table14678[[#This Row],[US-2]])), "", Table14678[[#This Row],[US]]-Table14678[[#This Row],[US-2]])</f>
        <v/>
      </c>
      <c r="N22" s="23" t="str">
        <f>IF(OR(ISBLANK($L$5), ISBLANK($L$4), NOT(ISNUMBER(Table14678[[#This Row],[AVG-2]]))), "", MAX(0, (Table14678[[#This Row],[AVG-2]]-$L$5) / ($L$4-$L$5)))</f>
        <v/>
      </c>
      <c r="R22" s="19" t="str">
        <f>IF(OR(ISBLANK(Table14678[[#This Row],[NL-3]]),ISBLANK(Table14678[[#This Row],[RU-3]]), ISBLANK(Table14678[[#This Row],[US-3]])), "", AVERAGE(Table14678[[#This Row],[US-3]:[NL-3]]))</f>
        <v/>
      </c>
      <c r="S22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2" s="17" t="str">
        <f>IF(OR($R$5="",$R$4="",ISBLANK(Table14678[[#This Row],[AVG-3]]), Table14678[[#This Row],[AVG-3]]=""), "", MAX(0, (Table14678[[#This Row],[AVG-3]]-$R$5)/($R$4-$R$5)))</f>
        <v/>
      </c>
      <c r="Y22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2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2" s="23" t="str">
        <f>IF(OR($Y$4="", $Y$5="", Table14678[[#This Row],[AVG-4]]=""), "", MAX(0, ($Y$5-Table14678[[#This Row],[AVG-4]])/($Y$5-$Y$4)))</f>
        <v/>
      </c>
      <c r="AG22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2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2" s="2" t="str">
        <f>IF(OR($AG$4="",$AG$5="", Table14678[[#This Row],[AVG-5]]=""), "", ($AG$5-Table14678[[#This Row],[AVG-5]])/($AG$5-$AG$4))</f>
        <v/>
      </c>
    </row>
    <row r="23" spans="1:35" s="2" customFormat="1" ht="14">
      <c r="A23" s="83"/>
      <c r="B23" s="15"/>
      <c r="C23" s="7">
        <f t="shared" si="0"/>
        <v>15.3</v>
      </c>
      <c r="D23" s="7">
        <f t="shared" si="1"/>
        <v>12.66</v>
      </c>
      <c r="E23" s="7">
        <f t="shared" si="2"/>
        <v>13.35</v>
      </c>
      <c r="F23" s="7">
        <f t="shared" si="3"/>
        <v>21.38</v>
      </c>
      <c r="G23" s="7">
        <f t="shared" si="4"/>
        <v>13.51</v>
      </c>
      <c r="H23" s="7">
        <f t="shared" si="5"/>
        <v>9.4</v>
      </c>
      <c r="I23" s="19">
        <f>IF(OR(ISBLANK(Table14678[[#This Row],[US]])), "", AVERAGE(Table14678[[#This Row],[US]]))</f>
        <v>15.3</v>
      </c>
      <c r="J23" s="7"/>
      <c r="K23" s="7"/>
      <c r="L23" s="19" t="str">
        <f>IF(OR(ISBLANK(Table14678[[#This Row],[US-2]]), ISBLANK(Table14678[[#This Row],[RU-2]])), "", AVERAGE(Table14678[[#This Row],[US-2]:[RU-2]]))</f>
        <v/>
      </c>
      <c r="M23" s="7" t="str">
        <f>IF(OR(ISBLANK(Table14678[[#This Row],[US]]), ISBLANK(Table14678[[#This Row],[US-2]])), "", Table14678[[#This Row],[US]]-Table14678[[#This Row],[US-2]])</f>
        <v/>
      </c>
      <c r="N23" s="23" t="str">
        <f>IF(OR(ISBLANK($L$5), ISBLANK($L$4), NOT(ISNUMBER(Table14678[[#This Row],[AVG-2]]))), "", MAX(0, (Table14678[[#This Row],[AVG-2]]-$L$5) / ($L$4-$L$5)))</f>
        <v/>
      </c>
      <c r="R23" s="19" t="str">
        <f>IF(OR(ISBLANK(Table14678[[#This Row],[NL-3]]),ISBLANK(Table14678[[#This Row],[RU-3]]), ISBLANK(Table14678[[#This Row],[US-3]])), "", AVERAGE(Table14678[[#This Row],[US-3]:[NL-3]]))</f>
        <v/>
      </c>
      <c r="S23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3" s="17" t="str">
        <f>IF(OR($R$5="",$R$4="",ISBLANK(Table14678[[#This Row],[AVG-3]]), Table14678[[#This Row],[AVG-3]]=""), "", MAX(0, (Table14678[[#This Row],[AVG-3]]-$R$5)/($R$4-$R$5)))</f>
        <v/>
      </c>
      <c r="Y23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3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3" s="23" t="str">
        <f>IF(OR($Y$4="", $Y$5="", Table14678[[#This Row],[AVG-4]]=""), "", MAX(0, ($Y$5-Table14678[[#This Row],[AVG-4]])/($Y$5-$Y$4)))</f>
        <v/>
      </c>
      <c r="AG23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3" s="7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3" s="2" t="str">
        <f>IF(OR($AG$4="",$AG$5="", Table14678[[#This Row],[AVG-5]]=""), "", ($AG$5-Table14678[[#This Row],[AVG-5]])/($AG$5-$AG$4))</f>
        <v/>
      </c>
    </row>
    <row r="24" spans="1:35" s="2" customFormat="1" ht="14">
      <c r="A24" s="83"/>
      <c r="B24" s="1"/>
      <c r="C24" s="7">
        <f t="shared" si="0"/>
        <v>15.3</v>
      </c>
      <c r="D24" s="7">
        <f t="shared" si="1"/>
        <v>12.66</v>
      </c>
      <c r="E24" s="7">
        <f t="shared" si="2"/>
        <v>13.35</v>
      </c>
      <c r="F24" s="7">
        <f t="shared" si="3"/>
        <v>21.38</v>
      </c>
      <c r="G24" s="7">
        <f t="shared" si="4"/>
        <v>13.51</v>
      </c>
      <c r="H24" s="7">
        <f t="shared" si="5"/>
        <v>9.4</v>
      </c>
      <c r="I24" s="19">
        <f>IF(OR(ISBLANK(Table14678[[#This Row],[US]])), "", AVERAGE(Table14678[[#This Row],[US]]))</f>
        <v>15.3</v>
      </c>
      <c r="J24" s="7"/>
      <c r="K24" s="7"/>
      <c r="L24" s="19" t="str">
        <f>IF(OR(ISBLANK(Table14678[[#This Row],[US-2]]), ISBLANK(Table14678[[#This Row],[RU-2]])), "", AVERAGE(Table14678[[#This Row],[US-2]:[RU-2]]))</f>
        <v/>
      </c>
      <c r="M24" s="7" t="str">
        <f>IF(OR(ISBLANK(Table14678[[#This Row],[US]]), ISBLANK(Table14678[[#This Row],[US-2]])), "", Table14678[[#This Row],[US]]-Table14678[[#This Row],[US-2]])</f>
        <v/>
      </c>
      <c r="N24" s="23" t="str">
        <f>IF(OR(ISBLANK($L$5), ISBLANK($L$4), NOT(ISNUMBER(Table14678[[#This Row],[AVG-2]]))), "", MAX(0, (Table14678[[#This Row],[AVG-2]]-$L$5) / ($L$4-$L$5)))</f>
        <v/>
      </c>
      <c r="R24" s="19" t="str">
        <f>IF(OR(ISBLANK(Table14678[[#This Row],[NL-3]]),ISBLANK(Table14678[[#This Row],[RU-3]]), ISBLANK(Table14678[[#This Row],[US-3]])), "", AVERAGE(Table14678[[#This Row],[US-3]:[NL-3]]))</f>
        <v/>
      </c>
      <c r="S24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4" s="17" t="str">
        <f>IF(OR($R$5="",$R$4="",ISBLANK(Table14678[[#This Row],[AVG-3]]), Table14678[[#This Row],[AVG-3]]=""), "", MAX(0, (Table14678[[#This Row],[AVG-3]]-$R$5)/($R$4-$R$5)))</f>
        <v/>
      </c>
      <c r="Y24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4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4" s="23" t="str">
        <f>IF(OR($Y$4="", $Y$5="", Table14678[[#This Row],[AVG-4]]=""), "", MAX(0, ($Y$5-Table14678[[#This Row],[AVG-4]])/($Y$5-$Y$4)))</f>
        <v/>
      </c>
      <c r="AG24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4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4" s="2" t="str">
        <f>IF(OR($AG$4="",$AG$5="", Table14678[[#This Row],[AVG-5]]=""), "", ($AG$5-Table14678[[#This Row],[AVG-5]])/($AG$5-$AG$4))</f>
        <v/>
      </c>
    </row>
    <row r="25" spans="1:35" s="2" customFormat="1" ht="14">
      <c r="A25" s="83"/>
      <c r="B25" s="1"/>
      <c r="C25" s="7">
        <f t="shared" si="0"/>
        <v>15.3</v>
      </c>
      <c r="D25" s="7">
        <f t="shared" si="1"/>
        <v>12.66</v>
      </c>
      <c r="E25" s="7">
        <f t="shared" si="2"/>
        <v>13.35</v>
      </c>
      <c r="F25" s="7">
        <f t="shared" si="3"/>
        <v>21.38</v>
      </c>
      <c r="G25" s="7">
        <f t="shared" si="4"/>
        <v>13.51</v>
      </c>
      <c r="H25" s="7">
        <f t="shared" si="5"/>
        <v>9.4</v>
      </c>
      <c r="I25" s="19">
        <f>IF(OR(ISBLANK(Table14678[[#This Row],[US]])), "", AVERAGE(Table14678[[#This Row],[US]]))</f>
        <v>15.3</v>
      </c>
      <c r="J25" s="7"/>
      <c r="K25" s="7"/>
      <c r="L25" s="19" t="str">
        <f>IF(OR(ISBLANK(Table14678[[#This Row],[US-2]]), ISBLANK(Table14678[[#This Row],[RU-2]])), "", AVERAGE(Table14678[[#This Row],[US-2]:[RU-2]]))</f>
        <v/>
      </c>
      <c r="M25" s="7" t="str">
        <f>IF(OR(ISBLANK(Table14678[[#This Row],[US]]), ISBLANK(Table14678[[#This Row],[US-2]])), "", Table14678[[#This Row],[US]]-Table14678[[#This Row],[US-2]])</f>
        <v/>
      </c>
      <c r="N25" s="23" t="str">
        <f>IF(OR(ISBLANK($L$5), ISBLANK($L$4), NOT(ISNUMBER(Table14678[[#This Row],[AVG-2]]))), "", MAX(0, (Table14678[[#This Row],[AVG-2]]-$L$5) / ($L$4-$L$5)))</f>
        <v/>
      </c>
      <c r="R25" s="19" t="str">
        <f>IF(OR(ISBLANK(Table14678[[#This Row],[NL-3]]),ISBLANK(Table14678[[#This Row],[RU-3]]), ISBLANK(Table14678[[#This Row],[US-3]])), "", AVERAGE(Table14678[[#This Row],[US-3]:[NL-3]]))</f>
        <v/>
      </c>
      <c r="S25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5" s="17" t="str">
        <f>IF(OR($R$5="",$R$4="",ISBLANK(Table14678[[#This Row],[AVG-3]]), Table14678[[#This Row],[AVG-3]]=""), "", MAX(0, (Table14678[[#This Row],[AVG-3]]-$R$5)/($R$4-$R$5)))</f>
        <v/>
      </c>
      <c r="Y25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5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5" s="23" t="str">
        <f>IF(OR($Y$4="", $Y$5="", Table14678[[#This Row],[AVG-4]]=""), "", MAX(0, ($Y$5-Table14678[[#This Row],[AVG-4]])/($Y$5-$Y$4)))</f>
        <v/>
      </c>
      <c r="AG25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5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5" s="2" t="str">
        <f>IF(OR($AG$4="",$AG$5="", Table14678[[#This Row],[AVG-5]]=""), "", ($AG$5-Table14678[[#This Row],[AVG-5]])/($AG$5-$AG$4))</f>
        <v/>
      </c>
    </row>
    <row r="26" spans="1:35" s="2" customFormat="1" ht="14">
      <c r="A26" s="83"/>
      <c r="B26" s="15"/>
      <c r="C26" s="7">
        <f t="shared" si="0"/>
        <v>15.3</v>
      </c>
      <c r="D26" s="7">
        <f t="shared" si="1"/>
        <v>12.66</v>
      </c>
      <c r="E26" s="7">
        <f t="shared" si="2"/>
        <v>13.35</v>
      </c>
      <c r="F26" s="7">
        <f t="shared" si="3"/>
        <v>21.38</v>
      </c>
      <c r="G26" s="7">
        <f t="shared" si="4"/>
        <v>13.51</v>
      </c>
      <c r="H26" s="7">
        <f t="shared" si="5"/>
        <v>9.4</v>
      </c>
      <c r="I26" s="19">
        <f>IF(OR(ISBLANK(Table14678[[#This Row],[US]])), "", AVERAGE(Table14678[[#This Row],[US]]))</f>
        <v>15.3</v>
      </c>
      <c r="J26" s="7"/>
      <c r="K26" s="7"/>
      <c r="L26" s="19" t="str">
        <f>IF(OR(ISBLANK(Table14678[[#This Row],[US-2]]), ISBLANK(Table14678[[#This Row],[RU-2]])), "", AVERAGE(Table14678[[#This Row],[US-2]:[RU-2]]))</f>
        <v/>
      </c>
      <c r="M26" s="7" t="str">
        <f>IF(OR(ISBLANK(Table14678[[#This Row],[US]]), ISBLANK(Table14678[[#This Row],[US-2]])), "", Table14678[[#This Row],[US]]-Table14678[[#This Row],[US-2]])</f>
        <v/>
      </c>
      <c r="N26" s="23" t="str">
        <f>IF(OR(ISBLANK($L$5), ISBLANK($L$4), NOT(ISNUMBER(Table14678[[#This Row],[AVG-2]]))), "", MAX(0, (Table14678[[#This Row],[AVG-2]]-$L$5) / ($L$4-$L$5)))</f>
        <v/>
      </c>
      <c r="R26" s="19" t="str">
        <f>IF(OR(ISBLANK(Table14678[[#This Row],[NL-3]]),ISBLANK(Table14678[[#This Row],[RU-3]]), ISBLANK(Table14678[[#This Row],[US-3]])), "", AVERAGE(Table14678[[#This Row],[US-3]:[NL-3]]))</f>
        <v/>
      </c>
      <c r="S26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6" s="17" t="str">
        <f>IF(OR($R$5="",$R$4="",ISBLANK(Table14678[[#This Row],[AVG-3]]), Table14678[[#This Row],[AVG-3]]=""), "", MAX(0, (Table14678[[#This Row],[AVG-3]]-$R$5)/($R$4-$R$5)))</f>
        <v/>
      </c>
      <c r="Y26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6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6" s="17" t="str">
        <f>IF(OR($Y$4="", $Y$5="", Table14678[[#This Row],[AVG-4]]=""), "", MAX(0, ($Y$5-Table14678[[#This Row],[AVG-4]])/($Y$5-$Y$4)))</f>
        <v/>
      </c>
      <c r="AG26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6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6" s="2" t="str">
        <f>IF(OR($AG$4="",$AG$5="", Table14678[[#This Row],[AVG-5]]=""), "", ($AG$5-Table14678[[#This Row],[AVG-5]])/($AG$5-$AG$4))</f>
        <v/>
      </c>
    </row>
    <row r="27" spans="1:35" s="2" customFormat="1" ht="14">
      <c r="A27" s="83"/>
      <c r="B27" s="1"/>
      <c r="C27" s="7">
        <f t="shared" si="0"/>
        <v>15.3</v>
      </c>
      <c r="D27" s="7">
        <f t="shared" si="1"/>
        <v>12.66</v>
      </c>
      <c r="E27" s="7">
        <f t="shared" si="2"/>
        <v>13.35</v>
      </c>
      <c r="F27" s="7">
        <f t="shared" si="3"/>
        <v>21.38</v>
      </c>
      <c r="G27" s="7">
        <f t="shared" si="4"/>
        <v>13.51</v>
      </c>
      <c r="H27" s="7">
        <f t="shared" si="5"/>
        <v>9.4</v>
      </c>
      <c r="I27" s="19">
        <f>IF(OR(ISBLANK(Table14678[[#This Row],[US]])), "", AVERAGE(Table14678[[#This Row],[US]]))</f>
        <v>15.3</v>
      </c>
      <c r="J27" s="7"/>
      <c r="K27" s="7"/>
      <c r="L27" s="19" t="str">
        <f>IF(OR(ISBLANK(Table14678[[#This Row],[US-2]]), ISBLANK(Table14678[[#This Row],[RU-2]])), "", AVERAGE(Table14678[[#This Row],[US-2]:[RU-2]]))</f>
        <v/>
      </c>
      <c r="M27" s="7" t="str">
        <f>IF(OR(ISBLANK(Table14678[[#This Row],[US]]), ISBLANK(Table14678[[#This Row],[US-2]])), "", Table14678[[#This Row],[US]]-Table14678[[#This Row],[US-2]])</f>
        <v/>
      </c>
      <c r="N27" s="23" t="str">
        <f>IF(OR(ISBLANK($L$5), ISBLANK($L$4), NOT(ISNUMBER(Table14678[[#This Row],[AVG-2]]))), "", MAX(0, (Table14678[[#This Row],[AVG-2]]-$L$5) / ($L$4-$L$5)))</f>
        <v/>
      </c>
      <c r="R27" s="19" t="str">
        <f>IF(OR(ISBLANK(Table14678[[#This Row],[NL-3]]),ISBLANK(Table14678[[#This Row],[RU-3]]), ISBLANK(Table14678[[#This Row],[US-3]])), "", AVERAGE(Table14678[[#This Row],[US-3]:[NL-3]]))</f>
        <v/>
      </c>
      <c r="S27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7" s="17" t="str">
        <f>IF(OR($R$5="",$R$4="",ISBLANK(Table14678[[#This Row],[AVG-3]]), Table14678[[#This Row],[AVG-3]]=""), "", MAX(0, (Table14678[[#This Row],[AVG-3]]-$R$5)/($R$4-$R$5)))</f>
        <v/>
      </c>
      <c r="Y27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7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7" s="17" t="str">
        <f>IF(OR($Y$4="", $Y$5="", Table14678[[#This Row],[AVG-4]]=""), "", MAX(0, ($Y$5-Table14678[[#This Row],[AVG-4]])/($Y$5-$Y$4)))</f>
        <v/>
      </c>
      <c r="AG27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7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7" s="2" t="str">
        <f>IF(OR($AG$4="",$AG$5="", Table14678[[#This Row],[AVG-5]]=""), "", ($AG$5-Table14678[[#This Row],[AVG-5]])/($AG$5-$AG$4))</f>
        <v/>
      </c>
    </row>
    <row r="28" spans="1:35" s="2" customFormat="1" ht="14">
      <c r="A28" s="83"/>
      <c r="B28" s="1"/>
      <c r="C28" s="7">
        <f t="shared" si="0"/>
        <v>15.3</v>
      </c>
      <c r="D28" s="7">
        <f t="shared" si="1"/>
        <v>12.66</v>
      </c>
      <c r="E28" s="7">
        <f t="shared" si="2"/>
        <v>13.35</v>
      </c>
      <c r="F28" s="7">
        <f t="shared" si="3"/>
        <v>21.38</v>
      </c>
      <c r="G28" s="7">
        <f t="shared" si="4"/>
        <v>13.51</v>
      </c>
      <c r="H28" s="7">
        <f t="shared" si="5"/>
        <v>9.4</v>
      </c>
      <c r="I28" s="19">
        <f>IF(OR(ISBLANK(Table14678[[#This Row],[US]])), "", AVERAGE(Table14678[[#This Row],[US]]))</f>
        <v>15.3</v>
      </c>
      <c r="J28" s="7"/>
      <c r="K28" s="7"/>
      <c r="L28" s="19" t="str">
        <f>IF(OR(ISBLANK(Table14678[[#This Row],[US-2]]), ISBLANK(Table14678[[#This Row],[RU-2]])), "", AVERAGE(Table14678[[#This Row],[US-2]:[RU-2]]))</f>
        <v/>
      </c>
      <c r="M28" s="7" t="str">
        <f>IF(OR(ISBLANK(Table14678[[#This Row],[US]]), ISBLANK(Table14678[[#This Row],[US-2]])), "", Table14678[[#This Row],[US]]-Table14678[[#This Row],[US-2]])</f>
        <v/>
      </c>
      <c r="N28" s="23" t="str">
        <f>IF(OR(ISBLANK($L$5), ISBLANK($L$4), NOT(ISNUMBER(Table14678[[#This Row],[AVG-2]]))), "", MAX(0, (Table14678[[#This Row],[AVG-2]]-$L$5) / ($L$4-$L$5)))</f>
        <v/>
      </c>
      <c r="R28" s="19" t="str">
        <f>IF(OR(ISBLANK(Table14678[[#This Row],[NL-3]]),ISBLANK(Table14678[[#This Row],[RU-3]]), ISBLANK(Table14678[[#This Row],[US-3]])), "", AVERAGE(Table14678[[#This Row],[US-3]:[NL-3]]))</f>
        <v/>
      </c>
      <c r="S28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8" s="17" t="str">
        <f>IF(OR($R$5="",$R$4="",ISBLANK(Table14678[[#This Row],[AVG-3]]), Table14678[[#This Row],[AVG-3]]=""), "", MAX(0, (Table14678[[#This Row],[AVG-3]]-$R$5)/($R$4-$R$5)))</f>
        <v/>
      </c>
      <c r="Y28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8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8" s="17" t="str">
        <f>IF(OR($Y$4="", $Y$5="", Table14678[[#This Row],[AVG-4]]=""), "", MAX(0, ($Y$5-Table14678[[#This Row],[AVG-4]])/($Y$5-$Y$4)))</f>
        <v/>
      </c>
      <c r="AG28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8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8" s="2" t="str">
        <f>IF(OR($AG$4="",$AG$5="", Table14678[[#This Row],[AVG-5]]=""), "", ($AG$5-Table14678[[#This Row],[AVG-5]])/($AG$5-$AG$4))</f>
        <v/>
      </c>
    </row>
    <row r="29" spans="1:35" s="2" customFormat="1" ht="14">
      <c r="A29" s="83"/>
      <c r="B29" s="1"/>
      <c r="C29" s="7">
        <f t="shared" si="0"/>
        <v>15.3</v>
      </c>
      <c r="D29" s="7">
        <f t="shared" si="1"/>
        <v>12.66</v>
      </c>
      <c r="E29" s="7">
        <f t="shared" si="2"/>
        <v>13.35</v>
      </c>
      <c r="F29" s="7">
        <f t="shared" si="3"/>
        <v>21.38</v>
      </c>
      <c r="G29" s="7">
        <f t="shared" si="4"/>
        <v>13.51</v>
      </c>
      <c r="H29" s="7">
        <f t="shared" si="5"/>
        <v>9.4</v>
      </c>
      <c r="I29" s="19">
        <f>IF(OR(ISBLANK(Table14678[[#This Row],[US]])), "", AVERAGE(Table14678[[#This Row],[US]]))</f>
        <v>15.3</v>
      </c>
      <c r="J29" s="7"/>
      <c r="K29" s="7"/>
      <c r="L29" s="19" t="str">
        <f>IF(OR(ISBLANK(Table14678[[#This Row],[US-2]]), ISBLANK(Table14678[[#This Row],[RU-2]])), "", AVERAGE(Table14678[[#This Row],[US-2]:[RU-2]]))</f>
        <v/>
      </c>
      <c r="M29" s="7" t="str">
        <f>IF(OR(ISBLANK(Table14678[[#This Row],[US]]), ISBLANK(Table14678[[#This Row],[US-2]])), "", Table14678[[#This Row],[US]]-Table14678[[#This Row],[US-2]])</f>
        <v/>
      </c>
      <c r="N29" s="23" t="str">
        <f>IF(OR(ISBLANK($L$5), ISBLANK($L$4), NOT(ISNUMBER(Table14678[[#This Row],[AVG-2]]))), "", MAX(0, (Table14678[[#This Row],[AVG-2]]-$L$5) / ($L$4-$L$5)))</f>
        <v/>
      </c>
      <c r="R29" s="19" t="str">
        <f>IF(OR(ISBLANK(Table14678[[#This Row],[NL-3]]),ISBLANK(Table14678[[#This Row],[RU-3]]), ISBLANK(Table14678[[#This Row],[US-3]])), "", AVERAGE(Table14678[[#This Row],[US-3]:[NL-3]]))</f>
        <v/>
      </c>
      <c r="S29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29" s="17" t="str">
        <f>IF(OR($R$5="",$R$4="",ISBLANK(Table14678[[#This Row],[AVG-3]]), Table14678[[#This Row],[AVG-3]]=""), "", MAX(0, (Table14678[[#This Row],[AVG-3]]-$R$5)/($R$4-$R$5)))</f>
        <v/>
      </c>
      <c r="Y29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29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29" s="17" t="str">
        <f>IF(OR($Y$4="", $Y$5="", Table14678[[#This Row],[AVG-4]]=""), "", MAX(0, ($Y$5-Table14678[[#This Row],[AVG-4]])/($Y$5-$Y$4)))</f>
        <v/>
      </c>
      <c r="AG29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29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29" s="2" t="str">
        <f>IF(OR($AG$4="",$AG$5="", Table14678[[#This Row],[AVG-5]]=""), "", ($AG$5-Table14678[[#This Row],[AVG-5]])/($AG$5-$AG$4))</f>
        <v/>
      </c>
    </row>
    <row r="30" spans="1:35" s="2" customFormat="1">
      <c r="A30" s="26"/>
      <c r="B30" s="1"/>
      <c r="C30" s="7">
        <f t="shared" si="0"/>
        <v>15.3</v>
      </c>
      <c r="D30" s="7">
        <f t="shared" si="1"/>
        <v>12.66</v>
      </c>
      <c r="E30" s="7">
        <f t="shared" si="2"/>
        <v>13.35</v>
      </c>
      <c r="F30" s="7">
        <f t="shared" si="3"/>
        <v>21.38</v>
      </c>
      <c r="G30" s="7">
        <f t="shared" si="4"/>
        <v>13.51</v>
      </c>
      <c r="H30" s="7">
        <f t="shared" si="5"/>
        <v>9.4</v>
      </c>
      <c r="I30" s="19">
        <f>IF(OR(ISBLANK(Table14678[[#This Row],[US]])), "", AVERAGE(Table14678[[#This Row],[US]]))</f>
        <v>15.3</v>
      </c>
      <c r="J30" s="7"/>
      <c r="K30" s="7"/>
      <c r="L30" s="19" t="str">
        <f>IF(OR(ISBLANK(Table14678[[#This Row],[US-2]]), ISBLANK(Table14678[[#This Row],[RU-2]])), "", AVERAGE(Table14678[[#This Row],[US-2]:[RU-2]]))</f>
        <v/>
      </c>
      <c r="M30" s="7" t="str">
        <f>IF(OR(ISBLANK(Table14678[[#This Row],[US]]), ISBLANK(Table14678[[#This Row],[US-2]])), "", Table14678[[#This Row],[US]]-Table14678[[#This Row],[US-2]])</f>
        <v/>
      </c>
      <c r="N30" s="23" t="str">
        <f>IF(OR(ISBLANK($L$5), ISBLANK($L$4), NOT(ISNUMBER(Table14678[[#This Row],[AVG-2]]))), "", MAX(0, (Table14678[[#This Row],[AVG-2]]-$L$5) / ($L$4-$L$5)))</f>
        <v/>
      </c>
      <c r="R30" s="19" t="str">
        <f>IF(OR(ISBLANK(Table14678[[#This Row],[NL-3]]),ISBLANK(Table14678[[#This Row],[RU-3]]), ISBLANK(Table14678[[#This Row],[US-3]])), "", AVERAGE(Table14678[[#This Row],[US-3]:[NL-3]]))</f>
        <v/>
      </c>
      <c r="S30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0" s="17" t="str">
        <f>IF(OR($R$5="",$R$4="",ISBLANK(Table14678[[#This Row],[AVG-3]]), Table14678[[#This Row],[AVG-3]]=""), "", MAX(0, (Table14678[[#This Row],[AVG-3]]-$R$5)/($R$4-$R$5)))</f>
        <v/>
      </c>
      <c r="Y30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0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0" s="17" t="str">
        <f>IF(OR($Y$4="", $Y$5="", Table14678[[#This Row],[AVG-4]]=""), "", MAX(0, ($Y$5-Table14678[[#This Row],[AVG-4]])/($Y$5-$Y$4)))</f>
        <v/>
      </c>
      <c r="AG30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0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0" s="2" t="str">
        <f>IF(OR($AG$4="",$AG$5="", Table14678[[#This Row],[AVG-5]]=""), "", ($AG$5-Table14678[[#This Row],[AVG-5]])/($AG$5-$AG$4))</f>
        <v/>
      </c>
    </row>
    <row r="31" spans="1:35" s="2" customFormat="1">
      <c r="A31" s="26"/>
      <c r="B31" s="1"/>
      <c r="C31" s="7">
        <f t="shared" si="0"/>
        <v>15.3</v>
      </c>
      <c r="D31" s="7">
        <f t="shared" si="1"/>
        <v>12.66</v>
      </c>
      <c r="E31" s="7">
        <f t="shared" si="2"/>
        <v>13.35</v>
      </c>
      <c r="F31" s="7">
        <f t="shared" si="3"/>
        <v>21.38</v>
      </c>
      <c r="G31" s="7">
        <f t="shared" si="4"/>
        <v>13.51</v>
      </c>
      <c r="H31" s="7">
        <f t="shared" si="5"/>
        <v>9.4</v>
      </c>
      <c r="I31" s="19">
        <f>IF(OR(ISBLANK(Table14678[[#This Row],[US]])), "", AVERAGE(Table14678[[#This Row],[US]]))</f>
        <v>15.3</v>
      </c>
      <c r="J31" s="7"/>
      <c r="K31" s="7"/>
      <c r="L31" s="19" t="str">
        <f>IF(OR(ISBLANK(Table14678[[#This Row],[US-2]]), ISBLANK(Table14678[[#This Row],[RU-2]])), "", AVERAGE(Table14678[[#This Row],[US-2]:[RU-2]]))</f>
        <v/>
      </c>
      <c r="M31" s="7" t="str">
        <f>IF(OR(ISBLANK(Table14678[[#This Row],[US]]), ISBLANK(Table14678[[#This Row],[US-2]])), "", Table14678[[#This Row],[US]]-Table14678[[#This Row],[US-2]])</f>
        <v/>
      </c>
      <c r="N31" s="23" t="str">
        <f>IF(OR(ISBLANK($L$5), ISBLANK($L$4), NOT(ISNUMBER(Table14678[[#This Row],[AVG-2]]))), "", MAX(0, (Table14678[[#This Row],[AVG-2]]-$L$5) / ($L$4-$L$5)))</f>
        <v/>
      </c>
      <c r="R31" s="19" t="str">
        <f>IF(OR(ISBLANK(Table14678[[#This Row],[NL-3]]),ISBLANK(Table14678[[#This Row],[RU-3]]), ISBLANK(Table14678[[#This Row],[US-3]])), "", AVERAGE(Table14678[[#This Row],[US-3]:[NL-3]]))</f>
        <v/>
      </c>
      <c r="S31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1" s="17" t="str">
        <f>IF(OR($R$5="",$R$4="",ISBLANK(Table14678[[#This Row],[AVG-3]]), Table14678[[#This Row],[AVG-3]]=""), "", MAX(0, (Table14678[[#This Row],[AVG-3]]-$R$5)/($R$4-$R$5)))</f>
        <v/>
      </c>
      <c r="Y31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1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1" s="17" t="str">
        <f>IF(OR($Y$4="", $Y$5="", Table14678[[#This Row],[AVG-4]]=""), "", MAX(0, ($Y$5-Table14678[[#This Row],[AVG-4]])/($Y$5-$Y$4)))</f>
        <v/>
      </c>
      <c r="AG31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1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1" s="2" t="str">
        <f>IF(OR($AG$4="",$AG$5="", Table14678[[#This Row],[AVG-5]]=""), "", ($AG$5-Table14678[[#This Row],[AVG-5]])/($AG$5-$AG$4))</f>
        <v/>
      </c>
    </row>
    <row r="32" spans="1:35" s="2" customFormat="1">
      <c r="A32" s="26"/>
      <c r="B32" s="3"/>
      <c r="C32" s="7">
        <f t="shared" si="0"/>
        <v>15.3</v>
      </c>
      <c r="D32" s="7">
        <f t="shared" si="1"/>
        <v>12.66</v>
      </c>
      <c r="E32" s="7">
        <f t="shared" si="2"/>
        <v>13.35</v>
      </c>
      <c r="F32" s="7">
        <f t="shared" si="3"/>
        <v>21.38</v>
      </c>
      <c r="G32" s="7">
        <f t="shared" si="4"/>
        <v>13.51</v>
      </c>
      <c r="H32" s="7">
        <f t="shared" si="5"/>
        <v>9.4</v>
      </c>
      <c r="I32" s="19">
        <f>IF(OR(ISBLANK(Table14678[[#This Row],[US]])), "", AVERAGE(Table14678[[#This Row],[US]]))</f>
        <v>15.3</v>
      </c>
      <c r="J32" s="7"/>
      <c r="K32" s="7"/>
      <c r="L32" s="19" t="str">
        <f>IF(OR(ISBLANK(Table14678[[#This Row],[US-2]]), ISBLANK(Table14678[[#This Row],[RU-2]])), "", AVERAGE(Table14678[[#This Row],[US-2]:[RU-2]]))</f>
        <v/>
      </c>
      <c r="M32" s="7" t="str">
        <f>IF(OR(ISBLANK(Table14678[[#This Row],[US]]), ISBLANK(Table14678[[#This Row],[US-2]])), "", Table14678[[#This Row],[US]]-Table14678[[#This Row],[US-2]])</f>
        <v/>
      </c>
      <c r="N32" s="23" t="str">
        <f>IF(OR(ISBLANK($L$5), ISBLANK($L$4), NOT(ISNUMBER(Table14678[[#This Row],[AVG-2]]))), "", MAX(0, (Table14678[[#This Row],[AVG-2]]-$L$5) / ($L$4-$L$5)))</f>
        <v/>
      </c>
      <c r="R32" s="19" t="str">
        <f>IF(OR(ISBLANK(Table14678[[#This Row],[NL-3]]),ISBLANK(Table14678[[#This Row],[RU-3]]), ISBLANK(Table14678[[#This Row],[US-3]])), "", AVERAGE(Table14678[[#This Row],[US-3]:[NL-3]]))</f>
        <v/>
      </c>
      <c r="S32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2" s="17" t="str">
        <f>IF(OR($R$5="",$R$4="",ISBLANK(Table14678[[#This Row],[AVG-3]]), Table14678[[#This Row],[AVG-3]]=""), "", MAX(0, (Table14678[[#This Row],[AVG-3]]-$R$5)/($R$4-$R$5)))</f>
        <v/>
      </c>
      <c r="Y32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2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2" s="17" t="str">
        <f>IF(OR($Y$4="", $Y$5="", Table14678[[#This Row],[AVG-4]]=""), "", MAX(0, ($Y$5-Table14678[[#This Row],[AVG-4]])/($Y$5-$Y$4)))</f>
        <v/>
      </c>
      <c r="AG32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2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2" s="2" t="str">
        <f>IF(OR($AG$4="",$AG$5="", Table14678[[#This Row],[AVG-5]]=""), "", ($AG$5-Table14678[[#This Row],[AVG-5]])/($AG$5-$AG$4))</f>
        <v/>
      </c>
    </row>
    <row r="33" spans="1:35" s="2" customFormat="1">
      <c r="A33" s="26"/>
      <c r="B33" s="1"/>
      <c r="C33" s="7">
        <f t="shared" si="0"/>
        <v>15.3</v>
      </c>
      <c r="D33" s="7">
        <f t="shared" si="1"/>
        <v>12.66</v>
      </c>
      <c r="E33" s="7">
        <f t="shared" si="2"/>
        <v>13.35</v>
      </c>
      <c r="F33" s="7">
        <f t="shared" si="3"/>
        <v>21.38</v>
      </c>
      <c r="G33" s="7">
        <f t="shared" si="4"/>
        <v>13.51</v>
      </c>
      <c r="H33" s="7">
        <f t="shared" si="5"/>
        <v>9.4</v>
      </c>
      <c r="I33" s="19">
        <f>IF(OR(ISBLANK(Table14678[[#This Row],[US]])), "", AVERAGE(Table14678[[#This Row],[US]]))</f>
        <v>15.3</v>
      </c>
      <c r="J33" s="7"/>
      <c r="K33" s="7"/>
      <c r="L33" s="19" t="str">
        <f>IF(OR(ISBLANK(Table14678[[#This Row],[US-2]]), ISBLANK(Table14678[[#This Row],[RU-2]])), "", AVERAGE(Table14678[[#This Row],[US-2]:[RU-2]]))</f>
        <v/>
      </c>
      <c r="M33" s="7" t="str">
        <f>IF(OR(ISBLANK(Table14678[[#This Row],[US]]), ISBLANK(Table14678[[#This Row],[US-2]])), "", Table14678[[#This Row],[US]]-Table14678[[#This Row],[US-2]])</f>
        <v/>
      </c>
      <c r="N33" s="23" t="str">
        <f>IF(OR(ISBLANK($L$5), ISBLANK($L$4), NOT(ISNUMBER(Table14678[[#This Row],[AVG-2]]))), "", MAX(0, (Table14678[[#This Row],[AVG-2]]-$L$5) / ($L$4-$L$5)))</f>
        <v/>
      </c>
      <c r="R33" s="19" t="str">
        <f>IF(OR(ISBLANK(Table14678[[#This Row],[NL-3]]),ISBLANK(Table14678[[#This Row],[RU-3]]), ISBLANK(Table14678[[#This Row],[US-3]])), "", AVERAGE(Table14678[[#This Row],[US-3]:[NL-3]]))</f>
        <v/>
      </c>
      <c r="S33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3" s="17" t="str">
        <f>IF(OR($R$5="",$R$4="",ISBLANK(Table14678[[#This Row],[AVG-3]]), Table14678[[#This Row],[AVG-3]]=""), "", MAX(0, (Table14678[[#This Row],[AVG-3]]-$R$5)/($R$4-$R$5)))</f>
        <v/>
      </c>
      <c r="Y33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3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3" s="17" t="str">
        <f>IF(OR($Y$4="", $Y$5="", Table14678[[#This Row],[AVG-4]]=""), "", MAX(0, ($Y$5-Table14678[[#This Row],[AVG-4]])/($Y$5-$Y$4)))</f>
        <v/>
      </c>
      <c r="AG33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3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3" s="2" t="str">
        <f>IF(OR($AG$4="",$AG$5="", Table14678[[#This Row],[AVG-5]]=""), "", ($AG$5-Table14678[[#This Row],[AVG-5]])/($AG$5-$AG$4))</f>
        <v/>
      </c>
    </row>
    <row r="34" spans="1:35" s="2" customFormat="1">
      <c r="A34" s="26"/>
      <c r="B34" s="1"/>
      <c r="C34" s="7">
        <f t="shared" si="0"/>
        <v>15.3</v>
      </c>
      <c r="D34" s="7">
        <f t="shared" si="1"/>
        <v>12.66</v>
      </c>
      <c r="E34" s="7">
        <f t="shared" si="2"/>
        <v>13.35</v>
      </c>
      <c r="F34" s="7">
        <f t="shared" si="3"/>
        <v>21.38</v>
      </c>
      <c r="G34" s="7">
        <f t="shared" si="4"/>
        <v>13.51</v>
      </c>
      <c r="H34" s="7">
        <f t="shared" si="5"/>
        <v>9.4</v>
      </c>
      <c r="I34" s="19">
        <f>IF(OR(ISBLANK(Table14678[[#This Row],[US]])), "", AVERAGE(Table14678[[#This Row],[US]]))</f>
        <v>15.3</v>
      </c>
      <c r="J34" s="7"/>
      <c r="K34" s="7"/>
      <c r="L34" s="19" t="str">
        <f>IF(OR(ISBLANK(Table14678[[#This Row],[US-2]]), ISBLANK(Table14678[[#This Row],[RU-2]])), "", AVERAGE(Table14678[[#This Row],[US-2]:[RU-2]]))</f>
        <v/>
      </c>
      <c r="M34" s="7" t="str">
        <f>IF(OR(ISBLANK(Table14678[[#This Row],[US]]), ISBLANK(Table14678[[#This Row],[US-2]])), "", Table14678[[#This Row],[US]]-Table14678[[#This Row],[US-2]])</f>
        <v/>
      </c>
      <c r="N34" s="23" t="str">
        <f>IF(OR(ISBLANK($L$5), ISBLANK($L$4), NOT(ISNUMBER(Table14678[[#This Row],[AVG-2]]))), "", MAX(0, (Table14678[[#This Row],[AVG-2]]-$L$5) / ($L$4-$L$5)))</f>
        <v/>
      </c>
      <c r="R34" s="19" t="str">
        <f>IF(OR(ISBLANK(Table14678[[#This Row],[NL-3]]),ISBLANK(Table14678[[#This Row],[RU-3]]), ISBLANK(Table14678[[#This Row],[US-3]])), "", AVERAGE(Table14678[[#This Row],[US-3]:[NL-3]]))</f>
        <v/>
      </c>
      <c r="S34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4" s="17" t="str">
        <f>IF(OR($R$5="",$R$4="",ISBLANK(Table14678[[#This Row],[AVG-3]]), Table14678[[#This Row],[AVG-3]]=""), "", MAX(0, (Table14678[[#This Row],[AVG-3]]-$R$5)/($R$4-$R$5)))</f>
        <v/>
      </c>
      <c r="Y34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4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4" s="17" t="str">
        <f>IF(OR($Y$4="", $Y$5="", Table14678[[#This Row],[AVG-4]]=""), "", MAX(0, ($Y$5-Table14678[[#This Row],[AVG-4]])/($Y$5-$Y$4)))</f>
        <v/>
      </c>
      <c r="AG34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4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4" s="2" t="str">
        <f>IF(OR($AG$4="",$AG$5="", Table14678[[#This Row],[AVG-5]]=""), "", ($AG$5-Table14678[[#This Row],[AVG-5]])/($AG$5-$AG$4))</f>
        <v/>
      </c>
    </row>
    <row r="35" spans="1:35" s="2" customFormat="1">
      <c r="A35" s="26"/>
      <c r="B35" s="1"/>
      <c r="C35" s="7">
        <f t="shared" si="0"/>
        <v>15.3</v>
      </c>
      <c r="D35" s="7">
        <f t="shared" si="1"/>
        <v>12.66</v>
      </c>
      <c r="E35" s="7">
        <f t="shared" si="2"/>
        <v>13.35</v>
      </c>
      <c r="F35" s="7">
        <f t="shared" si="3"/>
        <v>21.38</v>
      </c>
      <c r="G35" s="7">
        <f t="shared" si="4"/>
        <v>13.51</v>
      </c>
      <c r="H35" s="7">
        <f t="shared" si="5"/>
        <v>9.4</v>
      </c>
      <c r="I35" s="19">
        <f>IF(OR(ISBLANK(Table14678[[#This Row],[US]])), "", AVERAGE(Table14678[[#This Row],[US]]))</f>
        <v>15.3</v>
      </c>
      <c r="J35" s="7"/>
      <c r="K35" s="7"/>
      <c r="L35" s="19" t="str">
        <f>IF(OR(ISBLANK(Table14678[[#This Row],[US-2]]), ISBLANK(Table14678[[#This Row],[RU-2]])), "", AVERAGE(Table14678[[#This Row],[US-2]:[RU-2]]))</f>
        <v/>
      </c>
      <c r="M35" s="7" t="str">
        <f>IF(OR(ISBLANK(Table14678[[#This Row],[US]]), ISBLANK(Table14678[[#This Row],[US-2]])), "", Table14678[[#This Row],[US]]-Table14678[[#This Row],[US-2]])</f>
        <v/>
      </c>
      <c r="N35" s="23" t="str">
        <f>IF(OR(ISBLANK($L$5), ISBLANK($L$4), NOT(ISNUMBER(Table14678[[#This Row],[AVG-2]]))), "", MAX(0, (Table14678[[#This Row],[AVG-2]]-$L$5) / ($L$4-$L$5)))</f>
        <v/>
      </c>
      <c r="R35" s="19" t="str">
        <f>IF(OR(ISBLANK(Table14678[[#This Row],[NL-3]]),ISBLANK(Table14678[[#This Row],[RU-3]]), ISBLANK(Table14678[[#This Row],[US-3]])), "", AVERAGE(Table14678[[#This Row],[US-3]:[NL-3]]))</f>
        <v/>
      </c>
      <c r="S35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5" s="17" t="str">
        <f>IF(OR($R$5="",$R$4="",ISBLANK(Table14678[[#This Row],[AVG-3]]), Table14678[[#This Row],[AVG-3]]=""), "", MAX(0, (Table14678[[#This Row],[AVG-3]]-$R$5)/($R$4-$R$5)))</f>
        <v/>
      </c>
      <c r="Y35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5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5" s="17" t="str">
        <f>IF(OR($Y$4="", $Y$5="", Table14678[[#This Row],[AVG-4]]=""), "", MAX(0, ($Y$5-Table14678[[#This Row],[AVG-4]])/($Y$5-$Y$4)))</f>
        <v/>
      </c>
      <c r="AG35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5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5" s="2" t="str">
        <f>IF(OR($AG$4="",$AG$5="", Table14678[[#This Row],[AVG-5]]=""), "", ($AG$5-Table14678[[#This Row],[AVG-5]])/($AG$5-$AG$4))</f>
        <v/>
      </c>
    </row>
    <row r="36" spans="1:35" s="2" customFormat="1">
      <c r="A36" s="26"/>
      <c r="B36" s="1"/>
      <c r="C36" s="7">
        <f t="shared" si="0"/>
        <v>15.3</v>
      </c>
      <c r="D36" s="7">
        <f t="shared" si="1"/>
        <v>12.66</v>
      </c>
      <c r="E36" s="7">
        <f t="shared" si="2"/>
        <v>13.35</v>
      </c>
      <c r="F36" s="7">
        <f t="shared" si="3"/>
        <v>21.38</v>
      </c>
      <c r="G36" s="7">
        <f t="shared" si="4"/>
        <v>13.51</v>
      </c>
      <c r="H36" s="7">
        <f t="shared" si="5"/>
        <v>9.4</v>
      </c>
      <c r="I36" s="19">
        <f>IF(OR(ISBLANK(Table14678[[#This Row],[US]])), "", AVERAGE(Table14678[[#This Row],[US]]))</f>
        <v>15.3</v>
      </c>
      <c r="J36" s="7"/>
      <c r="K36" s="7"/>
      <c r="L36" s="19" t="str">
        <f>IF(OR(ISBLANK(Table14678[[#This Row],[US-2]]), ISBLANK(Table14678[[#This Row],[RU-2]])), "", AVERAGE(Table14678[[#This Row],[US-2]:[RU-2]]))</f>
        <v/>
      </c>
      <c r="M36" s="7" t="str">
        <f>IF(OR(ISBLANK(Table14678[[#This Row],[US]]), ISBLANK(Table14678[[#This Row],[US-2]])), "", Table14678[[#This Row],[US]]-Table14678[[#This Row],[US-2]])</f>
        <v/>
      </c>
      <c r="N36" s="23" t="str">
        <f>IF(OR(ISBLANK($L$5), ISBLANK($L$4), NOT(ISNUMBER(Table14678[[#This Row],[AVG-2]]))), "", MAX(0, (Table14678[[#This Row],[AVG-2]]-$L$5) / ($L$4-$L$5)))</f>
        <v/>
      </c>
      <c r="R36" s="19" t="str">
        <f>IF(OR(ISBLANK(Table14678[[#This Row],[NL-3]]),ISBLANK(Table14678[[#This Row],[RU-3]]), ISBLANK(Table14678[[#This Row],[US-3]])), "", AVERAGE(Table14678[[#This Row],[US-3]:[NL-3]]))</f>
        <v/>
      </c>
      <c r="S36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6" s="17" t="str">
        <f>IF(OR($R$5="",$R$4="",ISBLANK(Table14678[[#This Row],[AVG-3]]), Table14678[[#This Row],[AVG-3]]=""), "", MAX(0, (Table14678[[#This Row],[AVG-3]]-$R$5)/($R$4-$R$5)))</f>
        <v/>
      </c>
      <c r="Y36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6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6" s="17" t="str">
        <f>IF(OR($Y$4="", $Y$5="", Table14678[[#This Row],[AVG-4]]=""), "", MAX(0, ($Y$5-Table14678[[#This Row],[AVG-4]])/($Y$5-$Y$4)))</f>
        <v/>
      </c>
      <c r="AG36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6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6" s="2" t="str">
        <f>IF(OR($AG$4="",$AG$5="", Table14678[[#This Row],[AVG-5]]=""), "", ($AG$5-Table14678[[#This Row],[AVG-5]])/($AG$5-$AG$4))</f>
        <v/>
      </c>
    </row>
    <row r="37" spans="1:35" s="2" customFormat="1">
      <c r="A37" s="26"/>
      <c r="B37" s="1"/>
      <c r="C37" s="7">
        <f t="shared" si="0"/>
        <v>15.3</v>
      </c>
      <c r="D37" s="7">
        <f t="shared" si="1"/>
        <v>12.66</v>
      </c>
      <c r="E37" s="7">
        <f t="shared" si="2"/>
        <v>13.35</v>
      </c>
      <c r="F37" s="7">
        <f t="shared" si="3"/>
        <v>21.38</v>
      </c>
      <c r="G37" s="7">
        <f t="shared" si="4"/>
        <v>13.51</v>
      </c>
      <c r="H37" s="7">
        <f t="shared" si="5"/>
        <v>9.4</v>
      </c>
      <c r="I37" s="19">
        <f>IF(OR(ISBLANK(Table14678[[#This Row],[US]])), "", AVERAGE(Table14678[[#This Row],[US]]))</f>
        <v>15.3</v>
      </c>
      <c r="J37" s="7"/>
      <c r="K37" s="7"/>
      <c r="L37" s="19" t="str">
        <f>IF(OR(ISBLANK(Table14678[[#This Row],[US-2]]), ISBLANK(Table14678[[#This Row],[RU-2]])), "", AVERAGE(Table14678[[#This Row],[US-2]:[RU-2]]))</f>
        <v/>
      </c>
      <c r="M37" s="7" t="str">
        <f>IF(OR(ISBLANK(Table14678[[#This Row],[US]]), ISBLANK(Table14678[[#This Row],[US-2]])), "", Table14678[[#This Row],[US]]-Table14678[[#This Row],[US-2]])</f>
        <v/>
      </c>
      <c r="N37" s="23" t="str">
        <f>IF(OR(ISBLANK($L$5), ISBLANK($L$4), NOT(ISNUMBER(Table14678[[#This Row],[AVG-2]]))), "", MAX(0, (Table14678[[#This Row],[AVG-2]]-$L$5) / ($L$4-$L$5)))</f>
        <v/>
      </c>
      <c r="R37" s="19" t="str">
        <f>IF(OR(ISBLANK(Table14678[[#This Row],[NL-3]]),ISBLANK(Table14678[[#This Row],[RU-3]]), ISBLANK(Table14678[[#This Row],[US-3]])), "", AVERAGE(Table14678[[#This Row],[US-3]:[NL-3]]))</f>
        <v/>
      </c>
      <c r="S37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7" s="17" t="str">
        <f>IF(OR($R$5="",$R$4="",ISBLANK(Table14678[[#This Row],[AVG-3]]), Table14678[[#This Row],[AVG-3]]=""), "", MAX(0, (Table14678[[#This Row],[AVG-3]]-$R$5)/($R$4-$R$5)))</f>
        <v/>
      </c>
      <c r="Y37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7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7" s="17" t="str">
        <f>IF(OR($Y$4="", $Y$5="", Table14678[[#This Row],[AVG-4]]=""), "", MAX(0, ($Y$5-Table14678[[#This Row],[AVG-4]])/($Y$5-$Y$4)))</f>
        <v/>
      </c>
      <c r="AG37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7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7" s="2" t="str">
        <f>IF(OR($AG$4="",$AG$5="", Table14678[[#This Row],[AVG-5]]=""), "", ($AG$5-Table14678[[#This Row],[AVG-5]])/($AG$5-$AG$4))</f>
        <v/>
      </c>
    </row>
    <row r="38" spans="1:35" s="2" customFormat="1">
      <c r="A38" s="26"/>
      <c r="B38" s="1"/>
      <c r="C38" s="7">
        <f t="shared" si="0"/>
        <v>15.3</v>
      </c>
      <c r="D38" s="7">
        <f t="shared" si="1"/>
        <v>12.66</v>
      </c>
      <c r="E38" s="7">
        <f t="shared" si="2"/>
        <v>13.35</v>
      </c>
      <c r="F38" s="7">
        <f t="shared" si="3"/>
        <v>21.38</v>
      </c>
      <c r="G38" s="7">
        <f t="shared" si="4"/>
        <v>13.51</v>
      </c>
      <c r="H38" s="7">
        <f t="shared" si="5"/>
        <v>9.4</v>
      </c>
      <c r="I38" s="19">
        <f>IF(OR(ISBLANK(Table14678[[#This Row],[US]])), "", AVERAGE(Table14678[[#This Row],[US]]))</f>
        <v>15.3</v>
      </c>
      <c r="J38" s="7"/>
      <c r="K38" s="7"/>
      <c r="L38" s="19" t="str">
        <f>IF(OR(ISBLANK(Table14678[[#This Row],[US-2]]), ISBLANK(Table14678[[#This Row],[RU-2]])), "", AVERAGE(Table14678[[#This Row],[US-2]:[RU-2]]))</f>
        <v/>
      </c>
      <c r="M38" s="7" t="str">
        <f>IF(OR(ISBLANK(Table14678[[#This Row],[US]]), ISBLANK(Table14678[[#This Row],[US-2]])), "", Table14678[[#This Row],[US]]-Table14678[[#This Row],[US-2]])</f>
        <v/>
      </c>
      <c r="N38" s="23" t="str">
        <f>IF(OR(ISBLANK($L$5), ISBLANK($L$4), NOT(ISNUMBER(Table14678[[#This Row],[AVG-2]]))), "", MAX(0, (Table14678[[#This Row],[AVG-2]]-$L$5) / ($L$4-$L$5)))</f>
        <v/>
      </c>
      <c r="R38" s="19" t="str">
        <f>IF(OR(ISBLANK(Table14678[[#This Row],[NL-3]]),ISBLANK(Table14678[[#This Row],[RU-3]]), ISBLANK(Table14678[[#This Row],[US-3]])), "", AVERAGE(Table14678[[#This Row],[US-3]:[NL-3]]))</f>
        <v/>
      </c>
      <c r="S38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8" s="17" t="str">
        <f>IF(OR($R$5="",$R$4="",ISBLANK(Table14678[[#This Row],[AVG-3]]), Table14678[[#This Row],[AVG-3]]=""), "", MAX(0, (Table14678[[#This Row],[AVG-3]]-$R$5)/($R$4-$R$5)))</f>
        <v/>
      </c>
      <c r="Y38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8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8" s="17" t="str">
        <f>IF(OR($Y$4="", $Y$5="", Table14678[[#This Row],[AVG-4]]=""), "", MAX(0, ($Y$5-Table14678[[#This Row],[AVG-4]])/($Y$5-$Y$4)))</f>
        <v/>
      </c>
      <c r="AG38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8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8" s="2" t="str">
        <f>IF(OR($AG$4="",$AG$5="", Table14678[[#This Row],[AVG-5]]=""), "", ($AG$5-Table14678[[#This Row],[AVG-5]])/($AG$5-$AG$4))</f>
        <v/>
      </c>
    </row>
    <row r="39" spans="1:35" s="2" customFormat="1">
      <c r="A39" s="26"/>
      <c r="B39" s="1"/>
      <c r="C39" s="7">
        <f t="shared" si="0"/>
        <v>15.3</v>
      </c>
      <c r="D39" s="7">
        <f t="shared" si="1"/>
        <v>12.66</v>
      </c>
      <c r="E39" s="7">
        <f t="shared" si="2"/>
        <v>13.35</v>
      </c>
      <c r="F39" s="7">
        <f t="shared" si="3"/>
        <v>21.38</v>
      </c>
      <c r="G39" s="7">
        <f t="shared" si="4"/>
        <v>13.51</v>
      </c>
      <c r="H39" s="7">
        <f t="shared" si="5"/>
        <v>9.4</v>
      </c>
      <c r="I39" s="19">
        <f>IF(OR(ISBLANK(Table14678[[#This Row],[US]])), "", AVERAGE(Table14678[[#This Row],[US]]))</f>
        <v>15.3</v>
      </c>
      <c r="J39" s="7"/>
      <c r="K39" s="7"/>
      <c r="L39" s="19" t="str">
        <f>IF(OR(ISBLANK(Table14678[[#This Row],[US-2]]), ISBLANK(Table14678[[#This Row],[RU-2]])), "", AVERAGE(Table14678[[#This Row],[US-2]:[RU-2]]))</f>
        <v/>
      </c>
      <c r="M39" s="7" t="str">
        <f>IF(OR(ISBLANK(Table14678[[#This Row],[US]]), ISBLANK(Table14678[[#This Row],[US-2]])), "", Table14678[[#This Row],[US]]-Table14678[[#This Row],[US-2]])</f>
        <v/>
      </c>
      <c r="N39" s="23" t="str">
        <f>IF(OR(ISBLANK($L$5), ISBLANK($L$4), NOT(ISNUMBER(Table14678[[#This Row],[AVG-2]]))), "", MAX(0, (Table14678[[#This Row],[AVG-2]]-$L$5) / ($L$4-$L$5)))</f>
        <v/>
      </c>
      <c r="R39" s="19" t="str">
        <f>IF(OR(ISBLANK(Table14678[[#This Row],[NL-3]]),ISBLANK(Table14678[[#This Row],[RU-3]]), ISBLANK(Table14678[[#This Row],[US-3]])), "", AVERAGE(Table14678[[#This Row],[US-3]:[NL-3]]))</f>
        <v/>
      </c>
      <c r="S39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39" s="17" t="str">
        <f>IF(OR($R$5="",$R$4="",ISBLANK(Table14678[[#This Row],[AVG-3]]), Table14678[[#This Row],[AVG-3]]=""), "", MAX(0, (Table14678[[#This Row],[AVG-3]]-$R$5)/($R$4-$R$5)))</f>
        <v/>
      </c>
      <c r="Y39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39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39" s="17" t="str">
        <f>IF(OR($Y$4="", $Y$5="", Table14678[[#This Row],[AVG-4]]=""), "", MAX(0, ($Y$5-Table14678[[#This Row],[AVG-4]])/($Y$5-$Y$4)))</f>
        <v/>
      </c>
      <c r="AG39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39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39" s="2" t="str">
        <f>IF(OR($AG$4="",$AG$5="", Table14678[[#This Row],[AVG-5]]=""), "", ($AG$5-Table14678[[#This Row],[AVG-5]])/($AG$5-$AG$4))</f>
        <v/>
      </c>
    </row>
    <row r="40" spans="1:35" s="2" customFormat="1">
      <c r="A40" s="26"/>
      <c r="B40" s="1"/>
      <c r="C40" s="7">
        <f t="shared" si="0"/>
        <v>15.3</v>
      </c>
      <c r="D40" s="7">
        <f t="shared" si="1"/>
        <v>12.66</v>
      </c>
      <c r="E40" s="7">
        <f t="shared" si="2"/>
        <v>13.35</v>
      </c>
      <c r="F40" s="7">
        <f t="shared" si="3"/>
        <v>21.38</v>
      </c>
      <c r="G40" s="7">
        <f t="shared" si="4"/>
        <v>13.51</v>
      </c>
      <c r="H40" s="7">
        <f t="shared" si="5"/>
        <v>9.4</v>
      </c>
      <c r="I40" s="19">
        <f>IF(OR(ISBLANK(Table14678[[#This Row],[US]])), "", AVERAGE(Table14678[[#This Row],[US]]))</f>
        <v>15.3</v>
      </c>
      <c r="J40" s="7"/>
      <c r="K40" s="7"/>
      <c r="L40" s="19" t="str">
        <f>IF(OR(ISBLANK(Table14678[[#This Row],[US-2]]), ISBLANK(Table14678[[#This Row],[RU-2]])), "", AVERAGE(Table14678[[#This Row],[US-2]:[RU-2]]))</f>
        <v/>
      </c>
      <c r="M40" s="7" t="str">
        <f>IF(OR(ISBLANK(Table14678[[#This Row],[US]]), ISBLANK(Table14678[[#This Row],[US-2]])), "", Table14678[[#This Row],[US]]-Table14678[[#This Row],[US-2]])</f>
        <v/>
      </c>
      <c r="N40" s="23" t="str">
        <f>IF(OR(ISBLANK($L$5), ISBLANK($L$4), NOT(ISNUMBER(Table14678[[#This Row],[AVG-2]]))), "", MAX(0, (Table14678[[#This Row],[AVG-2]]-$L$5) / ($L$4-$L$5)))</f>
        <v/>
      </c>
      <c r="R40" s="19" t="str">
        <f>IF(OR(ISBLANK(Table14678[[#This Row],[NL-3]]),ISBLANK(Table14678[[#This Row],[RU-3]]), ISBLANK(Table14678[[#This Row],[US-3]])), "", AVERAGE(Table14678[[#This Row],[US-3]:[NL-3]]))</f>
        <v/>
      </c>
      <c r="S40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0" s="17" t="str">
        <f>IF(OR($R$5="",$R$4="",ISBLANK(Table14678[[#This Row],[AVG-3]]), Table14678[[#This Row],[AVG-3]]=""), "", MAX(0, (Table14678[[#This Row],[AVG-3]]-$R$5)/($R$4-$R$5)))</f>
        <v/>
      </c>
      <c r="Y40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0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0" s="17" t="str">
        <f>IF(OR($Y$4="", $Y$5="", Table14678[[#This Row],[AVG-4]]=""), "", MAX(0, ($Y$5-Table14678[[#This Row],[AVG-4]])/($Y$5-$Y$4)))</f>
        <v/>
      </c>
      <c r="AG40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0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0" s="2" t="str">
        <f>IF(OR($AG$4="",$AG$5="", Table14678[[#This Row],[AVG-5]]=""), "", ($AG$5-Table14678[[#This Row],[AVG-5]])/($AG$5-$AG$4))</f>
        <v/>
      </c>
    </row>
    <row r="41" spans="1:35" s="2" customFormat="1">
      <c r="A41" s="26"/>
      <c r="B41" s="1"/>
      <c r="C41" s="7">
        <f t="shared" si="0"/>
        <v>15.3</v>
      </c>
      <c r="D41" s="7">
        <f t="shared" si="1"/>
        <v>12.66</v>
      </c>
      <c r="E41" s="7">
        <f t="shared" si="2"/>
        <v>13.35</v>
      </c>
      <c r="F41" s="7">
        <f t="shared" si="3"/>
        <v>21.38</v>
      </c>
      <c r="G41" s="7">
        <f t="shared" si="4"/>
        <v>13.51</v>
      </c>
      <c r="H41" s="7">
        <f t="shared" si="5"/>
        <v>9.4</v>
      </c>
      <c r="I41" s="19">
        <f>IF(OR(ISBLANK(Table14678[[#This Row],[US]])), "", AVERAGE(Table14678[[#This Row],[US]]))</f>
        <v>15.3</v>
      </c>
      <c r="J41" s="7"/>
      <c r="K41" s="7"/>
      <c r="L41" s="19" t="str">
        <f>IF(OR(ISBLANK(Table14678[[#This Row],[US-2]]), ISBLANK(Table14678[[#This Row],[RU-2]])), "", AVERAGE(Table14678[[#This Row],[US-2]:[RU-2]]))</f>
        <v/>
      </c>
      <c r="M41" s="7" t="str">
        <f>IF(OR(ISBLANK(Table14678[[#This Row],[US]]), ISBLANK(Table14678[[#This Row],[US-2]])), "", Table14678[[#This Row],[US]]-Table14678[[#This Row],[US-2]])</f>
        <v/>
      </c>
      <c r="N41" s="23" t="str">
        <f>IF(OR(ISBLANK($L$5), ISBLANK($L$4), NOT(ISNUMBER(Table14678[[#This Row],[AVG-2]]))), "", MAX(0, (Table14678[[#This Row],[AVG-2]]-$L$5) / ($L$4-$L$5)))</f>
        <v/>
      </c>
      <c r="R41" s="19" t="str">
        <f>IF(OR(ISBLANK(Table14678[[#This Row],[NL-3]]),ISBLANK(Table14678[[#This Row],[RU-3]]), ISBLANK(Table14678[[#This Row],[US-3]])), "", AVERAGE(Table14678[[#This Row],[US-3]:[NL-3]]))</f>
        <v/>
      </c>
      <c r="S41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1" s="17" t="str">
        <f>IF(OR($R$5="",$R$4="",ISBLANK(Table14678[[#This Row],[AVG-3]]), Table14678[[#This Row],[AVG-3]]=""), "", MAX(0, (Table14678[[#This Row],[AVG-3]]-$R$5)/($R$4-$R$5)))</f>
        <v/>
      </c>
      <c r="Y41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1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1" s="17" t="str">
        <f>IF(OR($Y$4="", $Y$5="", Table14678[[#This Row],[AVG-4]]=""), "", MAX(0, ($Y$5-Table14678[[#This Row],[AVG-4]])/($Y$5-$Y$4)))</f>
        <v/>
      </c>
      <c r="AG41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1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1" s="2" t="str">
        <f>IF(OR($AG$4="",$AG$5="", Table14678[[#This Row],[AVG-5]]=""), "", ($AG$5-Table14678[[#This Row],[AVG-5]])/($AG$5-$AG$4))</f>
        <v/>
      </c>
    </row>
    <row r="42" spans="1:35" s="2" customFormat="1">
      <c r="A42" s="26"/>
      <c r="B42" s="1"/>
      <c r="C42" s="7">
        <f t="shared" si="0"/>
        <v>15.3</v>
      </c>
      <c r="D42" s="7">
        <f t="shared" si="1"/>
        <v>12.66</v>
      </c>
      <c r="E42" s="7">
        <f t="shared" si="2"/>
        <v>13.35</v>
      </c>
      <c r="F42" s="7">
        <f t="shared" si="3"/>
        <v>21.38</v>
      </c>
      <c r="G42" s="7">
        <f t="shared" si="4"/>
        <v>13.51</v>
      </c>
      <c r="H42" s="7">
        <f t="shared" si="5"/>
        <v>9.4</v>
      </c>
      <c r="I42" s="19">
        <f>IF(OR(ISBLANK(Table14678[[#This Row],[US]])), "", AVERAGE(Table14678[[#This Row],[US]]))</f>
        <v>15.3</v>
      </c>
      <c r="J42" s="7"/>
      <c r="K42" s="7"/>
      <c r="L42" s="19" t="str">
        <f>IF(OR(ISBLANK(Table14678[[#This Row],[US-2]]), ISBLANK(Table14678[[#This Row],[RU-2]])), "", AVERAGE(Table14678[[#This Row],[US-2]:[RU-2]]))</f>
        <v/>
      </c>
      <c r="M42" s="7" t="str">
        <f>IF(OR(ISBLANK(Table14678[[#This Row],[US]]), ISBLANK(Table14678[[#This Row],[US-2]])), "", Table14678[[#This Row],[US]]-Table14678[[#This Row],[US-2]])</f>
        <v/>
      </c>
      <c r="N42" s="23" t="str">
        <f>IF(OR(ISBLANK($L$5), ISBLANK($L$4), NOT(ISNUMBER(Table14678[[#This Row],[AVG-2]]))), "", MAX(0, (Table14678[[#This Row],[AVG-2]]-$L$5) / ($L$4-$L$5)))</f>
        <v/>
      </c>
      <c r="R42" s="19" t="str">
        <f>IF(OR(ISBLANK(Table14678[[#This Row],[NL-3]]),ISBLANK(Table14678[[#This Row],[RU-3]]), ISBLANK(Table14678[[#This Row],[US-3]])), "", AVERAGE(Table14678[[#This Row],[US-3]:[NL-3]]))</f>
        <v/>
      </c>
      <c r="S42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2" s="17" t="str">
        <f>IF(OR($R$5="",$R$4="",ISBLANK(Table14678[[#This Row],[AVG-3]]), Table14678[[#This Row],[AVG-3]]=""), "", MAX(0, (Table14678[[#This Row],[AVG-3]]-$R$5)/($R$4-$R$5)))</f>
        <v/>
      </c>
      <c r="Y42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2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2" s="17" t="str">
        <f>IF(OR($Y$4="", $Y$5="", Table14678[[#This Row],[AVG-4]]=""), "", MAX(0, ($Y$5-Table14678[[#This Row],[AVG-4]])/($Y$5-$Y$4)))</f>
        <v/>
      </c>
      <c r="AG42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2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2" s="2" t="str">
        <f>IF(OR($AG$4="",$AG$5="", Table14678[[#This Row],[AVG-5]]=""), "", ($AG$5-Table14678[[#This Row],[AVG-5]])/($AG$5-$AG$4))</f>
        <v/>
      </c>
    </row>
    <row r="43" spans="1:35" s="2" customFormat="1">
      <c r="A43" s="26"/>
      <c r="B43" s="1"/>
      <c r="C43" s="7">
        <f t="shared" si="0"/>
        <v>15.3</v>
      </c>
      <c r="D43" s="7">
        <f t="shared" si="1"/>
        <v>12.66</v>
      </c>
      <c r="E43" s="7">
        <f t="shared" si="2"/>
        <v>13.35</v>
      </c>
      <c r="F43" s="7">
        <f t="shared" si="3"/>
        <v>21.38</v>
      </c>
      <c r="G43" s="7">
        <f t="shared" si="4"/>
        <v>13.51</v>
      </c>
      <c r="H43" s="7">
        <f t="shared" si="5"/>
        <v>9.4</v>
      </c>
      <c r="I43" s="19">
        <f>IF(OR(ISBLANK(Table14678[[#This Row],[US]])), "", AVERAGE(Table14678[[#This Row],[US]]))</f>
        <v>15.3</v>
      </c>
      <c r="J43" s="7"/>
      <c r="K43" s="7"/>
      <c r="L43" s="19" t="str">
        <f>IF(OR(ISBLANK(Table14678[[#This Row],[US-2]]), ISBLANK(Table14678[[#This Row],[RU-2]])), "", AVERAGE(Table14678[[#This Row],[US-2]:[RU-2]]))</f>
        <v/>
      </c>
      <c r="M43" s="7" t="str">
        <f>IF(OR(ISBLANK(Table14678[[#This Row],[US]]), ISBLANK(Table14678[[#This Row],[US-2]])), "", Table14678[[#This Row],[US]]-Table14678[[#This Row],[US-2]])</f>
        <v/>
      </c>
      <c r="N43" s="23" t="str">
        <f>IF(OR(ISBLANK($L$5), ISBLANK($L$4), NOT(ISNUMBER(Table14678[[#This Row],[AVG-2]]))), "", MAX(0, (Table14678[[#This Row],[AVG-2]]-$L$5) / ($L$4-$L$5)))</f>
        <v/>
      </c>
      <c r="R43" s="19" t="str">
        <f>IF(OR(ISBLANK(Table14678[[#This Row],[NL-3]]),ISBLANK(Table14678[[#This Row],[RU-3]]), ISBLANK(Table14678[[#This Row],[US-3]])), "", AVERAGE(Table14678[[#This Row],[US-3]:[NL-3]]))</f>
        <v/>
      </c>
      <c r="S43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3" s="17" t="str">
        <f>IF(OR($R$5="",$R$4="",ISBLANK(Table14678[[#This Row],[AVG-3]]), Table14678[[#This Row],[AVG-3]]=""), "", MAX(0, (Table14678[[#This Row],[AVG-3]]-$R$5)/($R$4-$R$5)))</f>
        <v/>
      </c>
      <c r="Y43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3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3" s="17" t="str">
        <f>IF(OR($Y$4="", $Y$5="", Table14678[[#This Row],[AVG-4]]=""), "", MAX(0, ($Y$5-Table14678[[#This Row],[AVG-4]])/($Y$5-$Y$4)))</f>
        <v/>
      </c>
      <c r="AG43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3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3" s="2" t="str">
        <f>IF(OR($AG$4="",$AG$5="", Table14678[[#This Row],[AVG-5]]=""), "", ($AG$5-Table14678[[#This Row],[AVG-5]])/($AG$5-$AG$4))</f>
        <v/>
      </c>
    </row>
    <row r="44" spans="1:35" s="2" customFormat="1">
      <c r="A44" s="26"/>
      <c r="B44" s="1"/>
      <c r="C44" s="7">
        <f t="shared" si="0"/>
        <v>15.3</v>
      </c>
      <c r="D44" s="7">
        <f t="shared" si="1"/>
        <v>12.66</v>
      </c>
      <c r="E44" s="7">
        <f t="shared" si="2"/>
        <v>13.35</v>
      </c>
      <c r="F44" s="7">
        <f t="shared" si="3"/>
        <v>21.38</v>
      </c>
      <c r="G44" s="7">
        <f t="shared" si="4"/>
        <v>13.51</v>
      </c>
      <c r="H44" s="7">
        <f t="shared" si="5"/>
        <v>9.4</v>
      </c>
      <c r="I44" s="19">
        <f>IF(OR(ISBLANK(Table14678[[#This Row],[US]])), "", AVERAGE(Table14678[[#This Row],[US]]))</f>
        <v>15.3</v>
      </c>
      <c r="J44" s="7"/>
      <c r="K44" s="7"/>
      <c r="L44" s="19" t="str">
        <f>IF(OR(ISBLANK(Table14678[[#This Row],[US-2]]), ISBLANK(Table14678[[#This Row],[RU-2]])), "", AVERAGE(Table14678[[#This Row],[US-2]:[RU-2]]))</f>
        <v/>
      </c>
      <c r="M44" s="7" t="str">
        <f>IF(OR(ISBLANK(Table14678[[#This Row],[US]]), ISBLANK(Table14678[[#This Row],[US-2]])), "", Table14678[[#This Row],[US]]-Table14678[[#This Row],[US-2]])</f>
        <v/>
      </c>
      <c r="N44" s="23" t="str">
        <f>IF(OR(ISBLANK($L$5), ISBLANK($L$4), NOT(ISNUMBER(Table14678[[#This Row],[AVG-2]]))), "", MAX(0, (Table14678[[#This Row],[AVG-2]]-$L$5) / ($L$4-$L$5)))</f>
        <v/>
      </c>
      <c r="R44" s="19" t="str">
        <f>IF(OR(ISBLANK(Table14678[[#This Row],[NL-3]]),ISBLANK(Table14678[[#This Row],[RU-3]]), ISBLANK(Table14678[[#This Row],[US-3]])), "", AVERAGE(Table14678[[#This Row],[US-3]:[NL-3]]))</f>
        <v/>
      </c>
      <c r="S44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4" s="17" t="str">
        <f>IF(OR($R$5="",$R$4="",ISBLANK(Table14678[[#This Row],[AVG-3]]), Table14678[[#This Row],[AVG-3]]=""), "", MAX(0, (Table14678[[#This Row],[AVG-3]]-$R$5)/($R$4-$R$5)))</f>
        <v/>
      </c>
      <c r="Y44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4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4" s="17" t="str">
        <f>IF(OR($Y$4="", $Y$5="", Table14678[[#This Row],[AVG-4]]=""), "", MAX(0, ($Y$5-Table14678[[#This Row],[AVG-4]])/($Y$5-$Y$4)))</f>
        <v/>
      </c>
      <c r="AG44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4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4" s="2" t="str">
        <f>IF(OR($AG$4="",$AG$5="", Table14678[[#This Row],[AVG-5]]=""), "", ($AG$5-Table14678[[#This Row],[AVG-5]])/($AG$5-$AG$4))</f>
        <v/>
      </c>
    </row>
    <row r="45" spans="1:35" s="2" customFormat="1">
      <c r="A45" s="26"/>
      <c r="B45" s="1"/>
      <c r="C45" s="7">
        <f t="shared" si="0"/>
        <v>15.3</v>
      </c>
      <c r="D45" s="7">
        <f t="shared" si="1"/>
        <v>12.66</v>
      </c>
      <c r="E45" s="7">
        <f t="shared" si="2"/>
        <v>13.35</v>
      </c>
      <c r="F45" s="7">
        <f t="shared" si="3"/>
        <v>21.38</v>
      </c>
      <c r="G45" s="7">
        <f t="shared" si="4"/>
        <v>13.51</v>
      </c>
      <c r="H45" s="7">
        <f t="shared" si="5"/>
        <v>9.4</v>
      </c>
      <c r="I45" s="19">
        <f>IF(OR(ISBLANK(Table14678[[#This Row],[US]])), "", AVERAGE(Table14678[[#This Row],[US]]))</f>
        <v>15.3</v>
      </c>
      <c r="J45" s="7"/>
      <c r="K45" s="7"/>
      <c r="L45" s="19" t="str">
        <f>IF(OR(ISBLANK(Table14678[[#This Row],[US-2]]), ISBLANK(Table14678[[#This Row],[RU-2]])), "", AVERAGE(Table14678[[#This Row],[US-2]:[RU-2]]))</f>
        <v/>
      </c>
      <c r="M45" s="7" t="str">
        <f>IF(OR(ISBLANK(Table14678[[#This Row],[US]]), ISBLANK(Table14678[[#This Row],[US-2]])), "", Table14678[[#This Row],[US]]-Table14678[[#This Row],[US-2]])</f>
        <v/>
      </c>
      <c r="N45" s="23" t="str">
        <f>IF(OR(ISBLANK($L$5), ISBLANK($L$4), NOT(ISNUMBER(Table14678[[#This Row],[AVG-2]]))), "", MAX(0, (Table14678[[#This Row],[AVG-2]]-$L$5) / ($L$4-$L$5)))</f>
        <v/>
      </c>
      <c r="R45" s="19" t="str">
        <f>IF(OR(ISBLANK(Table14678[[#This Row],[NL-3]]),ISBLANK(Table14678[[#This Row],[RU-3]]), ISBLANK(Table14678[[#This Row],[US-3]])), "", AVERAGE(Table14678[[#This Row],[US-3]:[NL-3]]))</f>
        <v/>
      </c>
      <c r="S45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5" s="17" t="str">
        <f>IF(OR($R$5="",$R$4="",ISBLANK(Table14678[[#This Row],[AVG-3]]), Table14678[[#This Row],[AVG-3]]=""), "", MAX(0, (Table14678[[#This Row],[AVG-3]]-$R$5)/($R$4-$R$5)))</f>
        <v/>
      </c>
      <c r="Y45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5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5" s="17" t="str">
        <f>IF(OR($Y$4="", $Y$5="", Table14678[[#This Row],[AVG-4]]=""), "", MAX(0, ($Y$5-Table14678[[#This Row],[AVG-4]])/($Y$5-$Y$4)))</f>
        <v/>
      </c>
      <c r="AG45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5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5" s="2" t="str">
        <f>IF(OR($AG$4="",$AG$5="", Table14678[[#This Row],[AVG-5]]=""), "", ($AG$5-Table14678[[#This Row],[AVG-5]])/($AG$5-$AG$4))</f>
        <v/>
      </c>
    </row>
    <row r="46" spans="1:35" s="2" customFormat="1">
      <c r="A46" s="26"/>
      <c r="B46" s="1"/>
      <c r="C46" s="7">
        <f t="shared" si="0"/>
        <v>15.3</v>
      </c>
      <c r="D46" s="7">
        <f t="shared" si="1"/>
        <v>12.66</v>
      </c>
      <c r="E46" s="7">
        <f t="shared" si="2"/>
        <v>13.35</v>
      </c>
      <c r="F46" s="7">
        <f t="shared" si="3"/>
        <v>21.38</v>
      </c>
      <c r="G46" s="7">
        <f t="shared" si="4"/>
        <v>13.51</v>
      </c>
      <c r="H46" s="7">
        <f t="shared" si="5"/>
        <v>9.4</v>
      </c>
      <c r="I46" s="19">
        <f>IF(OR(ISBLANK(Table14678[[#This Row],[US]])), "", AVERAGE(Table14678[[#This Row],[US]]))</f>
        <v>15.3</v>
      </c>
      <c r="J46" s="7"/>
      <c r="K46" s="7"/>
      <c r="L46" s="19" t="str">
        <f>IF(OR(ISBLANK(Table14678[[#This Row],[US-2]]), ISBLANK(Table14678[[#This Row],[RU-2]])), "", AVERAGE(Table14678[[#This Row],[US-2]:[RU-2]]))</f>
        <v/>
      </c>
      <c r="M46" s="7" t="str">
        <f>IF(OR(ISBLANK(Table14678[[#This Row],[US]]), ISBLANK(Table14678[[#This Row],[US-2]])), "", Table14678[[#This Row],[US]]-Table14678[[#This Row],[US-2]])</f>
        <v/>
      </c>
      <c r="N46" s="23" t="str">
        <f>IF(OR(ISBLANK($L$5), ISBLANK($L$4), NOT(ISNUMBER(Table14678[[#This Row],[AVG-2]]))), "", MAX(0, (Table14678[[#This Row],[AVG-2]]-$L$5) / ($L$4-$L$5)))</f>
        <v/>
      </c>
      <c r="R46" s="19" t="str">
        <f>IF(OR(ISBLANK(Table14678[[#This Row],[NL-3]]),ISBLANK(Table14678[[#This Row],[RU-3]]), ISBLANK(Table14678[[#This Row],[US-3]])), "", AVERAGE(Table14678[[#This Row],[US-3]:[NL-3]]))</f>
        <v/>
      </c>
      <c r="S46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6" s="17" t="str">
        <f>IF(OR($R$5="",$R$4="",ISBLANK(Table14678[[#This Row],[AVG-3]]), Table14678[[#This Row],[AVG-3]]=""), "", MAX(0, (Table14678[[#This Row],[AVG-3]]-$R$5)/($R$4-$R$5)))</f>
        <v/>
      </c>
      <c r="Y46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6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6" s="17" t="str">
        <f>IF(OR($Y$4="", $Y$5="", Table14678[[#This Row],[AVG-4]]=""), "", MAX(0, ($Y$5-Table14678[[#This Row],[AVG-4]])/($Y$5-$Y$4)))</f>
        <v/>
      </c>
      <c r="AG46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6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6" s="2" t="str">
        <f>IF(OR($AG$4="",$AG$5="", Table14678[[#This Row],[AVG-5]]=""), "", ($AG$5-Table14678[[#This Row],[AVG-5]])/($AG$5-$AG$4))</f>
        <v/>
      </c>
    </row>
    <row r="47" spans="1:35" s="2" customFormat="1">
      <c r="A47" s="26"/>
      <c r="B47" s="1"/>
      <c r="C47" s="7">
        <f t="shared" si="0"/>
        <v>15.3</v>
      </c>
      <c r="D47" s="7">
        <f t="shared" si="1"/>
        <v>12.66</v>
      </c>
      <c r="E47" s="7">
        <f t="shared" si="2"/>
        <v>13.35</v>
      </c>
      <c r="F47" s="7">
        <f t="shared" si="3"/>
        <v>21.38</v>
      </c>
      <c r="G47" s="7">
        <f t="shared" si="4"/>
        <v>13.51</v>
      </c>
      <c r="H47" s="7">
        <f t="shared" si="5"/>
        <v>9.4</v>
      </c>
      <c r="I47" s="19">
        <f>IF(OR(ISBLANK(Table14678[[#This Row],[US]])), "", AVERAGE(Table14678[[#This Row],[US]]))</f>
        <v>15.3</v>
      </c>
      <c r="J47" s="7"/>
      <c r="K47" s="7"/>
      <c r="L47" s="19" t="str">
        <f>IF(OR(ISBLANK(Table14678[[#This Row],[US-2]]), ISBLANK(Table14678[[#This Row],[RU-2]])), "", AVERAGE(Table14678[[#This Row],[US-2]:[RU-2]]))</f>
        <v/>
      </c>
      <c r="M47" s="7" t="str">
        <f>IF(OR(ISBLANK(Table14678[[#This Row],[US]]), ISBLANK(Table14678[[#This Row],[US-2]])), "", Table14678[[#This Row],[US]]-Table14678[[#This Row],[US-2]])</f>
        <v/>
      </c>
      <c r="N47" s="23" t="str">
        <f>IF(OR(ISBLANK($L$5), ISBLANK($L$4), NOT(ISNUMBER(Table14678[[#This Row],[AVG-2]]))), "", MAX(0, (Table14678[[#This Row],[AVG-2]]-$L$5) / ($L$4-$L$5)))</f>
        <v/>
      </c>
      <c r="R47" s="19" t="str">
        <f>IF(OR(ISBLANK(Table14678[[#This Row],[NL-3]]),ISBLANK(Table14678[[#This Row],[RU-3]]), ISBLANK(Table14678[[#This Row],[US-3]])), "", AVERAGE(Table14678[[#This Row],[US-3]:[NL-3]]))</f>
        <v/>
      </c>
      <c r="S47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7" s="17" t="str">
        <f>IF(OR($R$5="",$R$4="",ISBLANK(Table14678[[#This Row],[AVG-3]]), Table14678[[#This Row],[AVG-3]]=""), "", MAX(0, (Table14678[[#This Row],[AVG-3]]-$R$5)/($R$4-$R$5)))</f>
        <v/>
      </c>
      <c r="Y47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7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7" s="17" t="str">
        <f>IF(OR($Y$4="", $Y$5="", Table14678[[#This Row],[AVG-4]]=""), "", MAX(0, ($Y$5-Table14678[[#This Row],[AVG-4]])/($Y$5-$Y$4)))</f>
        <v/>
      </c>
      <c r="AG47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7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7" s="2" t="str">
        <f>IF(OR($AG$4="",$AG$5="", Table14678[[#This Row],[AVG-5]]=""), "", ($AG$5-Table14678[[#This Row],[AVG-5]])/($AG$5-$AG$4))</f>
        <v/>
      </c>
    </row>
    <row r="48" spans="1:35" s="2" customFormat="1">
      <c r="A48" s="26"/>
      <c r="B48" s="1"/>
      <c r="C48" s="7">
        <f t="shared" si="0"/>
        <v>15.3</v>
      </c>
      <c r="D48" s="7">
        <f t="shared" si="1"/>
        <v>12.66</v>
      </c>
      <c r="E48" s="7">
        <f t="shared" si="2"/>
        <v>13.35</v>
      </c>
      <c r="F48" s="7">
        <f t="shared" si="3"/>
        <v>21.38</v>
      </c>
      <c r="G48" s="7">
        <f t="shared" si="4"/>
        <v>13.51</v>
      </c>
      <c r="H48" s="7">
        <f t="shared" si="5"/>
        <v>9.4</v>
      </c>
      <c r="I48" s="19">
        <f>IF(OR(ISBLANK(Table14678[[#This Row],[US]])), "", AVERAGE(Table14678[[#This Row],[US]]))</f>
        <v>15.3</v>
      </c>
      <c r="J48" s="7"/>
      <c r="K48" s="7"/>
      <c r="L48" s="19" t="str">
        <f>IF(OR(ISBLANK(Table14678[[#This Row],[US-2]]), ISBLANK(Table14678[[#This Row],[RU-2]])), "", AVERAGE(Table14678[[#This Row],[US-2]:[RU-2]]))</f>
        <v/>
      </c>
      <c r="M48" s="7" t="str">
        <f>IF(OR(ISBLANK(Table14678[[#This Row],[US]]), ISBLANK(Table14678[[#This Row],[US-2]])), "", Table14678[[#This Row],[US]]-Table14678[[#This Row],[US-2]])</f>
        <v/>
      </c>
      <c r="N48" s="23" t="str">
        <f>IF(OR(ISBLANK($L$5), ISBLANK($L$4), NOT(ISNUMBER(Table14678[[#This Row],[AVG-2]]))), "", MAX(0, (Table14678[[#This Row],[AVG-2]]-$L$5) / ($L$4-$L$5)))</f>
        <v/>
      </c>
      <c r="R48" s="19" t="str">
        <f>IF(OR(ISBLANK(Table14678[[#This Row],[NL-3]]),ISBLANK(Table14678[[#This Row],[RU-3]]), ISBLANK(Table14678[[#This Row],[US-3]])), "", AVERAGE(Table14678[[#This Row],[US-3]:[NL-3]]))</f>
        <v/>
      </c>
      <c r="S48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8" s="17" t="str">
        <f>IF(OR($R$5="",$R$4="",ISBLANK(Table14678[[#This Row],[AVG-3]]), Table14678[[#This Row],[AVG-3]]=""), "", MAX(0, (Table14678[[#This Row],[AVG-3]]-$R$5)/($R$4-$R$5)))</f>
        <v/>
      </c>
      <c r="Y48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8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8" s="17" t="str">
        <f>IF(OR($Y$4="", $Y$5="", Table14678[[#This Row],[AVG-4]]=""), "", MAX(0, ($Y$5-Table14678[[#This Row],[AVG-4]])/($Y$5-$Y$4)))</f>
        <v/>
      </c>
      <c r="AG48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8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8" s="2" t="str">
        <f>IF(OR($AG$4="",$AG$5="", Table14678[[#This Row],[AVG-5]]=""), "", ($AG$5-Table14678[[#This Row],[AVG-5]])/($AG$5-$AG$4))</f>
        <v/>
      </c>
    </row>
    <row r="49" spans="1:35" s="2" customFormat="1">
      <c r="A49" s="26"/>
      <c r="B49" s="1"/>
      <c r="C49" s="7">
        <f t="shared" si="0"/>
        <v>15.3</v>
      </c>
      <c r="D49" s="7">
        <f t="shared" si="1"/>
        <v>12.66</v>
      </c>
      <c r="E49" s="7">
        <f t="shared" si="2"/>
        <v>13.35</v>
      </c>
      <c r="F49" s="7">
        <f t="shared" si="3"/>
        <v>21.38</v>
      </c>
      <c r="G49" s="7">
        <f t="shared" si="4"/>
        <v>13.51</v>
      </c>
      <c r="H49" s="7">
        <f t="shared" si="5"/>
        <v>9.4</v>
      </c>
      <c r="I49" s="19">
        <f>IF(OR(ISBLANK(Table14678[[#This Row],[US]])), "", AVERAGE(Table14678[[#This Row],[US]]))</f>
        <v>15.3</v>
      </c>
      <c r="J49" s="7"/>
      <c r="K49" s="7"/>
      <c r="L49" s="19" t="str">
        <f>IF(OR(ISBLANK(Table14678[[#This Row],[US-2]]), ISBLANK(Table14678[[#This Row],[RU-2]])), "", AVERAGE(Table14678[[#This Row],[US-2]:[RU-2]]))</f>
        <v/>
      </c>
      <c r="M49" s="7" t="str">
        <f>IF(OR(ISBLANK(Table14678[[#This Row],[US]]), ISBLANK(Table14678[[#This Row],[US-2]])), "", Table14678[[#This Row],[US]]-Table14678[[#This Row],[US-2]])</f>
        <v/>
      </c>
      <c r="N49" s="23" t="str">
        <f>IF(OR(ISBLANK($L$5), ISBLANK($L$4), NOT(ISNUMBER(Table14678[[#This Row],[AVG-2]]))), "", MAX(0, (Table14678[[#This Row],[AVG-2]]-$L$5) / ($L$4-$L$5)))</f>
        <v/>
      </c>
      <c r="R49" s="19" t="str">
        <f>IF(OR(ISBLANK(Table14678[[#This Row],[NL-3]]),ISBLANK(Table14678[[#This Row],[RU-3]]), ISBLANK(Table14678[[#This Row],[US-3]])), "", AVERAGE(Table14678[[#This Row],[US-3]:[NL-3]]))</f>
        <v/>
      </c>
      <c r="S49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49" s="17" t="str">
        <f>IF(OR($R$5="",$R$4="",ISBLANK(Table14678[[#This Row],[AVG-3]]), Table14678[[#This Row],[AVG-3]]=""), "", MAX(0, (Table14678[[#This Row],[AVG-3]]-$R$5)/($R$4-$R$5)))</f>
        <v/>
      </c>
      <c r="Y49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49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49" s="17" t="str">
        <f>IF(OR($Y$4="", $Y$5="", Table14678[[#This Row],[AVG-4]]=""), "", MAX(0, ($Y$5-Table14678[[#This Row],[AVG-4]])/($Y$5-$Y$4)))</f>
        <v/>
      </c>
      <c r="AG49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49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49" s="2" t="str">
        <f>IF(OR($AG$4="",$AG$5="", Table14678[[#This Row],[AVG-5]]=""), "", ($AG$5-Table14678[[#This Row],[AVG-5]])/($AG$5-$AG$4))</f>
        <v/>
      </c>
    </row>
    <row r="50" spans="1:35" s="2" customFormat="1">
      <c r="A50" s="26"/>
      <c r="B50" s="1"/>
      <c r="C50" s="7">
        <f t="shared" si="0"/>
        <v>15.3</v>
      </c>
      <c r="D50" s="7">
        <f t="shared" si="1"/>
        <v>12.66</v>
      </c>
      <c r="E50" s="7">
        <f t="shared" si="2"/>
        <v>13.35</v>
      </c>
      <c r="F50" s="7">
        <f t="shared" si="3"/>
        <v>21.38</v>
      </c>
      <c r="G50" s="7">
        <f t="shared" si="4"/>
        <v>13.51</v>
      </c>
      <c r="H50" s="7">
        <f t="shared" si="5"/>
        <v>9.4</v>
      </c>
      <c r="I50" s="19">
        <f>IF(OR(ISBLANK(Table14678[[#This Row],[US]])), "", AVERAGE(Table14678[[#This Row],[US]]))</f>
        <v>15.3</v>
      </c>
      <c r="J50" s="7"/>
      <c r="K50" s="7"/>
      <c r="L50" s="19" t="str">
        <f>IF(OR(ISBLANK(Table14678[[#This Row],[US-2]]), ISBLANK(Table14678[[#This Row],[RU-2]])), "", AVERAGE(Table14678[[#This Row],[US-2]:[RU-2]]))</f>
        <v/>
      </c>
      <c r="M50" s="7" t="str">
        <f>IF(OR(ISBLANK(Table14678[[#This Row],[US]]), ISBLANK(Table14678[[#This Row],[US-2]])), "", Table14678[[#This Row],[US]]-Table14678[[#This Row],[US-2]])</f>
        <v/>
      </c>
      <c r="N50" s="23" t="str">
        <f>IF(OR(ISBLANK($L$5), ISBLANK($L$4), NOT(ISNUMBER(Table14678[[#This Row],[AVG-2]]))), "", MAX(0, (Table14678[[#This Row],[AVG-2]]-$L$5) / ($L$4-$L$5)))</f>
        <v/>
      </c>
      <c r="R50" s="19" t="str">
        <f>IF(OR(ISBLANK(Table14678[[#This Row],[NL-3]]),ISBLANK(Table14678[[#This Row],[RU-3]]), ISBLANK(Table14678[[#This Row],[US-3]])), "", AVERAGE(Table14678[[#This Row],[US-3]:[NL-3]]))</f>
        <v/>
      </c>
      <c r="S50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0" s="17" t="str">
        <f>IF(OR($R$5="",$R$4="",ISBLANK(Table14678[[#This Row],[AVG-3]]), Table14678[[#This Row],[AVG-3]]=""), "", MAX(0, (Table14678[[#This Row],[AVG-3]]-$R$5)/($R$4-$R$5)))</f>
        <v/>
      </c>
      <c r="Y50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0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0" s="17" t="str">
        <f>IF(OR($Y$4="", $Y$5="", Table14678[[#This Row],[AVG-4]]=""), "", MAX(0, ($Y$5-Table14678[[#This Row],[AVG-4]])/($Y$5-$Y$4)))</f>
        <v/>
      </c>
      <c r="AG50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0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0" s="2" t="str">
        <f>IF(OR($AG$4="",$AG$5="", Table14678[[#This Row],[AVG-5]]=""), "", ($AG$5-Table14678[[#This Row],[AVG-5]])/($AG$5-$AG$4))</f>
        <v/>
      </c>
    </row>
    <row r="51" spans="1:35" s="2" customFormat="1">
      <c r="A51" s="26"/>
      <c r="B51" s="1"/>
      <c r="C51" s="7">
        <f t="shared" si="0"/>
        <v>15.3</v>
      </c>
      <c r="D51" s="7">
        <f t="shared" si="1"/>
        <v>12.66</v>
      </c>
      <c r="E51" s="7">
        <f t="shared" si="2"/>
        <v>13.35</v>
      </c>
      <c r="F51" s="7">
        <f t="shared" si="3"/>
        <v>21.38</v>
      </c>
      <c r="G51" s="7">
        <f t="shared" si="4"/>
        <v>13.51</v>
      </c>
      <c r="H51" s="7">
        <f t="shared" si="5"/>
        <v>9.4</v>
      </c>
      <c r="I51" s="19">
        <f>IF(OR(ISBLANK(Table14678[[#This Row],[US]])), "", AVERAGE(Table14678[[#This Row],[US]]))</f>
        <v>15.3</v>
      </c>
      <c r="J51" s="7"/>
      <c r="K51" s="7"/>
      <c r="L51" s="19" t="str">
        <f>IF(OR(ISBLANK(Table14678[[#This Row],[US-2]]), ISBLANK(Table14678[[#This Row],[RU-2]])), "", AVERAGE(Table14678[[#This Row],[US-2]:[RU-2]]))</f>
        <v/>
      </c>
      <c r="M51" s="7" t="str">
        <f>IF(OR(ISBLANK(Table14678[[#This Row],[US]]), ISBLANK(Table14678[[#This Row],[US-2]])), "", Table14678[[#This Row],[US]]-Table14678[[#This Row],[US-2]])</f>
        <v/>
      </c>
      <c r="N51" s="23" t="str">
        <f>IF(OR(ISBLANK($L$5), ISBLANK($L$4), NOT(ISNUMBER(Table14678[[#This Row],[AVG-2]]))), "", MAX(0, (Table14678[[#This Row],[AVG-2]]-$L$5) / ($L$4-$L$5)))</f>
        <v/>
      </c>
      <c r="R51" s="19" t="str">
        <f>IF(OR(ISBLANK(Table14678[[#This Row],[NL-3]]),ISBLANK(Table14678[[#This Row],[RU-3]]), ISBLANK(Table14678[[#This Row],[US-3]])), "", AVERAGE(Table14678[[#This Row],[US-3]:[NL-3]]))</f>
        <v/>
      </c>
      <c r="S51" s="7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1" s="17" t="str">
        <f>IF(OR($R$5="",$R$4="",ISBLANK(Table14678[[#This Row],[AVG-3]]), Table14678[[#This Row],[AVG-3]]=""), "", MAX(0, (Table14678[[#This Row],[AVG-3]]-$R$5)/($R$4-$R$5)))</f>
        <v/>
      </c>
      <c r="Y51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1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1" s="17" t="str">
        <f>IF(OR($Y$4="", $Y$5="", Table14678[[#This Row],[AVG-4]]=""), "", MAX(0, ($Y$5-Table14678[[#This Row],[AVG-4]])/($Y$5-$Y$4)))</f>
        <v/>
      </c>
      <c r="AG51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1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1" s="2" t="str">
        <f>IF(OR($AG$4="",$AG$5="", Table14678[[#This Row],[AVG-5]]=""), "", ($AG$5-Table14678[[#This Row],[AVG-5]])/($AG$5-$AG$4))</f>
        <v/>
      </c>
    </row>
    <row r="52" spans="1:35" s="2" customFormat="1">
      <c r="A52" s="26"/>
      <c r="B52" s="1"/>
      <c r="C52" s="7">
        <f t="shared" si="0"/>
        <v>15.3</v>
      </c>
      <c r="D52" s="7">
        <f t="shared" si="1"/>
        <v>12.66</v>
      </c>
      <c r="E52" s="7">
        <f t="shared" si="2"/>
        <v>13.35</v>
      </c>
      <c r="F52" s="7">
        <f t="shared" si="3"/>
        <v>21.38</v>
      </c>
      <c r="G52" s="7">
        <f t="shared" si="4"/>
        <v>13.51</v>
      </c>
      <c r="H52" s="7">
        <f t="shared" si="5"/>
        <v>9.4</v>
      </c>
      <c r="I52" s="19">
        <f>IF(OR(ISBLANK(Table14678[[#This Row],[US]])), "", AVERAGE(Table14678[[#This Row],[US]]))</f>
        <v>15.3</v>
      </c>
      <c r="J52" s="7"/>
      <c r="K52" s="7"/>
      <c r="L52" s="19" t="str">
        <f>IF(OR(ISBLANK(Table14678[[#This Row],[US-2]]), ISBLANK(Table14678[[#This Row],[RU-2]])), "", AVERAGE(Table14678[[#This Row],[US-2]:[RU-2]]))</f>
        <v/>
      </c>
      <c r="M52" s="7" t="str">
        <f>IF(OR(ISBLANK(Table14678[[#This Row],[US]]), ISBLANK(Table14678[[#This Row],[US-2]])), "", Table14678[[#This Row],[US]]-Table14678[[#This Row],[US-2]])</f>
        <v/>
      </c>
      <c r="N52" s="23" t="str">
        <f>IF(OR(ISBLANK($L$5), ISBLANK($L$4), NOT(ISNUMBER(Table14678[[#This Row],[AVG-2]]))), "", MAX(0, (Table14678[[#This Row],[AVG-2]]-$L$5) / ($L$4-$L$5)))</f>
        <v/>
      </c>
      <c r="R52" s="19" t="str">
        <f>IF(OR(ISBLANK(Table14678[[#This Row],[NL-3]]),ISBLANK(Table14678[[#This Row],[RU-3]]), ISBLANK(Table14678[[#This Row],[US-3]])), "", AVERAGE(Table14678[[#This Row],[US-3]:[NL-3]]))</f>
        <v/>
      </c>
      <c r="S52" s="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2" s="17" t="str">
        <f>IF(OR($R$5="",$R$4="",ISBLANK(Table14678[[#This Row],[AVG-3]]), Table14678[[#This Row],[AVG-3]]=""), "", MAX(0, (Table14678[[#This Row],[AVG-3]]-$R$5)/($R$4-$R$5)))</f>
        <v/>
      </c>
      <c r="Y52" s="18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2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2" s="17" t="str">
        <f>IF(OR($Y$4="", $Y$5="", Table14678[[#This Row],[AVG-4]]=""), "", MAX(0, ($Y$5-Table14678[[#This Row],[AVG-4]])/($Y$5-$Y$4)))</f>
        <v/>
      </c>
      <c r="AG52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2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2" s="2" t="str">
        <f>IF(OR($AG$4="",$AG$5="", Table14678[[#This Row],[AVG-5]]=""), "", ($AG$5-Table14678[[#This Row],[AVG-5]])/($AG$5-$AG$4))</f>
        <v/>
      </c>
    </row>
    <row r="53" spans="1:35" s="2" customFormat="1" ht="16" thickBot="1">
      <c r="A53" s="28"/>
      <c r="B53" s="29"/>
      <c r="C53" s="30">
        <f t="shared" si="0"/>
        <v>15.3</v>
      </c>
      <c r="D53" s="30">
        <f t="shared" si="1"/>
        <v>12.66</v>
      </c>
      <c r="E53" s="30">
        <f t="shared" si="2"/>
        <v>13.35</v>
      </c>
      <c r="F53" s="30">
        <f t="shared" si="3"/>
        <v>21.38</v>
      </c>
      <c r="G53" s="30">
        <f t="shared" si="4"/>
        <v>13.51</v>
      </c>
      <c r="H53" s="30">
        <f t="shared" si="5"/>
        <v>9.4</v>
      </c>
      <c r="I53" s="31">
        <f>IF(OR(ISBLANK(Table14678[[#This Row],[US]])), "", AVERAGE(Table14678[[#This Row],[US]]))</f>
        <v>15.3</v>
      </c>
      <c r="J53" s="30"/>
      <c r="K53" s="30"/>
      <c r="L53" s="31" t="str">
        <f>IF(OR(ISBLANK(Table14678[[#This Row],[US-2]]), ISBLANK(Table14678[[#This Row],[RU-2]])), "", AVERAGE(Table14678[[#This Row],[US-2]:[RU-2]]))</f>
        <v/>
      </c>
      <c r="M53" s="30" t="str">
        <f>IF(OR(ISBLANK(Table14678[[#This Row],[US]]), ISBLANK(Table14678[[#This Row],[US-2]])), "", Table14678[[#This Row],[US]]-Table14678[[#This Row],[US-2]])</f>
        <v/>
      </c>
      <c r="N53" s="32" t="str">
        <f>IF(OR(ISBLANK($L$5), ISBLANK($L$4), NOT(ISNUMBER(Table14678[[#This Row],[AVG-2]]))), "", MAX(0, (Table14678[[#This Row],[AVG-2]]-$L$5) / ($L$4-$L$5)))</f>
        <v/>
      </c>
      <c r="O53" s="33"/>
      <c r="P53" s="33"/>
      <c r="Q53" s="33"/>
      <c r="R53" s="31" t="str">
        <f>IF(OR(ISBLANK(Table14678[[#This Row],[NL-3]]),ISBLANK(Table14678[[#This Row],[RU-3]]), ISBLANK(Table14678[[#This Row],[US-3]])), "", AVERAGE(Table14678[[#This Row],[US-3]:[NL-3]]))</f>
        <v/>
      </c>
      <c r="S53" s="33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3" s="34" t="str">
        <f>IF(OR($R$5="",$R$4="",ISBLANK(Table14678[[#This Row],[AVG-3]]), Table14678[[#This Row],[AVG-3]]=""), "", MAX(0, (Table14678[[#This Row],[AVG-3]]-$R$5)/($R$4-$R$5)))</f>
        <v/>
      </c>
      <c r="U53" s="33"/>
      <c r="V53" s="33"/>
      <c r="W53" s="33"/>
      <c r="X53" s="33"/>
      <c r="Y53" s="5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3" s="33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3" s="34" t="str">
        <f>IF(OR($Y$4="", $Y$5="", Table14678[[#This Row],[AVG-4]]=""), "", MAX(0, ($Y$5-Table14678[[#This Row],[AVG-4]])/($Y$5-$Y$4)))</f>
        <v/>
      </c>
      <c r="AB53" s="33"/>
      <c r="AC53" s="33"/>
      <c r="AD53" s="33"/>
      <c r="AE53" s="33"/>
      <c r="AF53" s="33"/>
      <c r="AG53" s="5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3" s="33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3" s="33" t="str">
        <f>IF(OR($AG$4="",$AG$5="", Table14678[[#This Row],[AVG-5]]=""), "", ($AG$5-Table14678[[#This Row],[AVG-5]])/($AG$5-$AG$4))</f>
        <v/>
      </c>
    </row>
    <row r="54" spans="1:35" s="2" customFormat="1">
      <c r="A54"/>
      <c r="B54" s="1"/>
      <c r="L54" s="18"/>
      <c r="R54" s="6" t="str">
        <f>IF(OR(ISBLANK(Table14678[[#This Row],[NL-3]]),ISBLANK(Table14678[[#This Row],[RU-3]]), ISBLANK(Table14678[[#This Row],[US-3]])), "", AVERAGE(Table14678[[#This Row],[US-3]:[NL-3]]))</f>
        <v/>
      </c>
      <c r="S54" s="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4" s="17" t="str">
        <f>IF(OR($R$5="",$R$4="",ISBLANK(Table14678[[#This Row],[AVG-3]]), Table14678[[#This Row],[AVG-3]]=""), "", MAX(0, (Table14678[[#This Row],[AVG-3]]-$R$5)/($R$4-$R$5)))</f>
        <v/>
      </c>
      <c r="Y54" s="2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4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4" s="17" t="str">
        <f>IF(OR($Y$4="", $Y$5="", Table14678[[#This Row],[AVG-4]]=""), "", MAX(0, ($Y$5-Table14678[[#This Row],[AVG-4]])/($Y$5-$Y$4)))</f>
        <v/>
      </c>
      <c r="AG54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4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4" s="2" t="str">
        <f>IF(OR($AG$4="",$AG$5="", Table14678[[#This Row],[AVG-5]]=""), "", ($AG$5-Table14678[[#This Row],[AVG-5]])/($AG$5-$AG$4))</f>
        <v/>
      </c>
    </row>
    <row r="55" spans="1:35" s="2" customFormat="1">
      <c r="A55"/>
      <c r="B55" s="1"/>
      <c r="L55" s="18"/>
      <c r="R55" s="6" t="str">
        <f>IF(OR(ISBLANK(Table14678[[#This Row],[NL-3]]),ISBLANK(Table14678[[#This Row],[RU-3]]), ISBLANK(Table14678[[#This Row],[US-3]])), "", AVERAGE(Table14678[[#This Row],[US-3]:[NL-3]]))</f>
        <v/>
      </c>
      <c r="S55" s="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5" s="17" t="str">
        <f>IF(OR($R$5="",$R$4="",ISBLANK(Table14678[[#This Row],[AVG-3]]), Table14678[[#This Row],[AVG-3]]=""), "", MAX(0, (Table14678[[#This Row],[AVG-3]]-$R$5)/($R$4-$R$5)))</f>
        <v/>
      </c>
      <c r="Y55" s="2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5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5" s="17" t="str">
        <f>IF(OR($Y$4="", $Y$5="", Table14678[[#This Row],[AVG-4]]=""), "", MAX(0, ($Y$5-Table14678[[#This Row],[AVG-4]])/($Y$5-$Y$4)))</f>
        <v/>
      </c>
      <c r="AG55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5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5" s="2" t="str">
        <f>IF(OR($AG$4="",$AG$5="", Table14678[[#This Row],[AVG-5]]=""), "", ($AG$5-Table14678[[#This Row],[AVG-5]])/($AG$5-$AG$4))</f>
        <v/>
      </c>
    </row>
    <row r="56" spans="1:35" s="2" customFormat="1">
      <c r="A56"/>
      <c r="B56" s="1"/>
      <c r="L56" s="18"/>
      <c r="R56" s="6" t="str">
        <f>IF(OR(ISBLANK(Table14678[[#This Row],[NL-3]]),ISBLANK(Table14678[[#This Row],[RU-3]]), ISBLANK(Table14678[[#This Row],[US-3]])), "", AVERAGE(Table14678[[#This Row],[US-3]:[NL-3]]))</f>
        <v/>
      </c>
      <c r="S56" s="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6" s="17" t="str">
        <f>IF(OR($R$5="",$R$4="",ISBLANK(Table14678[[#This Row],[AVG-3]]), Table14678[[#This Row],[AVG-3]]=""), "", MAX(0, (Table14678[[#This Row],[AVG-3]]-$R$5)/($R$4-$R$5)))</f>
        <v/>
      </c>
      <c r="Y56" s="2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6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6" s="17" t="str">
        <f>IF(OR($Y$4="", $Y$5="", Table14678[[#This Row],[AVG-4]]=""), "", MAX(0, ($Y$5-Table14678[[#This Row],[AVG-4]])/($Y$5-$Y$4)))</f>
        <v/>
      </c>
      <c r="AG56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6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6" s="2" t="str">
        <f>IF(OR($AG$4="",$AG$5="", Table14678[[#This Row],[AVG-5]]=""), "", ($AG$5-Table14678[[#This Row],[AVG-5]])/($AG$5-$AG$4))</f>
        <v/>
      </c>
    </row>
    <row r="57" spans="1:35" s="2" customFormat="1">
      <c r="A57"/>
      <c r="B57" s="1"/>
      <c r="L57" s="18"/>
      <c r="R57" s="6" t="str">
        <f>IF(OR(ISBLANK(Table14678[[#This Row],[NL-3]]),ISBLANK(Table14678[[#This Row],[RU-3]]), ISBLANK(Table14678[[#This Row],[US-3]])), "", AVERAGE(Table14678[[#This Row],[US-3]:[NL-3]]))</f>
        <v/>
      </c>
      <c r="S57" s="2" t="str">
        <f>IF(OR(ISBLANK(Table14678[[#This Row],[US-3]]),ISBLANK(Table14678[[#This Row],[RU-3]]),ISBLANK(Table14678[[#This Row],[RU-2]]),ISBLANK(Table14678[[#This Row],[US]])), "", AVERAGE(Table14678[[#This Row],[US]]-Table14678[[#This Row],[US-3]],Table14678[[#This Row],[RU-2]]-Table14678[[#This Row],[RU-3]]))</f>
        <v/>
      </c>
      <c r="T57" s="17" t="str">
        <f>IF(OR($R$5="",$R$4="",ISBLANK(Table14678[[#This Row],[AVG-3]]), Table14678[[#This Row],[AVG-3]]=""), "", MAX(0, (Table14678[[#This Row],[AVG-3]]-$R$5)/($R$4-$R$5)))</f>
        <v/>
      </c>
      <c r="Y57" s="2" t="str">
        <f>IF(OR(ISBLANK(Table14678[[#This Row],[PL-4]]),ISBLANK(Table14678[[#This Row],[NL-4]]),ISBLANK(Table14678[[#This Row],[RU-4]]),ISBLANK(Table14678[[#This Row],[US-4]])), "", AVERAGE(Table14678[[#This Row],[US-4]:[PL-4]]))</f>
        <v/>
      </c>
      <c r="Z57" s="2" t="str">
        <f>IF(OR(ISBLANK(Table14678[[#This Row],[US-4]]), ISBLANK(Table14678[[#This Row],[RU-4]]), ISBLANK(Table14678[[#This Row],[NL-4]]), ISBLANK(Table14678[[#This Row],[BWT-3]])), "", AVERAGE(Table14678[[#This Row],[US]]-Table14678[[#This Row],[US-4]], Table14678[[#This Row],[RU-2]]-Table14678[[#This Row],[RU-4]], Table14678[[#This Row],[NL-3]]-Table14678[[#This Row],[NL-4]]))</f>
        <v/>
      </c>
      <c r="AA57" s="17" t="str">
        <f>IF(OR($Y$4="", $Y$5="", Table14678[[#This Row],[AVG-4]]=""), "", MAX(0, ($Y$5-Table14678[[#This Row],[AVG-4]])/($Y$5-$Y$4)))</f>
        <v/>
      </c>
      <c r="AG57" s="18" t="str">
        <f>IF(OR(ISBLANK(Table14678[[#This Row],[US-5]]),ISBLANK(Table14678[[#This Row],[RU-5]]),ISBLANK(Table14678[[#This Row],[NL-5]]),ISBLANK(Table14678[[#This Row],[PL-5]]),ISBLANK(Table14678[[#This Row],[SV-5]])), "", AVERAGE(Table14678[[#This Row],[US-5]:[SV-5]]))</f>
        <v/>
      </c>
      <c r="AH57" s="2" t="str">
        <f>IF(OR(Table14678[[#This Row],[BWT-4]]="", ISBLANK(Table14678[[#This Row],[US-5]]), ISBLANK(Table14678[[#This Row],[RU-5]]), ISBLANK(Table14678[[#This Row],[NL-5]]), ISBLANK(Table14678[[#This Row],[PL-5]])), "", AVERAGE(Table14678[[#This Row],[US]]-Table14678[[#This Row],[US-5]], Table14678[[#This Row],[RU-2]]-Table14678[[#This Row],[RU-5]], Table14678[[#This Row],[NL-3]]-Table14678[[#This Row],[NL-5]],Table14678[[#This Row],[PL-4]]-Table14678[[#This Row],[PL-5]]))</f>
        <v/>
      </c>
      <c r="AI57" s="2" t="str">
        <f>IF(OR($AG$4="",$AG$5="", Table14678[[#This Row],[AVG-5]]=""), "", ($AG$5-Table14678[[#This Row],[AVG-5]])/($AG$5-$AG$4))</f>
        <v/>
      </c>
    </row>
  </sheetData>
  <mergeCells count="8">
    <mergeCell ref="U1:AA1"/>
    <mergeCell ref="AB1:AI1"/>
    <mergeCell ref="A3:A13"/>
    <mergeCell ref="A14:A16"/>
    <mergeCell ref="A17:A29"/>
    <mergeCell ref="C1:I1"/>
    <mergeCell ref="J1:N1"/>
    <mergeCell ref="O1:T1"/>
  </mergeCells>
  <conditionalFormatting sqref="L3:L380">
    <cfRule type="colorScale" priority="3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3:N53">
    <cfRule type="colorScale" priority="38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R3:R21">
    <cfRule type="colorScale" priority="3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T3:T16">
    <cfRule type="colorScale" priority="38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Y3:Y16">
    <cfRule type="colorScale" priority="3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A3:AA25">
    <cfRule type="colorScale" priority="39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AG3:AG17">
    <cfRule type="colorScale" priority="3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:AI19">
    <cfRule type="colorScale" priority="394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30F6-1686-A04F-B910-54F9626B93D9}">
  <dimension ref="A1:G8"/>
  <sheetViews>
    <sheetView zoomScale="150" zoomScaleNormal="150" workbookViewId="0">
      <selection activeCell="G8" sqref="A1:G8"/>
    </sheetView>
  </sheetViews>
  <sheetFormatPr baseColWidth="10" defaultColWidth="10.6640625" defaultRowHeight="15"/>
  <cols>
    <col min="2" max="3" width="7.6640625" style="9" customWidth="1"/>
    <col min="4" max="6" width="8.1640625" style="9" customWidth="1"/>
    <col min="7" max="7" width="8.1640625" customWidth="1"/>
  </cols>
  <sheetData>
    <row r="1" spans="1:7">
      <c r="B1" s="93" t="s">
        <v>58</v>
      </c>
      <c r="C1" s="93"/>
      <c r="D1" s="93" t="s">
        <v>59</v>
      </c>
      <c r="E1" s="93"/>
      <c r="F1" s="93" t="s">
        <v>78</v>
      </c>
      <c r="G1" s="93"/>
    </row>
    <row r="2" spans="1:7" ht="16" thickBot="1">
      <c r="A2" s="16"/>
      <c r="B2" s="38" t="s">
        <v>70</v>
      </c>
      <c r="C2" s="38" t="s">
        <v>71</v>
      </c>
      <c r="D2" s="38" t="s">
        <v>70</v>
      </c>
      <c r="E2" s="38" t="s">
        <v>71</v>
      </c>
      <c r="F2" s="38" t="s">
        <v>70</v>
      </c>
      <c r="G2" s="38" t="s">
        <v>71</v>
      </c>
    </row>
    <row r="3" spans="1:7">
      <c r="A3" t="s">
        <v>73</v>
      </c>
      <c r="B3" s="10">
        <v>4.01</v>
      </c>
      <c r="C3" s="10">
        <v>15.24</v>
      </c>
      <c r="D3" s="10">
        <v>0</v>
      </c>
      <c r="E3" s="10">
        <v>16.940000000000001</v>
      </c>
      <c r="F3" s="39">
        <f>(B3-D3)/B3</f>
        <v>1</v>
      </c>
      <c r="G3" s="39">
        <f>(C3-E3)/C3</f>
        <v>-0.11154855643044627</v>
      </c>
    </row>
    <row r="4" spans="1:7">
      <c r="A4" t="s">
        <v>72</v>
      </c>
      <c r="B4" s="10">
        <v>1.05</v>
      </c>
      <c r="C4" s="10">
        <v>15.24</v>
      </c>
      <c r="D4" s="10">
        <v>0</v>
      </c>
      <c r="E4" s="10">
        <v>17.350000000000001</v>
      </c>
      <c r="F4" s="39">
        <f t="shared" ref="F4:F8" si="0">(B4-D4)/B4</f>
        <v>1</v>
      </c>
      <c r="G4" s="39">
        <f t="shared" ref="G4:G8" si="1">(C4-E4)/C4</f>
        <v>-0.13845144356955388</v>
      </c>
    </row>
    <row r="5" spans="1:7">
      <c r="A5" t="s">
        <v>74</v>
      </c>
      <c r="B5" s="10">
        <v>4.01</v>
      </c>
      <c r="C5" s="10">
        <v>15.24</v>
      </c>
      <c r="D5" s="10">
        <v>4.59</v>
      </c>
      <c r="E5" s="10">
        <v>16.82</v>
      </c>
      <c r="F5" s="39">
        <f t="shared" si="0"/>
        <v>-0.14463840399002495</v>
      </c>
      <c r="G5" s="39">
        <f t="shared" si="1"/>
        <v>-0.1036745406824147</v>
      </c>
    </row>
    <row r="6" spans="1:7">
      <c r="A6" t="s">
        <v>75</v>
      </c>
      <c r="B6" s="10">
        <v>1.05</v>
      </c>
      <c r="C6" s="10">
        <v>15.24</v>
      </c>
      <c r="D6" s="10">
        <v>1.05</v>
      </c>
      <c r="E6" s="10">
        <v>17.309999999999999</v>
      </c>
      <c r="F6" s="39">
        <f t="shared" si="0"/>
        <v>0</v>
      </c>
      <c r="G6" s="39">
        <f t="shared" si="1"/>
        <v>-0.1358267716535432</v>
      </c>
    </row>
    <row r="7" spans="1:7">
      <c r="A7" t="s">
        <v>76</v>
      </c>
      <c r="B7" s="10">
        <v>1.57</v>
      </c>
      <c r="C7" s="10">
        <v>15.66</v>
      </c>
      <c r="D7" s="10">
        <v>1.05</v>
      </c>
      <c r="E7" s="10">
        <v>15.81</v>
      </c>
      <c r="F7" s="39">
        <f t="shared" si="0"/>
        <v>0.33121019108280253</v>
      </c>
      <c r="G7" s="39">
        <f t="shared" si="1"/>
        <v>-9.5785440613027038E-3</v>
      </c>
    </row>
    <row r="8" spans="1:7">
      <c r="A8" t="s">
        <v>77</v>
      </c>
      <c r="B8" s="10">
        <v>1.57</v>
      </c>
      <c r="C8" s="10">
        <v>15.66</v>
      </c>
      <c r="D8" s="10">
        <v>0</v>
      </c>
      <c r="E8" s="10">
        <v>15.89</v>
      </c>
      <c r="F8" s="39">
        <f t="shared" si="0"/>
        <v>1</v>
      </c>
      <c r="G8" s="39">
        <f t="shared" si="1"/>
        <v>-1.4687100893997473E-2</v>
      </c>
    </row>
  </sheetData>
  <mergeCells count="3">
    <mergeCell ref="B1:C1"/>
    <mergeCell ref="F1:G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488D-02DC-364A-B11B-0BB76D20A351}">
  <dimension ref="A1:N10"/>
  <sheetViews>
    <sheetView zoomScale="150" zoomScaleNormal="150" workbookViewId="0">
      <selection activeCell="N7" sqref="N7"/>
    </sheetView>
  </sheetViews>
  <sheetFormatPr baseColWidth="10" defaultColWidth="10.6640625" defaultRowHeight="15"/>
  <cols>
    <col min="1" max="1" width="18.33203125" customWidth="1"/>
    <col min="2" max="2" width="12.1640625" customWidth="1"/>
    <col min="3" max="10" width="7.1640625" style="9" customWidth="1"/>
    <col min="11" max="11" width="7.1640625" customWidth="1"/>
    <col min="12" max="12" width="7.83203125" customWidth="1"/>
    <col min="13" max="14" width="7.1640625" customWidth="1"/>
  </cols>
  <sheetData>
    <row r="1" spans="1:14">
      <c r="C1" s="93" t="s">
        <v>124</v>
      </c>
      <c r="D1" s="93"/>
      <c r="E1" s="93"/>
      <c r="F1" s="93" t="s">
        <v>125</v>
      </c>
      <c r="G1" s="93"/>
      <c r="H1" s="93"/>
      <c r="I1" s="93" t="s">
        <v>126</v>
      </c>
      <c r="J1" s="93"/>
      <c r="K1" s="93"/>
      <c r="L1" s="93" t="s">
        <v>127</v>
      </c>
      <c r="M1" s="93"/>
      <c r="N1" s="93"/>
    </row>
    <row r="2" spans="1:14" ht="16" thickBot="1">
      <c r="A2" s="16"/>
      <c r="B2" s="16" t="s">
        <v>135</v>
      </c>
      <c r="C2" s="38" t="s">
        <v>70</v>
      </c>
      <c r="D2" s="38" t="s">
        <v>133</v>
      </c>
      <c r="E2" s="38" t="s">
        <v>128</v>
      </c>
      <c r="F2" s="38" t="s">
        <v>70</v>
      </c>
      <c r="G2" s="38" t="s">
        <v>133</v>
      </c>
      <c r="H2" s="38" t="s">
        <v>128</v>
      </c>
      <c r="I2" s="38" t="s">
        <v>70</v>
      </c>
      <c r="J2" s="38" t="s">
        <v>133</v>
      </c>
      <c r="K2" s="38" t="s">
        <v>128</v>
      </c>
      <c r="L2" s="38" t="s">
        <v>70</v>
      </c>
      <c r="M2" s="38" t="s">
        <v>133</v>
      </c>
      <c r="N2" s="38" t="s">
        <v>128</v>
      </c>
    </row>
    <row r="3" spans="1:14">
      <c r="A3" t="s">
        <v>123</v>
      </c>
      <c r="B3" t="s">
        <v>136</v>
      </c>
      <c r="C3" s="10">
        <v>1.05</v>
      </c>
      <c r="D3" s="10">
        <v>4.01</v>
      </c>
      <c r="E3" s="10">
        <v>15.36</v>
      </c>
      <c r="F3" s="10">
        <v>8.3800000000000008</v>
      </c>
      <c r="G3" s="10">
        <v>9.23</v>
      </c>
      <c r="H3" s="10">
        <v>25.89</v>
      </c>
      <c r="I3" s="45">
        <v>1.05</v>
      </c>
      <c r="J3" s="45">
        <v>4.2699999999999996</v>
      </c>
      <c r="K3" s="45" t="s">
        <v>129</v>
      </c>
      <c r="L3" s="10">
        <v>1.05</v>
      </c>
      <c r="M3" s="10">
        <v>4.53</v>
      </c>
      <c r="N3" s="9">
        <v>17.62</v>
      </c>
    </row>
    <row r="4" spans="1:14" hidden="1">
      <c r="A4" t="s">
        <v>130</v>
      </c>
      <c r="B4" t="s">
        <v>136</v>
      </c>
      <c r="C4" s="10">
        <f>C3</f>
        <v>1.05</v>
      </c>
      <c r="D4" s="10">
        <v>4.01</v>
      </c>
      <c r="E4" s="10">
        <f>E3</f>
        <v>15.36</v>
      </c>
      <c r="F4" s="10">
        <f>F3</f>
        <v>8.3800000000000008</v>
      </c>
      <c r="G4" s="10">
        <f>G3</f>
        <v>9.23</v>
      </c>
      <c r="H4" s="10">
        <f>H3</f>
        <v>25.89</v>
      </c>
      <c r="I4" s="45">
        <v>1.05</v>
      </c>
      <c r="J4" s="45"/>
      <c r="K4" s="45" t="s">
        <v>129</v>
      </c>
      <c r="L4" s="10">
        <v>1.05</v>
      </c>
      <c r="M4" s="10"/>
      <c r="N4" s="10">
        <v>17.559999999999999</v>
      </c>
    </row>
    <row r="5" spans="1:14" hidden="1">
      <c r="A5" t="s">
        <v>131</v>
      </c>
      <c r="B5" t="s">
        <v>136</v>
      </c>
      <c r="C5" s="10">
        <f>C3</f>
        <v>1.05</v>
      </c>
      <c r="D5" s="10">
        <v>4.01</v>
      </c>
      <c r="E5" s="10">
        <f>E3</f>
        <v>15.36</v>
      </c>
      <c r="F5" s="10">
        <v>5.24</v>
      </c>
      <c r="G5" s="10">
        <v>8.59</v>
      </c>
      <c r="H5" s="10">
        <v>25.13</v>
      </c>
      <c r="I5" s="45">
        <v>1.05</v>
      </c>
      <c r="J5" s="45"/>
      <c r="K5" s="45" t="s">
        <v>129</v>
      </c>
      <c r="L5" s="10">
        <v>1.05</v>
      </c>
      <c r="M5" s="10"/>
      <c r="N5" s="10">
        <v>17.68</v>
      </c>
    </row>
    <row r="6" spans="1:14" hidden="1">
      <c r="A6" t="s">
        <v>132</v>
      </c>
      <c r="B6" t="s">
        <v>136</v>
      </c>
      <c r="C6" s="10">
        <f>C3</f>
        <v>1.05</v>
      </c>
      <c r="D6" s="10">
        <v>4.01</v>
      </c>
      <c r="E6" s="10">
        <f>E3</f>
        <v>15.36</v>
      </c>
      <c r="F6" s="10">
        <f>F5</f>
        <v>5.24</v>
      </c>
      <c r="G6" s="10">
        <f>G5</f>
        <v>8.59</v>
      </c>
      <c r="H6" s="10">
        <f>H5</f>
        <v>25.13</v>
      </c>
      <c r="I6" s="45">
        <v>1.05</v>
      </c>
      <c r="J6" s="45"/>
      <c r="K6" s="45" t="s">
        <v>129</v>
      </c>
      <c r="L6" s="10">
        <v>1.05</v>
      </c>
      <c r="M6" s="10"/>
      <c r="N6" s="10">
        <v>17.62</v>
      </c>
    </row>
    <row r="7" spans="1:14">
      <c r="A7" s="46" t="s">
        <v>134</v>
      </c>
      <c r="B7" s="47" t="s">
        <v>137</v>
      </c>
      <c r="C7" s="10">
        <v>11.27</v>
      </c>
      <c r="D7" s="10">
        <v>4.01</v>
      </c>
      <c r="E7" s="10">
        <v>15.36</v>
      </c>
      <c r="F7" s="10">
        <v>19.61</v>
      </c>
      <c r="G7" s="10">
        <v>7.06</v>
      </c>
      <c r="H7" s="10">
        <v>21.49</v>
      </c>
      <c r="I7" s="45">
        <v>10.78</v>
      </c>
      <c r="J7" s="45">
        <v>3.95</v>
      </c>
      <c r="K7" s="39" t="s">
        <v>129</v>
      </c>
      <c r="L7" s="9">
        <v>12.25</v>
      </c>
      <c r="M7" s="9">
        <v>3.95</v>
      </c>
      <c r="N7" s="9"/>
    </row>
    <row r="8" spans="1:14">
      <c r="C8" s="10"/>
      <c r="D8" s="10"/>
      <c r="E8" s="10"/>
      <c r="F8" s="10"/>
      <c r="G8" s="10"/>
      <c r="H8" s="10"/>
      <c r="I8" s="39"/>
      <c r="J8" s="39"/>
      <c r="K8" s="39"/>
      <c r="L8" s="9"/>
      <c r="M8" s="9"/>
      <c r="N8" s="9"/>
    </row>
    <row r="9" spans="1:14">
      <c r="K9" s="9"/>
      <c r="L9" s="9"/>
      <c r="M9" s="9"/>
      <c r="N9" s="9"/>
    </row>
    <row r="10" spans="1:14">
      <c r="K10" s="9"/>
      <c r="L10" s="9"/>
      <c r="M10" s="9"/>
      <c r="N10" s="9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 1 - CV</vt:lpstr>
      <vt:lpstr>Exp 3OLD - CV-ML</vt:lpstr>
      <vt:lpstr>Exp 2 - LIB</vt:lpstr>
      <vt:lpstr>Significance Testing</vt:lpstr>
      <vt:lpstr>Hyperparam</vt:lpstr>
      <vt:lpstr>Exp 3 - CV-ML (2)</vt:lpstr>
      <vt:lpstr>Overfitting on the memory</vt:lpstr>
      <vt:lpstr>Overfitting or undertraining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Vander Eeckt</dc:creator>
  <cp:lastModifiedBy>Steven Vander Eeckt</cp:lastModifiedBy>
  <dcterms:created xsi:type="dcterms:W3CDTF">2025-01-24T12:36:48Z</dcterms:created>
  <dcterms:modified xsi:type="dcterms:W3CDTF">2025-09-17T07:37:12Z</dcterms:modified>
</cp:coreProperties>
</file>