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blogScripts\"/>
    </mc:Choice>
  </mc:AlternateContent>
  <bookViews>
    <workbookView xWindow="0" yWindow="0" windowWidth="20490" windowHeight="7755" xr2:uid="{00000000-000D-0000-FFFF-FFFF00000000}"/>
  </bookViews>
  <sheets>
    <sheet name="Sheet1 (2)" sheetId="2" r:id="rId1"/>
    <sheet name="Sheet1 (3)" sheetId="3" r:id="rId2"/>
    <sheet name="Sheet1 (4)" sheetId="4" r:id="rId3"/>
    <sheet name="Sheet1 (5)" sheetId="5" r:id="rId4"/>
    <sheet name="Sheet1 (6)" sheetId="6" r:id="rId5"/>
    <sheet name="Sheet1 (7)" sheetId="7" r:id="rId6"/>
    <sheet name="Sheet1 (8)" sheetId="8" r:id="rId7"/>
    <sheet name="Sheet1 (9)" sheetId="9" r:id="rId8"/>
    <sheet name="Sheet1 (10)" sheetId="10" r:id="rId9"/>
    <sheet name="Sheet1 (11)" sheetId="11" r:id="rId10"/>
    <sheet name="Sheet1 (12)" sheetId="12" r:id="rId11"/>
    <sheet name="Sheet1 (13)" sheetId="13" r:id="rId12"/>
    <sheet name="Sheet1 (14)" sheetId="14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4" l="1"/>
  <c r="K6" i="14"/>
  <c r="J6" i="14"/>
  <c r="I6" i="14"/>
  <c r="L5" i="14"/>
  <c r="K5" i="14"/>
  <c r="J5" i="14"/>
  <c r="I5" i="14"/>
  <c r="L4" i="14"/>
  <c r="K4" i="14"/>
  <c r="J4" i="14"/>
  <c r="I4" i="14"/>
  <c r="L3" i="14"/>
  <c r="K3" i="14"/>
  <c r="J3" i="14"/>
  <c r="I3" i="14"/>
  <c r="E9" i="14"/>
  <c r="D9" i="14"/>
  <c r="C9" i="14"/>
  <c r="Q20" i="14"/>
  <c r="P20" i="14"/>
  <c r="O20" i="14"/>
  <c r="O19" i="14"/>
  <c r="N19" i="14"/>
  <c r="E13" i="14"/>
  <c r="C11" i="14"/>
  <c r="E10" i="14"/>
  <c r="E11" i="14" s="1"/>
  <c r="F9" i="14"/>
  <c r="I8" i="14"/>
  <c r="Q21" i="14"/>
  <c r="P21" i="14"/>
  <c r="O6" i="14"/>
  <c r="N6" i="14"/>
  <c r="Q5" i="14"/>
  <c r="P5" i="14"/>
  <c r="O5" i="14"/>
  <c r="N5" i="14"/>
  <c r="O4" i="14"/>
  <c r="N4" i="14"/>
  <c r="Q4" i="14"/>
  <c r="P4" i="14"/>
  <c r="Q18" i="14"/>
  <c r="P18" i="14"/>
  <c r="O18" i="14"/>
  <c r="N3" i="14"/>
  <c r="D9" i="13"/>
  <c r="C9" i="13"/>
  <c r="C11" i="13" s="1"/>
  <c r="E9" i="13"/>
  <c r="L6" i="13"/>
  <c r="K6" i="13"/>
  <c r="J6" i="13"/>
  <c r="I6" i="13"/>
  <c r="L5" i="13"/>
  <c r="K5" i="13"/>
  <c r="P5" i="13" s="1"/>
  <c r="J5" i="13"/>
  <c r="I5" i="13"/>
  <c r="J4" i="13"/>
  <c r="K4" i="13"/>
  <c r="L4" i="13"/>
  <c r="I4" i="13"/>
  <c r="L3" i="13"/>
  <c r="K3" i="13"/>
  <c r="J3" i="13"/>
  <c r="I3" i="13"/>
  <c r="Q20" i="13"/>
  <c r="P20" i="13"/>
  <c r="O20" i="13"/>
  <c r="N20" i="13"/>
  <c r="O19" i="13"/>
  <c r="N19" i="13"/>
  <c r="E13" i="13"/>
  <c r="E10" i="13"/>
  <c r="E11" i="13" s="1"/>
  <c r="D11" i="13"/>
  <c r="I8" i="13"/>
  <c r="Q21" i="13"/>
  <c r="P6" i="13"/>
  <c r="O6" i="13"/>
  <c r="N6" i="13"/>
  <c r="Q5" i="13"/>
  <c r="O5" i="13"/>
  <c r="N5" i="13"/>
  <c r="O4" i="13"/>
  <c r="N4" i="13"/>
  <c r="Q19" i="13"/>
  <c r="P4" i="13"/>
  <c r="Q18" i="13"/>
  <c r="P18" i="13"/>
  <c r="O3" i="13"/>
  <c r="N3" i="13"/>
  <c r="L6" i="12"/>
  <c r="K6" i="12"/>
  <c r="J6" i="12"/>
  <c r="I6" i="12"/>
  <c r="L5" i="12"/>
  <c r="K5" i="12"/>
  <c r="P20" i="12" s="1"/>
  <c r="J5" i="12"/>
  <c r="I5" i="12"/>
  <c r="L4" i="12"/>
  <c r="K4" i="12"/>
  <c r="J4" i="12"/>
  <c r="I4" i="12"/>
  <c r="L3" i="12"/>
  <c r="K3" i="12"/>
  <c r="J3" i="12"/>
  <c r="I3" i="12"/>
  <c r="E9" i="12"/>
  <c r="D9" i="12"/>
  <c r="C9" i="12"/>
  <c r="Q20" i="12"/>
  <c r="O20" i="12"/>
  <c r="N20" i="12"/>
  <c r="P19" i="12"/>
  <c r="O19" i="12"/>
  <c r="N19" i="12"/>
  <c r="E13" i="12"/>
  <c r="E10" i="12"/>
  <c r="E11" i="12" s="1"/>
  <c r="F9" i="12"/>
  <c r="D11" i="12"/>
  <c r="C11" i="12"/>
  <c r="I8" i="12"/>
  <c r="Q21" i="12"/>
  <c r="P21" i="12"/>
  <c r="O21" i="12"/>
  <c r="N6" i="12"/>
  <c r="Q5" i="12"/>
  <c r="P5" i="12"/>
  <c r="O5" i="12"/>
  <c r="N5" i="12"/>
  <c r="N4" i="12"/>
  <c r="Q4" i="12"/>
  <c r="P4" i="12"/>
  <c r="O4" i="12"/>
  <c r="Q3" i="12"/>
  <c r="Q18" i="12"/>
  <c r="P3" i="12"/>
  <c r="O3" i="12"/>
  <c r="N3" i="12"/>
  <c r="L6" i="11"/>
  <c r="K6" i="11"/>
  <c r="J6" i="11"/>
  <c r="I6" i="11"/>
  <c r="L5" i="11"/>
  <c r="I5" i="11"/>
  <c r="L4" i="11"/>
  <c r="K4" i="11"/>
  <c r="J4" i="11"/>
  <c r="I4" i="11"/>
  <c r="L3" i="11"/>
  <c r="K3" i="11"/>
  <c r="J3" i="11"/>
  <c r="I3" i="11"/>
  <c r="D9" i="11"/>
  <c r="C9" i="11"/>
  <c r="Q20" i="11"/>
  <c r="P20" i="11"/>
  <c r="O20" i="11"/>
  <c r="N20" i="11"/>
  <c r="O19" i="11"/>
  <c r="N19" i="11"/>
  <c r="E13" i="11"/>
  <c r="C11" i="11"/>
  <c r="E10" i="11"/>
  <c r="E11" i="11" s="1"/>
  <c r="D11" i="11"/>
  <c r="I8" i="11"/>
  <c r="Q21" i="11"/>
  <c r="P21" i="11"/>
  <c r="O6" i="11"/>
  <c r="N6" i="11"/>
  <c r="Q5" i="11"/>
  <c r="P5" i="11"/>
  <c r="O5" i="11"/>
  <c r="N5" i="11"/>
  <c r="O4" i="11"/>
  <c r="N4" i="11"/>
  <c r="Q4" i="11"/>
  <c r="P4" i="11"/>
  <c r="Q18" i="11"/>
  <c r="P3" i="11"/>
  <c r="O3" i="11"/>
  <c r="N3" i="11"/>
  <c r="L6" i="10"/>
  <c r="K6" i="10"/>
  <c r="J6" i="10"/>
  <c r="I6" i="10"/>
  <c r="L5" i="10"/>
  <c r="K5" i="10"/>
  <c r="J5" i="10"/>
  <c r="O20" i="10" s="1"/>
  <c r="I5" i="10"/>
  <c r="L4" i="10"/>
  <c r="Q19" i="10" s="1"/>
  <c r="K4" i="10"/>
  <c r="J4" i="10"/>
  <c r="I4" i="10"/>
  <c r="L3" i="10"/>
  <c r="K3" i="10"/>
  <c r="J3" i="10"/>
  <c r="I3" i="10"/>
  <c r="E9" i="10"/>
  <c r="D9" i="10"/>
  <c r="C9" i="10"/>
  <c r="O21" i="10"/>
  <c r="N21" i="10"/>
  <c r="P20" i="10"/>
  <c r="O19" i="10"/>
  <c r="N18" i="10"/>
  <c r="E13" i="10"/>
  <c r="E10" i="10"/>
  <c r="E11" i="10" s="1"/>
  <c r="D11" i="10"/>
  <c r="C11" i="10"/>
  <c r="I8" i="10"/>
  <c r="P6" i="10"/>
  <c r="O6" i="10"/>
  <c r="Q21" i="10"/>
  <c r="P21" i="10"/>
  <c r="N6" i="10"/>
  <c r="Q5" i="10"/>
  <c r="P5" i="10"/>
  <c r="N5" i="10"/>
  <c r="Q20" i="10"/>
  <c r="N20" i="10"/>
  <c r="Q4" i="10"/>
  <c r="P4" i="10"/>
  <c r="O4" i="10"/>
  <c r="N4" i="10"/>
  <c r="P3" i="10"/>
  <c r="O3" i="10"/>
  <c r="Q18" i="10"/>
  <c r="P18" i="10"/>
  <c r="O18" i="10"/>
  <c r="N3" i="10"/>
  <c r="P19" i="14" l="1"/>
  <c r="Q19" i="14"/>
  <c r="N20" i="14"/>
  <c r="D11" i="14"/>
  <c r="P3" i="14"/>
  <c r="N18" i="14"/>
  <c r="N21" i="14"/>
  <c r="O3" i="14"/>
  <c r="P6" i="14"/>
  <c r="Q3" i="14"/>
  <c r="Q6" i="14"/>
  <c r="O21" i="14"/>
  <c r="F9" i="13"/>
  <c r="Q4" i="13"/>
  <c r="N21" i="13"/>
  <c r="P3" i="13"/>
  <c r="N18" i="13"/>
  <c r="Q3" i="13"/>
  <c r="Q6" i="13"/>
  <c r="O18" i="13"/>
  <c r="O21" i="13"/>
  <c r="P19" i="13"/>
  <c r="P21" i="13"/>
  <c r="Q19" i="12"/>
  <c r="O6" i="12"/>
  <c r="N18" i="12"/>
  <c r="N21" i="12"/>
  <c r="P6" i="12"/>
  <c r="O18" i="12"/>
  <c r="Q6" i="12"/>
  <c r="P18" i="12"/>
  <c r="Q19" i="11"/>
  <c r="P19" i="11"/>
  <c r="N21" i="11"/>
  <c r="F9" i="11"/>
  <c r="P6" i="11"/>
  <c r="N18" i="11"/>
  <c r="Q3" i="11"/>
  <c r="Q6" i="11"/>
  <c r="O18" i="11"/>
  <c r="O21" i="11"/>
  <c r="P18" i="11"/>
  <c r="O5" i="10"/>
  <c r="N19" i="10"/>
  <c r="F9" i="10"/>
  <c r="P19" i="10"/>
  <c r="Q3" i="10"/>
  <c r="Q6" i="10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D9" i="9"/>
  <c r="C9" i="9"/>
  <c r="P20" i="9"/>
  <c r="O20" i="9"/>
  <c r="N20" i="9"/>
  <c r="O19" i="9"/>
  <c r="N19" i="9"/>
  <c r="E13" i="9"/>
  <c r="C11" i="9"/>
  <c r="E10" i="9"/>
  <c r="E11" i="9" s="1"/>
  <c r="F9" i="9"/>
  <c r="D11" i="9"/>
  <c r="I8" i="9"/>
  <c r="Q21" i="9"/>
  <c r="P21" i="9"/>
  <c r="O21" i="9"/>
  <c r="N21" i="9"/>
  <c r="Q5" i="9"/>
  <c r="P5" i="9"/>
  <c r="Q20" i="9"/>
  <c r="O5" i="9"/>
  <c r="N5" i="9"/>
  <c r="O4" i="9"/>
  <c r="N4" i="9"/>
  <c r="Q4" i="9"/>
  <c r="P4" i="9"/>
  <c r="Q18" i="9"/>
  <c r="P18" i="9"/>
  <c r="O3" i="9"/>
  <c r="N3" i="9"/>
  <c r="J6" i="8"/>
  <c r="L6" i="8"/>
  <c r="K6" i="8"/>
  <c r="I6" i="8"/>
  <c r="L5" i="8"/>
  <c r="K5" i="8"/>
  <c r="J5" i="8"/>
  <c r="I5" i="8"/>
  <c r="L4" i="8"/>
  <c r="K4" i="8"/>
  <c r="J4" i="8"/>
  <c r="I4" i="8"/>
  <c r="L3" i="8"/>
  <c r="K3" i="8"/>
  <c r="J3" i="8"/>
  <c r="I3" i="8"/>
  <c r="D9" i="8"/>
  <c r="E9" i="8"/>
  <c r="C9" i="8"/>
  <c r="Q20" i="8"/>
  <c r="P20" i="8"/>
  <c r="N20" i="8"/>
  <c r="O19" i="8"/>
  <c r="N19" i="8"/>
  <c r="E13" i="8"/>
  <c r="C11" i="8"/>
  <c r="E10" i="8"/>
  <c r="E11" i="8" s="1"/>
  <c r="D11" i="8"/>
  <c r="I8" i="8"/>
  <c r="Q21" i="8"/>
  <c r="P21" i="8"/>
  <c r="O21" i="8"/>
  <c r="N6" i="8"/>
  <c r="Q5" i="8"/>
  <c r="P5" i="8"/>
  <c r="O5" i="8"/>
  <c r="N5" i="8"/>
  <c r="O4" i="8"/>
  <c r="N4" i="8"/>
  <c r="Q4" i="8"/>
  <c r="P4" i="8"/>
  <c r="Q18" i="8"/>
  <c r="P18" i="8"/>
  <c r="O18" i="8"/>
  <c r="N18" i="8"/>
  <c r="Q19" i="9" l="1"/>
  <c r="N6" i="9"/>
  <c r="O6" i="9"/>
  <c r="P3" i="9"/>
  <c r="P6" i="9"/>
  <c r="N18" i="9"/>
  <c r="P19" i="9"/>
  <c r="Q3" i="9"/>
  <c r="Q6" i="9"/>
  <c r="O18" i="9"/>
  <c r="N3" i="8"/>
  <c r="P19" i="8"/>
  <c r="N21" i="8"/>
  <c r="O3" i="8"/>
  <c r="O6" i="8"/>
  <c r="P3" i="8"/>
  <c r="Q6" i="8"/>
  <c r="F9" i="8"/>
  <c r="Q19" i="8"/>
  <c r="O20" i="8"/>
  <c r="P6" i="8"/>
  <c r="Q3" i="8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C9" i="6"/>
  <c r="D9" i="6"/>
  <c r="E27" i="5"/>
  <c r="I3" i="7" l="1"/>
  <c r="L6" i="7"/>
  <c r="K6" i="7"/>
  <c r="P21" i="7" s="1"/>
  <c r="J6" i="7"/>
  <c r="O21" i="7" s="1"/>
  <c r="I6" i="7"/>
  <c r="L5" i="7"/>
  <c r="K5" i="7"/>
  <c r="J5" i="7"/>
  <c r="O5" i="7" s="1"/>
  <c r="I5" i="7"/>
  <c r="N5" i="7" s="1"/>
  <c r="L4" i="7"/>
  <c r="K4" i="7"/>
  <c r="P19" i="7" s="1"/>
  <c r="J4" i="7"/>
  <c r="O19" i="7" s="1"/>
  <c r="I4" i="7"/>
  <c r="N19" i="7" s="1"/>
  <c r="L3" i="7"/>
  <c r="K3" i="7"/>
  <c r="J3" i="7"/>
  <c r="O3" i="7" s="1"/>
  <c r="N18" i="7"/>
  <c r="D9" i="7"/>
  <c r="E9" i="7"/>
  <c r="C9" i="7"/>
  <c r="C11" i="7" s="1"/>
  <c r="N21" i="7"/>
  <c r="O18" i="7"/>
  <c r="E13" i="7"/>
  <c r="E10" i="7"/>
  <c r="I8" i="7"/>
  <c r="Q21" i="7"/>
  <c r="O6" i="7"/>
  <c r="N6" i="7"/>
  <c r="Q20" i="7"/>
  <c r="P20" i="7"/>
  <c r="Q19" i="7"/>
  <c r="Q18" i="7"/>
  <c r="P18" i="7"/>
  <c r="P21" i="6"/>
  <c r="N6" i="6"/>
  <c r="O5" i="6"/>
  <c r="N5" i="6"/>
  <c r="P19" i="6"/>
  <c r="N4" i="6"/>
  <c r="N3" i="6"/>
  <c r="C11" i="6"/>
  <c r="O21" i="6"/>
  <c r="P20" i="6"/>
  <c r="O20" i="6"/>
  <c r="O19" i="6"/>
  <c r="P18" i="6"/>
  <c r="O18" i="6"/>
  <c r="E13" i="6"/>
  <c r="D11" i="6"/>
  <c r="E10" i="6"/>
  <c r="E11" i="6" s="1"/>
  <c r="I8" i="6"/>
  <c r="Q21" i="6"/>
  <c r="P6" i="6"/>
  <c r="O6" i="6"/>
  <c r="Q20" i="6"/>
  <c r="P5" i="6"/>
  <c r="Q19" i="6"/>
  <c r="O4" i="6"/>
  <c r="Q18" i="6"/>
  <c r="P3" i="6"/>
  <c r="O3" i="6"/>
  <c r="L6" i="5"/>
  <c r="K6" i="5"/>
  <c r="P6" i="5" s="1"/>
  <c r="J6" i="5"/>
  <c r="O6" i="5" s="1"/>
  <c r="I6" i="5"/>
  <c r="N21" i="5" s="1"/>
  <c r="L5" i="5"/>
  <c r="K5" i="5"/>
  <c r="P5" i="5" s="1"/>
  <c r="J5" i="5"/>
  <c r="O20" i="5" s="1"/>
  <c r="I5" i="5"/>
  <c r="N20" i="5" s="1"/>
  <c r="L4" i="5"/>
  <c r="Q19" i="5" s="1"/>
  <c r="K4" i="5"/>
  <c r="P19" i="5" s="1"/>
  <c r="J4" i="5"/>
  <c r="O19" i="5" s="1"/>
  <c r="I4" i="5"/>
  <c r="N4" i="5" s="1"/>
  <c r="L3" i="5"/>
  <c r="K3" i="5"/>
  <c r="P18" i="5" s="1"/>
  <c r="J3" i="5"/>
  <c r="O18" i="5" s="1"/>
  <c r="I3" i="5"/>
  <c r="N18" i="5" s="1"/>
  <c r="D9" i="5"/>
  <c r="E9" i="5"/>
  <c r="C9" i="5"/>
  <c r="C11" i="5" s="1"/>
  <c r="P21" i="5"/>
  <c r="O21" i="5"/>
  <c r="E13" i="5"/>
  <c r="D11" i="5"/>
  <c r="E10" i="5"/>
  <c r="I8" i="5"/>
  <c r="N6" i="5"/>
  <c r="Q21" i="5"/>
  <c r="Q20" i="5"/>
  <c r="P4" i="5"/>
  <c r="Q18" i="5"/>
  <c r="P3" i="5"/>
  <c r="O3" i="5"/>
  <c r="L6" i="4"/>
  <c r="K6" i="4"/>
  <c r="J6" i="4"/>
  <c r="I6" i="4"/>
  <c r="N21" i="4" s="1"/>
  <c r="L5" i="4"/>
  <c r="K5" i="4"/>
  <c r="J5" i="4"/>
  <c r="O5" i="4"/>
  <c r="I5" i="4"/>
  <c r="N20" i="4" s="1"/>
  <c r="L4" i="4"/>
  <c r="K4" i="4"/>
  <c r="P19" i="4" s="1"/>
  <c r="J4" i="4"/>
  <c r="I4" i="4"/>
  <c r="L3" i="4"/>
  <c r="K3" i="4"/>
  <c r="J3" i="4"/>
  <c r="O18" i="4" s="1"/>
  <c r="I3" i="4"/>
  <c r="N18" i="4" s="1"/>
  <c r="D9" i="4"/>
  <c r="E9" i="4"/>
  <c r="E11" i="4" s="1"/>
  <c r="C9" i="4"/>
  <c r="C11" i="4" s="1"/>
  <c r="O21" i="4"/>
  <c r="O19" i="4"/>
  <c r="N19" i="4"/>
  <c r="E13" i="4"/>
  <c r="E10" i="4"/>
  <c r="I8" i="4"/>
  <c r="Q21" i="4"/>
  <c r="P21" i="4"/>
  <c r="O6" i="4"/>
  <c r="Q20" i="4"/>
  <c r="P20" i="4"/>
  <c r="Q19" i="4"/>
  <c r="O4" i="4"/>
  <c r="N4" i="4"/>
  <c r="Q18" i="4"/>
  <c r="P18" i="4"/>
  <c r="N3" i="4"/>
  <c r="L6" i="3"/>
  <c r="Q6" i="3" s="1"/>
  <c r="K6" i="3"/>
  <c r="P21" i="3" s="1"/>
  <c r="J6" i="3"/>
  <c r="O21" i="3" s="1"/>
  <c r="I6" i="3"/>
  <c r="N21" i="3" s="1"/>
  <c r="L5" i="3"/>
  <c r="Q20" i="3" s="1"/>
  <c r="K5" i="3"/>
  <c r="P5" i="3" s="1"/>
  <c r="J5" i="3"/>
  <c r="I5" i="3"/>
  <c r="N20" i="3" s="1"/>
  <c r="L4" i="3"/>
  <c r="K4" i="3"/>
  <c r="P19" i="3" s="1"/>
  <c r="J4" i="3"/>
  <c r="I4" i="3"/>
  <c r="L3" i="3"/>
  <c r="Q18" i="3" s="1"/>
  <c r="K3" i="3"/>
  <c r="P18" i="3" s="1"/>
  <c r="J3" i="3"/>
  <c r="I3" i="3"/>
  <c r="D9" i="3"/>
  <c r="F9" i="3" s="1"/>
  <c r="E9" i="3"/>
  <c r="C9" i="3"/>
  <c r="Q19" i="3"/>
  <c r="E13" i="3"/>
  <c r="E10" i="3"/>
  <c r="D11" i="3"/>
  <c r="C11" i="3"/>
  <c r="I8" i="3"/>
  <c r="O20" i="3"/>
  <c r="Q4" i="3"/>
  <c r="P4" i="3"/>
  <c r="O19" i="3"/>
  <c r="N19" i="3"/>
  <c r="P3" i="3"/>
  <c r="O18" i="3"/>
  <c r="N18" i="3"/>
  <c r="E9" i="2"/>
  <c r="D9" i="2"/>
  <c r="F9" i="2" s="1"/>
  <c r="C9" i="2"/>
  <c r="L6" i="2"/>
  <c r="Q21" i="2" s="1"/>
  <c r="K6" i="2"/>
  <c r="P21" i="2" s="1"/>
  <c r="J6" i="2"/>
  <c r="O6" i="2" s="1"/>
  <c r="I6" i="2"/>
  <c r="N21" i="2" s="1"/>
  <c r="L5" i="2"/>
  <c r="Q20" i="2" s="1"/>
  <c r="K5" i="2"/>
  <c r="P20" i="2" s="1"/>
  <c r="J5" i="2"/>
  <c r="O5" i="2" s="1"/>
  <c r="I5" i="2"/>
  <c r="L4" i="2"/>
  <c r="Q19" i="2" s="1"/>
  <c r="K4" i="2"/>
  <c r="J4" i="2"/>
  <c r="I4" i="2"/>
  <c r="L3" i="2"/>
  <c r="K3" i="2"/>
  <c r="P3" i="2" s="1"/>
  <c r="J3" i="2"/>
  <c r="I3" i="2"/>
  <c r="N3" i="2" s="1"/>
  <c r="O18" i="2"/>
  <c r="N5" i="2"/>
  <c r="O19" i="2"/>
  <c r="N19" i="2"/>
  <c r="E13" i="2"/>
  <c r="C11" i="2"/>
  <c r="E10" i="2"/>
  <c r="E11" i="2" s="1"/>
  <c r="I8" i="2"/>
  <c r="P4" i="2"/>
  <c r="O4" i="2"/>
  <c r="N4" i="2"/>
  <c r="Q18" i="2"/>
  <c r="O5" i="5" l="1"/>
  <c r="Q5" i="3"/>
  <c r="Q21" i="3"/>
  <c r="N18" i="2"/>
  <c r="P20" i="5"/>
  <c r="O4" i="7"/>
  <c r="N20" i="7"/>
  <c r="P4" i="6"/>
  <c r="E11" i="5"/>
  <c r="F9" i="7"/>
  <c r="F9" i="4"/>
  <c r="D11" i="2"/>
  <c r="O3" i="4"/>
  <c r="P20" i="3"/>
  <c r="O20" i="7"/>
  <c r="N4" i="7"/>
  <c r="N3" i="7"/>
  <c r="E11" i="7"/>
  <c r="P3" i="7"/>
  <c r="P4" i="7"/>
  <c r="P5" i="7"/>
  <c r="P6" i="7"/>
  <c r="Q3" i="7"/>
  <c r="Q4" i="7"/>
  <c r="Q5" i="7"/>
  <c r="Q6" i="7"/>
  <c r="D11" i="7"/>
  <c r="Q4" i="6"/>
  <c r="Q5" i="6"/>
  <c r="Q6" i="6"/>
  <c r="F9" i="6"/>
  <c r="N18" i="6"/>
  <c r="N19" i="6"/>
  <c r="N20" i="6"/>
  <c r="N21" i="6"/>
  <c r="Q3" i="6"/>
  <c r="O4" i="5"/>
  <c r="N19" i="5"/>
  <c r="Q3" i="5"/>
  <c r="Q4" i="5"/>
  <c r="Q6" i="5"/>
  <c r="N3" i="5"/>
  <c r="N5" i="5"/>
  <c r="F9" i="5"/>
  <c r="Q5" i="5"/>
  <c r="N6" i="4"/>
  <c r="O20" i="4"/>
  <c r="N5" i="4"/>
  <c r="P3" i="4"/>
  <c r="P4" i="4"/>
  <c r="P5" i="4"/>
  <c r="P6" i="4"/>
  <c r="Q3" i="4"/>
  <c r="Q4" i="4"/>
  <c r="Q5" i="4"/>
  <c r="Q6" i="4"/>
  <c r="D11" i="4"/>
  <c r="P6" i="3"/>
  <c r="Q3" i="3"/>
  <c r="E11" i="3"/>
  <c r="N3" i="3"/>
  <c r="N4" i="3"/>
  <c r="N5" i="3"/>
  <c r="N6" i="3"/>
  <c r="O3" i="3"/>
  <c r="O4" i="3"/>
  <c r="O5" i="3"/>
  <c r="O6" i="3"/>
  <c r="O20" i="2"/>
  <c r="O3" i="2"/>
  <c r="O21" i="2"/>
  <c r="N6" i="2"/>
  <c r="N20" i="2"/>
  <c r="P5" i="2"/>
  <c r="P6" i="2"/>
  <c r="Q3" i="2"/>
  <c r="P18" i="2"/>
  <c r="P19" i="2"/>
  <c r="Q4" i="2"/>
  <c r="Q5" i="2"/>
  <c r="Q6" i="2"/>
</calcChain>
</file>

<file path=xl/sharedStrings.xml><?xml version="1.0" encoding="utf-8"?>
<sst xmlns="http://schemas.openxmlformats.org/spreadsheetml/2006/main" count="91" uniqueCount="31">
  <si>
    <t>Home</t>
  </si>
  <si>
    <t>draw</t>
  </si>
  <si>
    <t>away</t>
  </si>
  <si>
    <t>betfair</t>
  </si>
  <si>
    <t>model</t>
  </si>
  <si>
    <t>Mel</t>
  </si>
  <si>
    <t>Central</t>
  </si>
  <si>
    <t>Bris</t>
  </si>
  <si>
    <t>West</t>
  </si>
  <si>
    <t>Perth</t>
  </si>
  <si>
    <t xml:space="preserve">Ada </t>
  </si>
  <si>
    <t>Mel city</t>
  </si>
  <si>
    <t>Wellington</t>
  </si>
  <si>
    <t>Chievo</t>
  </si>
  <si>
    <t>Udinese</t>
  </si>
  <si>
    <t>napoli</t>
    <phoneticPr fontId="6" type="noConversion"/>
  </si>
  <si>
    <t>Verona</t>
    <phoneticPr fontId="6" type="noConversion"/>
  </si>
  <si>
    <t>Torino</t>
    <phoneticPr fontId="6" type="noConversion"/>
  </si>
  <si>
    <t>Bologna</t>
    <phoneticPr fontId="6" type="noConversion"/>
  </si>
  <si>
    <t>AC milan</t>
    <phoneticPr fontId="6" type="noConversion"/>
  </si>
  <si>
    <t>Crotone</t>
    <phoneticPr fontId="6" type="noConversion"/>
  </si>
  <si>
    <t>Leganes</t>
    <phoneticPr fontId="6" type="noConversion"/>
  </si>
  <si>
    <t>Real Sociedad</t>
    <phoneticPr fontId="6" type="noConversion"/>
  </si>
  <si>
    <t>Barcelona</t>
    <phoneticPr fontId="6" type="noConversion"/>
  </si>
  <si>
    <t>Levante</t>
    <phoneticPr fontId="6" type="noConversion"/>
  </si>
  <si>
    <t>Athetic</t>
    <phoneticPr fontId="6" type="noConversion"/>
  </si>
  <si>
    <t>Alaves</t>
    <phoneticPr fontId="6" type="noConversion"/>
  </si>
  <si>
    <t>Villarreal</t>
    <phoneticPr fontId="6" type="noConversion"/>
  </si>
  <si>
    <t>Deportivo</t>
    <phoneticPr fontId="6" type="noConversion"/>
  </si>
  <si>
    <t>Celta</t>
    <phoneticPr fontId="6" type="noConversion"/>
  </si>
  <si>
    <t>Real Madrid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</si>
</sst>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176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applyFont="1"/>
    <xf numFmtId="9" fontId="3" fillId="0" borderId="0" xfId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 applyFill="1"/>
    <xf numFmtId="0" fontId="10" fillId="0" borderId="0" xfId="0" applyFont="1"/>
    <xf numFmtId="177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13</xdr:col>
      <xdr:colOff>294781</xdr:colOff>
      <xdr:row>22</xdr:row>
      <xdr:rowOff>171117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714500"/>
          <a:ext cx="3952381" cy="26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9</xdr:row>
      <xdr:rowOff>0</xdr:rowOff>
    </xdr:from>
    <xdr:to>
      <xdr:col>12</xdr:col>
      <xdr:colOff>409081</xdr:colOff>
      <xdr:row>24</xdr:row>
      <xdr:rowOff>94917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14578D-F2C4-4C21-ADA8-5935428E5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1543050"/>
          <a:ext cx="3952381" cy="26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8</xdr:row>
      <xdr:rowOff>161925</xdr:rowOff>
    </xdr:from>
    <xdr:to>
      <xdr:col>12</xdr:col>
      <xdr:colOff>351931</xdr:colOff>
      <xdr:row>24</xdr:row>
      <xdr:rowOff>85392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EEA203-55CF-4D23-BF46-F563EE3AF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1533525"/>
          <a:ext cx="3952381" cy="2666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8</xdr:row>
      <xdr:rowOff>95250</xdr:rowOff>
    </xdr:from>
    <xdr:to>
      <xdr:col>13</xdr:col>
      <xdr:colOff>151906</xdr:colOff>
      <xdr:row>24</xdr:row>
      <xdr:rowOff>18717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F94B5-C294-442A-BAD8-E8744933B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1466850"/>
          <a:ext cx="3952381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13</xdr:col>
      <xdr:colOff>294781</xdr:colOff>
      <xdr:row>23</xdr:row>
      <xdr:rowOff>171117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905000"/>
          <a:ext cx="3952381" cy="2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9</xdr:row>
      <xdr:rowOff>47625</xdr:rowOff>
    </xdr:from>
    <xdr:to>
      <xdr:col>12</xdr:col>
      <xdr:colOff>190006</xdr:colOff>
      <xdr:row>24</xdr:row>
      <xdr:rowOff>142542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8DDBAB-61A5-4F1D-AFF6-A435DA4B9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1590675"/>
          <a:ext cx="3952381" cy="26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8</xdr:row>
      <xdr:rowOff>47625</xdr:rowOff>
    </xdr:from>
    <xdr:to>
      <xdr:col>13</xdr:col>
      <xdr:colOff>228106</xdr:colOff>
      <xdr:row>23</xdr:row>
      <xdr:rowOff>142542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AE10D7-B489-4386-B588-303F52E7B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1419225"/>
          <a:ext cx="3952381" cy="2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19050</xdr:rowOff>
    </xdr:from>
    <xdr:to>
      <xdr:col>12</xdr:col>
      <xdr:colOff>294781</xdr:colOff>
      <xdr:row>24</xdr:row>
      <xdr:rowOff>18717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924050"/>
          <a:ext cx="3952381" cy="26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8</xdr:row>
      <xdr:rowOff>76200</xdr:rowOff>
    </xdr:from>
    <xdr:to>
      <xdr:col>12</xdr:col>
      <xdr:colOff>256681</xdr:colOff>
      <xdr:row>23</xdr:row>
      <xdr:rowOff>171117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838387-6D21-455E-B755-15053234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1447800"/>
          <a:ext cx="3952381" cy="26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8</xdr:row>
      <xdr:rowOff>104775</xdr:rowOff>
    </xdr:from>
    <xdr:to>
      <xdr:col>12</xdr:col>
      <xdr:colOff>504331</xdr:colOff>
      <xdr:row>24</xdr:row>
      <xdr:rowOff>28242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6F9D99-6784-4E13-95C4-A8D1AF24B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1476375"/>
          <a:ext cx="3952381" cy="26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7</xdr:row>
      <xdr:rowOff>152400</xdr:rowOff>
    </xdr:from>
    <xdr:to>
      <xdr:col>12</xdr:col>
      <xdr:colOff>685306</xdr:colOff>
      <xdr:row>23</xdr:row>
      <xdr:rowOff>75867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6D15C5-3FCE-4E7C-A36D-4F4212FD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1352550"/>
          <a:ext cx="3952381" cy="26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9</xdr:row>
      <xdr:rowOff>19050</xdr:rowOff>
    </xdr:from>
    <xdr:to>
      <xdr:col>12</xdr:col>
      <xdr:colOff>437656</xdr:colOff>
      <xdr:row>24</xdr:row>
      <xdr:rowOff>113967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069873-EB35-4C15-8DE4-6FB0A997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1562100"/>
          <a:ext cx="3952381" cy="2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1"/>
  <sheetViews>
    <sheetView tabSelected="1" workbookViewId="0">
      <selection activeCell="D4" sqref="D4"/>
    </sheetView>
  </sheetViews>
  <sheetFormatPr defaultRowHeight="13.5" x14ac:dyDescent="0.15"/>
  <sheetData>
    <row r="1" spans="1:17" x14ac:dyDescent="0.15">
      <c r="C1" t="s">
        <v>6</v>
      </c>
    </row>
    <row r="2" spans="1:17" x14ac:dyDescent="0.15">
      <c r="C2">
        <v>0</v>
      </c>
      <c r="D2" s="7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5</v>
      </c>
      <c r="B3">
        <v>0</v>
      </c>
      <c r="C3">
        <v>3.6926790000000001E-2</v>
      </c>
      <c r="D3">
        <v>3.1128550000000001E-2</v>
      </c>
      <c r="E3">
        <v>1.3120379999999999E-2</v>
      </c>
      <c r="F3">
        <v>3.68674E-3</v>
      </c>
      <c r="H3">
        <v>0</v>
      </c>
      <c r="I3">
        <f>1/16</f>
        <v>6.25E-2</v>
      </c>
      <c r="J3">
        <f>1/19.5</f>
        <v>5.128205128205128E-2</v>
      </c>
      <c r="K3">
        <f>1/42</f>
        <v>2.3809523809523808E-2</v>
      </c>
      <c r="L3">
        <f>1/7.6</f>
        <v>0.13157894736842105</v>
      </c>
      <c r="N3" s="1">
        <f>C3/I3-1</f>
        <v>-0.40917135999999998</v>
      </c>
      <c r="O3" s="1">
        <f t="shared" ref="O3:Q6" si="0">D3/J3-1</f>
        <v>-0.39299327499999992</v>
      </c>
      <c r="P3" s="1">
        <f t="shared" si="0"/>
        <v>-0.44894403999999999</v>
      </c>
      <c r="Q3" s="1">
        <f t="shared" si="0"/>
        <v>-0.97198077599999999</v>
      </c>
    </row>
    <row r="4" spans="1:17" x14ac:dyDescent="0.15">
      <c r="B4" s="7">
        <v>1</v>
      </c>
      <c r="C4" s="7">
        <v>9.0686199999999995E-2</v>
      </c>
      <c r="D4" s="10">
        <v>7.6446680000000003E-2</v>
      </c>
      <c r="E4">
        <v>3.2221519999999997E-2</v>
      </c>
      <c r="F4">
        <v>9.0540399999999993E-3</v>
      </c>
      <c r="H4">
        <v>1</v>
      </c>
      <c r="I4">
        <f>1/8.4</f>
        <v>0.11904761904761904</v>
      </c>
      <c r="J4">
        <f>1/8.6</f>
        <v>0.11627906976744186</v>
      </c>
      <c r="K4">
        <f>1/19</f>
        <v>5.2631578947368418E-2</v>
      </c>
      <c r="L4">
        <f>1/60</f>
        <v>1.6666666666666666E-2</v>
      </c>
      <c r="N4" s="1">
        <f t="shared" ref="N4:N6" si="1">C4/I4-1</f>
        <v>-0.23823592000000005</v>
      </c>
      <c r="O4" s="6">
        <f t="shared" si="0"/>
        <v>-0.34255855199999996</v>
      </c>
      <c r="P4" s="1">
        <f t="shared" si="0"/>
        <v>-0.38779112000000004</v>
      </c>
      <c r="Q4" s="1">
        <f t="shared" si="0"/>
        <v>-0.45675759999999999</v>
      </c>
    </row>
    <row r="5" spans="1:17" x14ac:dyDescent="0.15">
      <c r="B5">
        <v>2</v>
      </c>
      <c r="C5" s="7">
        <v>0.11135529</v>
      </c>
      <c r="D5" s="7">
        <v>9.3870319999999993E-2</v>
      </c>
      <c r="E5">
        <v>3.9565419999999997E-2</v>
      </c>
      <c r="F5">
        <v>1.111762E-2</v>
      </c>
      <c r="H5">
        <v>2</v>
      </c>
      <c r="I5">
        <f>1/9</f>
        <v>0.1111111111111111</v>
      </c>
      <c r="J5">
        <f>1/8.4</f>
        <v>0.11904761904761904</v>
      </c>
      <c r="K5">
        <f>1/16</f>
        <v>6.25E-2</v>
      </c>
      <c r="L5">
        <f>1/50</f>
        <v>0.02</v>
      </c>
      <c r="N5" s="1">
        <f t="shared" si="1"/>
        <v>2.197610000000072E-3</v>
      </c>
      <c r="O5" s="1">
        <f t="shared" si="0"/>
        <v>-0.21148931199999998</v>
      </c>
      <c r="P5" s="1">
        <f t="shared" si="0"/>
        <v>-0.36695328000000005</v>
      </c>
      <c r="Q5" s="1">
        <f t="shared" si="0"/>
        <v>-0.44411900000000004</v>
      </c>
    </row>
    <row r="6" spans="1:17" x14ac:dyDescent="0.15">
      <c r="B6">
        <v>3</v>
      </c>
      <c r="C6" s="7">
        <v>9.1156840000000003E-2</v>
      </c>
      <c r="D6" s="7">
        <v>7.6843430000000004E-2</v>
      </c>
      <c r="E6">
        <v>3.2388750000000001E-2</v>
      </c>
      <c r="F6">
        <v>9.1010299999999995E-3</v>
      </c>
      <c r="H6">
        <v>3</v>
      </c>
      <c r="I6">
        <f>1/5.7</f>
        <v>0.17543859649122806</v>
      </c>
      <c r="J6" s="4">
        <f>1/14</f>
        <v>7.1428571428571425E-2</v>
      </c>
      <c r="K6" s="4">
        <f>1/23</f>
        <v>4.3478260869565216E-2</v>
      </c>
      <c r="L6">
        <f>1/60</f>
        <v>1.6666666666666666E-2</v>
      </c>
      <c r="N6" s="1">
        <f t="shared" si="1"/>
        <v>-0.48040601199999999</v>
      </c>
      <c r="O6" s="1">
        <f t="shared" si="0"/>
        <v>7.5808020000000198E-2</v>
      </c>
      <c r="P6" s="1">
        <f t="shared" si="0"/>
        <v>-0.25505875</v>
      </c>
      <c r="Q6" s="1">
        <f t="shared" si="0"/>
        <v>-0.45393820000000007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1/1.64</f>
        <v>0.6097560975609756</v>
      </c>
      <c r="D9">
        <f>1/4.1</f>
        <v>0.24390243902439027</v>
      </c>
      <c r="E9" s="2">
        <f>1/5.8</f>
        <v>0.17241379310344829</v>
      </c>
      <c r="F9">
        <f>SUM(C9:E9)</f>
        <v>1.0260723296888141</v>
      </c>
    </row>
    <row r="10" spans="1:17" x14ac:dyDescent="0.15">
      <c r="B10" t="s">
        <v>4</v>
      </c>
      <c r="C10">
        <v>0.72770000000000001</v>
      </c>
      <c r="D10">
        <v>0.1633</v>
      </c>
      <c r="E10">
        <f>1-SUM(C10:D10)</f>
        <v>0.10899999999999999</v>
      </c>
    </row>
    <row r="11" spans="1:17" x14ac:dyDescent="0.15">
      <c r="C11" s="1">
        <f>C10/C9-1</f>
        <v>0.19342800000000016</v>
      </c>
      <c r="D11" s="6">
        <f t="shared" ref="D11:E11" si="2">D10/D9-1</f>
        <v>-0.33047000000000004</v>
      </c>
      <c r="E11" s="1">
        <f t="shared" si="2"/>
        <v>-0.36780000000000013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3.6926790000000001E-2</v>
      </c>
      <c r="B18">
        <v>3.1128550000000001E-2</v>
      </c>
      <c r="C18">
        <v>1.3120379999999999E-2</v>
      </c>
      <c r="D18">
        <v>3.68674E-3</v>
      </c>
      <c r="N18" s="1">
        <f>A18/I3-1</f>
        <v>-0.40917135999999998</v>
      </c>
      <c r="O18" s="1">
        <f t="shared" ref="O18:Q18" si="3">B18/J3-1</f>
        <v>-0.39299327499999992</v>
      </c>
      <c r="P18" s="1">
        <f t="shared" si="3"/>
        <v>-0.44894403999999999</v>
      </c>
      <c r="Q18" s="1">
        <f t="shared" si="3"/>
        <v>-0.97198077599999999</v>
      </c>
    </row>
    <row r="19" spans="1:17" x14ac:dyDescent="0.15">
      <c r="A19" s="3">
        <v>9.0686199999999995E-2</v>
      </c>
      <c r="B19">
        <v>7.6446680000000003E-2</v>
      </c>
      <c r="C19">
        <v>3.2221519999999997E-2</v>
      </c>
      <c r="D19">
        <v>9.0540399999999993E-3</v>
      </c>
      <c r="N19" s="1">
        <f t="shared" ref="N19:Q21" si="4">A19/I4-1</f>
        <v>-0.23823592000000005</v>
      </c>
      <c r="O19" s="1">
        <f t="shared" si="4"/>
        <v>-0.34255855199999996</v>
      </c>
      <c r="P19" s="1">
        <f t="shared" si="4"/>
        <v>-0.38779112000000004</v>
      </c>
      <c r="Q19" s="1">
        <f t="shared" si="4"/>
        <v>-0.45675759999999999</v>
      </c>
    </row>
    <row r="20" spans="1:17" x14ac:dyDescent="0.15">
      <c r="A20" s="3">
        <v>0.11135529</v>
      </c>
      <c r="B20" s="3">
        <v>9.3870319999999993E-2</v>
      </c>
      <c r="C20">
        <v>3.9565419999999997E-2</v>
      </c>
      <c r="D20">
        <v>1.111762E-2</v>
      </c>
      <c r="N20" s="1">
        <f t="shared" si="4"/>
        <v>2.197610000000072E-3</v>
      </c>
      <c r="O20" s="1">
        <f t="shared" si="4"/>
        <v>-0.21148931199999998</v>
      </c>
      <c r="P20" s="1">
        <f t="shared" si="4"/>
        <v>-0.36695328000000005</v>
      </c>
      <c r="Q20" s="1">
        <f t="shared" si="4"/>
        <v>-0.44411900000000004</v>
      </c>
    </row>
    <row r="21" spans="1:17" x14ac:dyDescent="0.15">
      <c r="A21" s="3">
        <v>9.1156840000000003E-2</v>
      </c>
      <c r="B21">
        <v>7.6843430000000004E-2</v>
      </c>
      <c r="C21">
        <v>3.2388750000000001E-2</v>
      </c>
      <c r="D21">
        <v>9.1010299999999995E-3</v>
      </c>
      <c r="N21" s="1">
        <f t="shared" si="4"/>
        <v>-0.48040601199999999</v>
      </c>
      <c r="O21" s="1">
        <f t="shared" si="4"/>
        <v>7.5808020000000198E-2</v>
      </c>
      <c r="P21" s="1">
        <f t="shared" si="4"/>
        <v>-0.25505875</v>
      </c>
      <c r="Q21" s="1">
        <f t="shared" si="4"/>
        <v>-0.45393820000000007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799D-3406-4DB6-A760-CB11A7F2A64D}">
  <sheetPr codeName="Sheet11"/>
  <dimension ref="A1:Q21"/>
  <sheetViews>
    <sheetView workbookViewId="0">
      <selection activeCell="C6" sqref="C6"/>
    </sheetView>
  </sheetViews>
  <sheetFormatPr defaultRowHeight="13.5" x14ac:dyDescent="0.15"/>
  <sheetData>
    <row r="1" spans="1:17" x14ac:dyDescent="0.15">
      <c r="C1" t="s">
        <v>24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23</v>
      </c>
      <c r="B3">
        <v>0</v>
      </c>
      <c r="C3">
        <v>8.4115500000000003E-3</v>
      </c>
      <c r="D3">
        <v>3.8553699999999999E-3</v>
      </c>
      <c r="E3">
        <v>8.8354000000000004E-4</v>
      </c>
      <c r="F3">
        <v>1.3499000000000001E-4</v>
      </c>
      <c r="H3">
        <v>0</v>
      </c>
      <c r="I3" s="8">
        <f>1/85</f>
        <v>1.1764705882352941E-2</v>
      </c>
      <c r="J3" s="8">
        <f>1/140</f>
        <v>7.1428571428571426E-3</v>
      </c>
      <c r="K3" s="8">
        <f>1/460</f>
        <v>2.1739130434782609E-3</v>
      </c>
      <c r="L3">
        <f>1/1000</f>
        <v>1E-3</v>
      </c>
      <c r="M3">
        <v>0</v>
      </c>
      <c r="N3" s="1">
        <f>C3/I3-1</f>
        <v>-0.28501824999999992</v>
      </c>
      <c r="O3" s="1">
        <f t="shared" ref="O3:Q6" si="0">D3/J3-1</f>
        <v>-0.4602482</v>
      </c>
      <c r="P3" s="1">
        <f t="shared" si="0"/>
        <v>-0.59357159999999998</v>
      </c>
      <c r="Q3" s="1">
        <f t="shared" si="0"/>
        <v>-0.86501000000000006</v>
      </c>
    </row>
    <row r="4" spans="1:17" x14ac:dyDescent="0.15">
      <c r="B4" s="8">
        <v>1</v>
      </c>
      <c r="C4" s="5">
        <v>3.6336269999999997E-2</v>
      </c>
      <c r="D4" s="5">
        <v>1.6654450000000001E-2</v>
      </c>
      <c r="E4">
        <v>3.81672E-3</v>
      </c>
      <c r="F4">
        <v>5.8312000000000001E-4</v>
      </c>
      <c r="H4">
        <v>1</v>
      </c>
      <c r="I4" s="8">
        <f>1/21</f>
        <v>4.7619047619047616E-2</v>
      </c>
      <c r="J4" s="8">
        <f>1/42</f>
        <v>2.3809523809523808E-2</v>
      </c>
      <c r="K4" s="8">
        <f>1/130</f>
        <v>7.6923076923076927E-3</v>
      </c>
      <c r="L4">
        <f>1/600</f>
        <v>1.6666666666666668E-3</v>
      </c>
      <c r="M4">
        <v>1</v>
      </c>
      <c r="N4" s="1">
        <f t="shared" ref="N4:N6" si="1">C4/I4-1</f>
        <v>-0.23693832999999997</v>
      </c>
      <c r="O4" s="1">
        <f t="shared" si="0"/>
        <v>-0.30051309999999987</v>
      </c>
      <c r="P4" s="1">
        <f t="shared" si="0"/>
        <v>-0.50382640000000001</v>
      </c>
      <c r="Q4" s="1">
        <f t="shared" si="0"/>
        <v>-0.65012800000000004</v>
      </c>
    </row>
    <row r="5" spans="1:17" x14ac:dyDescent="0.15">
      <c r="B5">
        <v>2</v>
      </c>
      <c r="C5" s="7">
        <v>7.8482850000000007E-2</v>
      </c>
      <c r="D5" s="5">
        <v>3.5971999999999997E-2</v>
      </c>
      <c r="E5">
        <v>8.2437399999999994E-3</v>
      </c>
      <c r="F5">
        <v>1.2594800000000001E-3</v>
      </c>
      <c r="H5">
        <v>2</v>
      </c>
      <c r="I5" s="8">
        <f>1/11.5</f>
        <v>8.6956521739130432E-2</v>
      </c>
      <c r="J5" s="8">
        <v>1.23</v>
      </c>
      <c r="K5" s="8">
        <v>1.7</v>
      </c>
      <c r="L5">
        <f>1/280</f>
        <v>3.5714285714285713E-3</v>
      </c>
      <c r="M5">
        <v>2</v>
      </c>
      <c r="N5" s="1">
        <f t="shared" si="1"/>
        <v>-9.7447224999999915E-2</v>
      </c>
      <c r="O5" s="1">
        <f t="shared" si="0"/>
        <v>-0.9707544715447155</v>
      </c>
      <c r="P5" s="1">
        <f t="shared" si="0"/>
        <v>-0.99515074117647062</v>
      </c>
      <c r="Q5" s="1">
        <f t="shared" si="0"/>
        <v>-0.64734559999999997</v>
      </c>
    </row>
    <row r="6" spans="1:17" x14ac:dyDescent="0.15">
      <c r="B6">
        <v>3</v>
      </c>
      <c r="C6" s="10">
        <v>0.11301026</v>
      </c>
      <c r="D6" s="7">
        <v>5.1797370000000002E-2</v>
      </c>
      <c r="E6">
        <v>1.1870459999999999E-2</v>
      </c>
      <c r="F6">
        <v>1.81358E-3</v>
      </c>
      <c r="H6">
        <v>3</v>
      </c>
      <c r="I6" s="8">
        <f>1/8.2</f>
        <v>0.12195121951219513</v>
      </c>
      <c r="J6" s="13">
        <f>1/17</f>
        <v>5.8823529411764705E-2</v>
      </c>
      <c r="K6" s="13">
        <f>1/50</f>
        <v>0.02</v>
      </c>
      <c r="L6">
        <f>1/220</f>
        <v>4.5454545454545452E-3</v>
      </c>
      <c r="M6">
        <v>3</v>
      </c>
      <c r="N6" s="1">
        <f t="shared" si="1"/>
        <v>-7.3315868000000117E-2</v>
      </c>
      <c r="O6" s="1">
        <f t="shared" si="0"/>
        <v>-0.1194447099999999</v>
      </c>
      <c r="P6" s="1">
        <f t="shared" si="0"/>
        <v>-0.40647700000000009</v>
      </c>
      <c r="Q6" s="1">
        <f t="shared" si="0"/>
        <v>-0.6010124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1/1.08</f>
        <v>0.92592592592592582</v>
      </c>
      <c r="D9">
        <f>1/19</f>
        <v>5.2631578947368418E-2</v>
      </c>
      <c r="E9" s="2">
        <v>2.2727272727272728E-2</v>
      </c>
      <c r="F9">
        <f>SUM(C9:E9)</f>
        <v>1.0012847776005669</v>
      </c>
    </row>
    <row r="10" spans="1:17" x14ac:dyDescent="0.15">
      <c r="B10" t="s">
        <v>4</v>
      </c>
      <c r="C10">
        <v>0.9486</v>
      </c>
      <c r="D10">
        <v>3.5000000000000003E-2</v>
      </c>
      <c r="E10">
        <f>1-SUM(C10:D10)</f>
        <v>1.639999999999997E-2</v>
      </c>
    </row>
    <row r="11" spans="1:17" x14ac:dyDescent="0.15">
      <c r="C11" s="1">
        <f>C10/C9-1</f>
        <v>2.4488000000000065E-2</v>
      </c>
      <c r="D11" s="1">
        <f t="shared" ref="D11:E11" si="2">D10/D9-1</f>
        <v>-0.33499999999999985</v>
      </c>
      <c r="E11" s="6">
        <f t="shared" si="2"/>
        <v>-0.27840000000000131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8.4115500000000003E-3</v>
      </c>
      <c r="B18">
        <v>3.8553699999999999E-3</v>
      </c>
      <c r="C18">
        <v>8.8354000000000004E-4</v>
      </c>
      <c r="D18">
        <v>1.3499000000000001E-4</v>
      </c>
      <c r="N18" s="1">
        <f>A18/I3-1</f>
        <v>-0.28501824999999992</v>
      </c>
      <c r="O18" s="1">
        <f t="shared" ref="O18:Q18" si="3">B18/J3-1</f>
        <v>-0.4602482</v>
      </c>
      <c r="P18" s="1">
        <f t="shared" si="3"/>
        <v>-0.59357159999999998</v>
      </c>
      <c r="Q18" s="1">
        <f t="shared" si="3"/>
        <v>-0.86501000000000006</v>
      </c>
    </row>
    <row r="19" spans="1:17" x14ac:dyDescent="0.15">
      <c r="A19" s="5">
        <v>3.6336269999999997E-2</v>
      </c>
      <c r="B19" s="5">
        <v>1.6654450000000001E-2</v>
      </c>
      <c r="C19">
        <v>3.81672E-3</v>
      </c>
      <c r="D19">
        <v>5.8312000000000001E-4</v>
      </c>
      <c r="N19" s="1">
        <f t="shared" ref="N19:Q21" si="4">A19/I4-1</f>
        <v>-0.23693832999999997</v>
      </c>
      <c r="O19" s="1">
        <f t="shared" si="4"/>
        <v>-0.30051309999999987</v>
      </c>
      <c r="P19" s="1">
        <f t="shared" si="4"/>
        <v>-0.50382640000000001</v>
      </c>
      <c r="Q19" s="1">
        <f t="shared" si="4"/>
        <v>-0.65012800000000004</v>
      </c>
    </row>
    <row r="20" spans="1:17" x14ac:dyDescent="0.15">
      <c r="A20" s="5">
        <v>7.8482850000000007E-2</v>
      </c>
      <c r="B20" s="5">
        <v>3.5971999999999997E-2</v>
      </c>
      <c r="C20">
        <v>8.2437399999999994E-3</v>
      </c>
      <c r="D20">
        <v>1.2594800000000001E-3</v>
      </c>
      <c r="N20" s="1">
        <f t="shared" si="4"/>
        <v>-9.7447224999999915E-2</v>
      </c>
      <c r="O20" s="1">
        <f t="shared" si="4"/>
        <v>-0.9707544715447155</v>
      </c>
      <c r="P20" s="1">
        <f t="shared" si="4"/>
        <v>-0.99515074117647062</v>
      </c>
      <c r="Q20" s="1">
        <f t="shared" si="4"/>
        <v>-0.64734559999999997</v>
      </c>
    </row>
    <row r="21" spans="1:17" x14ac:dyDescent="0.15">
      <c r="A21" s="5">
        <v>0.11301026</v>
      </c>
      <c r="B21" s="5">
        <v>5.1797370000000002E-2</v>
      </c>
      <c r="C21">
        <v>1.1870459999999999E-2</v>
      </c>
      <c r="D21">
        <v>1.81358E-3</v>
      </c>
      <c r="N21" s="1">
        <f t="shared" si="4"/>
        <v>-7.3315868000000117E-2</v>
      </c>
      <c r="O21" s="1">
        <f t="shared" si="4"/>
        <v>-0.1194447099999999</v>
      </c>
      <c r="P21" s="1">
        <f t="shared" si="4"/>
        <v>-0.40647700000000009</v>
      </c>
      <c r="Q21" s="1">
        <f t="shared" si="4"/>
        <v>-0.6010124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3B36-3A86-47DE-8659-C9AB90FB9330}">
  <sheetPr codeName="Sheet12"/>
  <dimension ref="A1:Q21"/>
  <sheetViews>
    <sheetView workbookViewId="0">
      <selection activeCell="C5" sqref="C5"/>
    </sheetView>
  </sheetViews>
  <sheetFormatPr defaultRowHeight="13.5" x14ac:dyDescent="0.15"/>
  <sheetData>
    <row r="1" spans="1:17" x14ac:dyDescent="0.15">
      <c r="C1" t="s">
        <v>26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25</v>
      </c>
      <c r="B3">
        <v>0</v>
      </c>
      <c r="C3" s="7">
        <v>0.14097272999999999</v>
      </c>
      <c r="D3" s="7">
        <v>0.10417192</v>
      </c>
      <c r="E3">
        <v>3.8488960000000003E-2</v>
      </c>
      <c r="F3">
        <v>9.4804799999999995E-3</v>
      </c>
      <c r="H3">
        <v>0</v>
      </c>
      <c r="I3" s="8">
        <f>1/11</f>
        <v>9.0909090909090912E-2</v>
      </c>
      <c r="J3" s="8">
        <f>1/17</f>
        <v>5.8823529411764705E-2</v>
      </c>
      <c r="K3" s="8">
        <f>1/42</f>
        <v>2.3809523809523808E-2</v>
      </c>
      <c r="L3">
        <f>1/160</f>
        <v>6.2500000000000003E-3</v>
      </c>
      <c r="M3">
        <v>0</v>
      </c>
      <c r="N3" s="1">
        <f>C3/I3-1</f>
        <v>0.55070002999999978</v>
      </c>
      <c r="O3" s="1">
        <f t="shared" ref="O3:Q6" si="0">D3/J3-1</f>
        <v>0.77092263999999999</v>
      </c>
      <c r="P3" s="1">
        <f t="shared" si="0"/>
        <v>0.61653632000000025</v>
      </c>
      <c r="Q3" s="1">
        <f t="shared" si="0"/>
        <v>0.51687679999999991</v>
      </c>
    </row>
    <row r="4" spans="1:17" x14ac:dyDescent="0.15">
      <c r="B4" s="8">
        <v>1</v>
      </c>
      <c r="C4" s="7">
        <v>0.17202028</v>
      </c>
      <c r="D4" s="7">
        <v>0.12711453</v>
      </c>
      <c r="E4">
        <v>4.6965689999999997E-2</v>
      </c>
      <c r="F4">
        <v>1.1568449999999999E-2</v>
      </c>
      <c r="H4">
        <v>1</v>
      </c>
      <c r="I4" s="8">
        <f>1/7</f>
        <v>0.14285714285714285</v>
      </c>
      <c r="J4" s="8">
        <f>1/8.2</f>
        <v>0.12195121951219513</v>
      </c>
      <c r="K4" s="8">
        <f>1/22</f>
        <v>4.5454545454545456E-2</v>
      </c>
      <c r="L4">
        <f>1/85</f>
        <v>1.1764705882352941E-2</v>
      </c>
      <c r="M4">
        <v>1</v>
      </c>
      <c r="N4" s="1">
        <f t="shared" ref="N4:N6" si="1">C4/I4-1</f>
        <v>0.20414196000000007</v>
      </c>
      <c r="O4" s="1">
        <f t="shared" si="0"/>
        <v>4.2339145999999994E-2</v>
      </c>
      <c r="P4" s="1">
        <f t="shared" si="0"/>
        <v>3.3245179999999985E-2</v>
      </c>
      <c r="Q4" s="1">
        <f t="shared" si="0"/>
        <v>-1.6681750000000051E-2</v>
      </c>
    </row>
    <row r="5" spans="1:17" x14ac:dyDescent="0.15">
      <c r="B5">
        <v>2</v>
      </c>
      <c r="C5" s="10">
        <v>0.10495284000000001</v>
      </c>
      <c r="D5" s="7">
        <v>7.7554990000000004E-2</v>
      </c>
      <c r="E5">
        <v>2.8654659999999998E-2</v>
      </c>
      <c r="F5">
        <v>7.0581300000000001E-3</v>
      </c>
      <c r="H5">
        <v>2</v>
      </c>
      <c r="I5" s="8">
        <f>1/8.5</f>
        <v>0.11764705882352941</v>
      </c>
      <c r="J5" s="8">
        <f>1/10</f>
        <v>0.1</v>
      </c>
      <c r="K5" s="8">
        <f>1/23</f>
        <v>4.3478260869565216E-2</v>
      </c>
      <c r="L5">
        <f>1/95</f>
        <v>1.0526315789473684E-2</v>
      </c>
      <c r="M5">
        <v>2</v>
      </c>
      <c r="N5" s="1">
        <f t="shared" si="1"/>
        <v>-0.10790085999999999</v>
      </c>
      <c r="O5" s="1">
        <f t="shared" si="0"/>
        <v>-0.22445009999999999</v>
      </c>
      <c r="P5" s="1">
        <f t="shared" si="0"/>
        <v>-0.34094281999999998</v>
      </c>
      <c r="Q5" s="1">
        <f t="shared" si="0"/>
        <v>-0.32947764999999996</v>
      </c>
    </row>
    <row r="6" spans="1:17" x14ac:dyDescent="0.15">
      <c r="B6">
        <v>3</v>
      </c>
      <c r="C6" s="5">
        <v>4.2689150000000002E-2</v>
      </c>
      <c r="D6" s="5">
        <v>3.1545179999999999E-2</v>
      </c>
      <c r="E6">
        <v>1.1655169999999999E-2</v>
      </c>
      <c r="F6">
        <v>2.8708700000000002E-3</v>
      </c>
      <c r="H6">
        <v>3</v>
      </c>
      <c r="I6" s="8">
        <f>1/15</f>
        <v>6.6666666666666666E-2</v>
      </c>
      <c r="J6" s="13">
        <f>1/17.5</f>
        <v>5.7142857142857141E-2</v>
      </c>
      <c r="K6" s="13">
        <f>1/42</f>
        <v>2.3809523809523808E-2</v>
      </c>
      <c r="L6">
        <f>1/140</f>
        <v>7.1428571428571426E-3</v>
      </c>
      <c r="M6">
        <v>3</v>
      </c>
      <c r="N6" s="1">
        <f t="shared" si="1"/>
        <v>-0.35966274999999992</v>
      </c>
      <c r="O6" s="1">
        <f t="shared" si="0"/>
        <v>-0.44795934999999998</v>
      </c>
      <c r="P6" s="1">
        <f t="shared" si="0"/>
        <v>-0.51048285999999998</v>
      </c>
      <c r="Q6" s="1">
        <f t="shared" si="0"/>
        <v>-0.5980782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1/1.72</f>
        <v>0.58139534883720934</v>
      </c>
      <c r="D9">
        <f>1/3.8</f>
        <v>0.26315789473684209</v>
      </c>
      <c r="E9" s="2">
        <f>1/6.2</f>
        <v>0.16129032258064516</v>
      </c>
      <c r="F9">
        <f>SUM(C9:E9)</f>
        <v>1.0058435661546967</v>
      </c>
    </row>
    <row r="10" spans="1:17" x14ac:dyDescent="0.15">
      <c r="B10" t="s">
        <v>4</v>
      </c>
      <c r="C10">
        <v>0.47577000000000003</v>
      </c>
      <c r="D10">
        <v>0.29977999999999999</v>
      </c>
      <c r="E10">
        <f>1-SUM(C10:D10)</f>
        <v>0.22445000000000004</v>
      </c>
    </row>
    <row r="11" spans="1:17" x14ac:dyDescent="0.15">
      <c r="C11" s="1">
        <f>C10/C9-1</f>
        <v>-0.18167560000000005</v>
      </c>
      <c r="D11" s="1">
        <f t="shared" ref="D11:E11" si="2">D10/D9-1</f>
        <v>0.13916400000000007</v>
      </c>
      <c r="E11" s="6">
        <f t="shared" si="2"/>
        <v>0.39159000000000033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0.14097272999999999</v>
      </c>
      <c r="B18">
        <v>0.10417192</v>
      </c>
      <c r="C18">
        <v>3.8488960000000003E-2</v>
      </c>
      <c r="D18">
        <v>9.4804799999999995E-3</v>
      </c>
      <c r="N18" s="1">
        <f>A18/I3-1</f>
        <v>0.55070002999999978</v>
      </c>
      <c r="O18" s="1">
        <f t="shared" ref="O18:Q18" si="3">B18/J3-1</f>
        <v>0.77092263999999999</v>
      </c>
      <c r="P18" s="1">
        <f t="shared" si="3"/>
        <v>0.61653632000000025</v>
      </c>
      <c r="Q18" s="1">
        <f t="shared" si="3"/>
        <v>0.51687679999999991</v>
      </c>
    </row>
    <row r="19" spans="1:17" x14ac:dyDescent="0.15">
      <c r="A19" s="5">
        <v>0.17202028</v>
      </c>
      <c r="B19" s="5">
        <v>0.12711453</v>
      </c>
      <c r="C19">
        <v>4.6965689999999997E-2</v>
      </c>
      <c r="D19">
        <v>1.1568449999999999E-2</v>
      </c>
      <c r="N19" s="1">
        <f t="shared" ref="N19:Q21" si="4">A19/I4-1</f>
        <v>0.20414196000000007</v>
      </c>
      <c r="O19" s="1">
        <f t="shared" si="4"/>
        <v>4.2339145999999994E-2</v>
      </c>
      <c r="P19" s="1">
        <f t="shared" si="4"/>
        <v>3.3245179999999985E-2</v>
      </c>
      <c r="Q19" s="1">
        <f t="shared" si="4"/>
        <v>-1.6681750000000051E-2</v>
      </c>
    </row>
    <row r="20" spans="1:17" x14ac:dyDescent="0.15">
      <c r="A20" s="5">
        <v>0.10495284000000001</v>
      </c>
      <c r="B20" s="5">
        <v>7.7554990000000004E-2</v>
      </c>
      <c r="C20">
        <v>2.8654659999999998E-2</v>
      </c>
      <c r="D20">
        <v>7.0581300000000001E-3</v>
      </c>
      <c r="N20" s="1">
        <f t="shared" si="4"/>
        <v>-0.10790085999999999</v>
      </c>
      <c r="O20" s="1">
        <f t="shared" si="4"/>
        <v>-0.22445009999999999</v>
      </c>
      <c r="P20" s="1">
        <f t="shared" si="4"/>
        <v>-0.34094281999999998</v>
      </c>
      <c r="Q20" s="1">
        <f t="shared" si="4"/>
        <v>-0.32947764999999996</v>
      </c>
    </row>
    <row r="21" spans="1:17" x14ac:dyDescent="0.15">
      <c r="A21" s="5">
        <v>4.2689150000000002E-2</v>
      </c>
      <c r="B21" s="5">
        <v>3.1545179999999999E-2</v>
      </c>
      <c r="C21">
        <v>1.1655169999999999E-2</v>
      </c>
      <c r="D21">
        <v>2.8708700000000002E-3</v>
      </c>
      <c r="N21" s="1">
        <f t="shared" si="4"/>
        <v>-0.35966274999999992</v>
      </c>
      <c r="O21" s="1">
        <f t="shared" si="4"/>
        <v>-0.44795934999999998</v>
      </c>
      <c r="P21" s="1">
        <f t="shared" si="4"/>
        <v>-0.51048285999999998</v>
      </c>
      <c r="Q21" s="1">
        <f t="shared" si="4"/>
        <v>-0.5980782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6E01-0454-4296-8A03-69B552D2F8EF}">
  <sheetPr codeName="Sheet13"/>
  <dimension ref="A1:Q21"/>
  <sheetViews>
    <sheetView workbookViewId="0">
      <selection activeCell="E12" sqref="E12"/>
    </sheetView>
  </sheetViews>
  <sheetFormatPr defaultRowHeight="13.5" x14ac:dyDescent="0.15"/>
  <sheetData>
    <row r="1" spans="1:17" x14ac:dyDescent="0.15">
      <c r="C1" t="s">
        <v>28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27</v>
      </c>
      <c r="B3">
        <v>0</v>
      </c>
      <c r="C3" s="7">
        <v>0.10286989000000001</v>
      </c>
      <c r="D3" s="7">
        <v>6.1991919999999999E-2</v>
      </c>
      <c r="E3">
        <v>1.867893E-2</v>
      </c>
      <c r="F3">
        <v>3.7521299999999998E-3</v>
      </c>
      <c r="H3">
        <v>0</v>
      </c>
      <c r="I3" s="8">
        <f>1/16</f>
        <v>6.25E-2</v>
      </c>
      <c r="J3" s="8">
        <f>1/21</f>
        <v>4.7619047619047616E-2</v>
      </c>
      <c r="K3" s="8">
        <f>1/46</f>
        <v>2.1739130434782608E-2</v>
      </c>
      <c r="L3">
        <f>1/140</f>
        <v>7.1428571428571426E-3</v>
      </c>
      <c r="M3">
        <v>0</v>
      </c>
      <c r="N3" s="1">
        <f>C3/I3-1</f>
        <v>0.64591824000000009</v>
      </c>
      <c r="O3" s="1">
        <f t="shared" ref="O3:Q6" si="0">D3/J3-1</f>
        <v>0.3018303200000001</v>
      </c>
      <c r="P3" s="1">
        <f t="shared" si="0"/>
        <v>-0.14076922000000003</v>
      </c>
      <c r="Q3" s="1">
        <f t="shared" si="0"/>
        <v>-0.47470180000000006</v>
      </c>
    </row>
    <row r="4" spans="1:17" x14ac:dyDescent="0.15">
      <c r="B4" s="8">
        <v>1</v>
      </c>
      <c r="C4" s="7">
        <v>0.17196407</v>
      </c>
      <c r="D4" s="10">
        <v>0.10362977</v>
      </c>
      <c r="E4">
        <v>3.122492E-2</v>
      </c>
      <c r="F4">
        <v>6.2722999999999998E-3</v>
      </c>
      <c r="H4">
        <v>1</v>
      </c>
      <c r="I4" s="8">
        <f>1/8.8</f>
        <v>0.11363636363636363</v>
      </c>
      <c r="J4" s="8">
        <f>1/9.2</f>
        <v>0.10869565217391305</v>
      </c>
      <c r="K4" s="8">
        <f>1/22</f>
        <v>4.5454545454545456E-2</v>
      </c>
      <c r="L4" s="8">
        <f>1/70</f>
        <v>1.4285714285714285E-2</v>
      </c>
      <c r="M4">
        <v>1</v>
      </c>
      <c r="N4" s="1">
        <f t="shared" ref="N4:N6" si="1">C4/I4-1</f>
        <v>0.51328381599999995</v>
      </c>
      <c r="O4" s="1">
        <f t="shared" si="0"/>
        <v>-4.6606116000000086E-2</v>
      </c>
      <c r="P4" s="1">
        <f t="shared" si="0"/>
        <v>-0.31305176000000001</v>
      </c>
      <c r="Q4" s="1">
        <f t="shared" si="0"/>
        <v>-0.56093900000000008</v>
      </c>
    </row>
    <row r="5" spans="1:17" x14ac:dyDescent="0.15">
      <c r="B5">
        <v>2</v>
      </c>
      <c r="C5" s="7">
        <v>0.14373321999999999</v>
      </c>
      <c r="D5" s="7">
        <v>8.6617169999999993E-2</v>
      </c>
      <c r="E5">
        <v>2.6098819999999998E-2</v>
      </c>
      <c r="F5">
        <v>5.2426E-3</v>
      </c>
      <c r="H5">
        <v>2</v>
      </c>
      <c r="I5" s="8">
        <f>1/9.4</f>
        <v>0.10638297872340426</v>
      </c>
      <c r="J5" s="8">
        <f>1/9.4</f>
        <v>0.10638297872340426</v>
      </c>
      <c r="K5" s="8">
        <f>1/19.5</f>
        <v>5.128205128205128E-2</v>
      </c>
      <c r="L5">
        <f>1/65</f>
        <v>1.5384615384615385E-2</v>
      </c>
      <c r="M5">
        <v>2</v>
      </c>
      <c r="N5" s="1">
        <f t="shared" si="1"/>
        <v>0.35109226799999993</v>
      </c>
      <c r="O5" s="1">
        <f t="shared" si="0"/>
        <v>-0.18579860200000009</v>
      </c>
      <c r="P5" s="1">
        <f t="shared" si="0"/>
        <v>-0.49107301000000003</v>
      </c>
      <c r="Q5" s="1">
        <f t="shared" si="0"/>
        <v>-0.65923100000000001</v>
      </c>
    </row>
    <row r="6" spans="1:17" x14ac:dyDescent="0.15">
      <c r="B6">
        <v>3</v>
      </c>
      <c r="C6" s="8">
        <v>8.0091300000000004E-2</v>
      </c>
      <c r="D6" s="5">
        <v>4.8264979999999999E-2</v>
      </c>
      <c r="E6">
        <v>1.454283E-2</v>
      </c>
      <c r="F6">
        <v>2.92129E-3</v>
      </c>
      <c r="H6">
        <v>3</v>
      </c>
      <c r="I6" s="8">
        <f>1/15</f>
        <v>6.6666666666666666E-2</v>
      </c>
      <c r="J6" s="13">
        <f>1/15</f>
        <v>6.6666666666666666E-2</v>
      </c>
      <c r="K6" s="13">
        <f>1/30</f>
        <v>3.3333333333333333E-2</v>
      </c>
      <c r="L6">
        <f>1/90</f>
        <v>1.1111111111111112E-2</v>
      </c>
      <c r="M6">
        <v>3</v>
      </c>
      <c r="N6" s="1">
        <f t="shared" si="1"/>
        <v>0.20136949999999998</v>
      </c>
      <c r="O6" s="1">
        <f t="shared" si="0"/>
        <v>-0.27602530000000003</v>
      </c>
      <c r="P6" s="1">
        <f t="shared" si="0"/>
        <v>-0.56371510000000002</v>
      </c>
      <c r="Q6" s="1">
        <f t="shared" si="0"/>
        <v>-0.73708390000000001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1/1.64</f>
        <v>0.6097560975609756</v>
      </c>
      <c r="D9">
        <f>1/4.3</f>
        <v>0.23255813953488372</v>
      </c>
      <c r="E9" s="2">
        <f>1/4.3</f>
        <v>0.23255813953488372</v>
      </c>
      <c r="F9">
        <f>SUM(C9:E9)</f>
        <v>1.0748723766307431</v>
      </c>
    </row>
    <row r="10" spans="1:17" x14ac:dyDescent="0.15">
      <c r="B10" t="s">
        <v>4</v>
      </c>
      <c r="C10">
        <v>0.63399000000000005</v>
      </c>
      <c r="D10">
        <v>0.235711</v>
      </c>
      <c r="E10">
        <f>1-SUM(C10:D10)</f>
        <v>0.13029899999999994</v>
      </c>
    </row>
    <row r="11" spans="1:17" x14ac:dyDescent="0.15">
      <c r="C11" s="1">
        <f>C10/C9-1</f>
        <v>3.9743600000000212E-2</v>
      </c>
      <c r="D11" s="1">
        <f t="shared" ref="D11:E11" si="2">D10/D9-1</f>
        <v>1.3557299999999994E-2</v>
      </c>
      <c r="E11" s="6">
        <f t="shared" si="2"/>
        <v>-0.43971430000000022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0.10286989000000001</v>
      </c>
      <c r="B18">
        <v>6.1991919999999999E-2</v>
      </c>
      <c r="C18">
        <v>1.867893E-2</v>
      </c>
      <c r="D18">
        <v>3.7521299999999998E-3</v>
      </c>
      <c r="N18" s="1">
        <f>A18/I3-1</f>
        <v>0.64591824000000009</v>
      </c>
      <c r="O18" s="1">
        <f t="shared" ref="O18:Q18" si="3">B18/J3-1</f>
        <v>0.3018303200000001</v>
      </c>
      <c r="P18" s="1">
        <f t="shared" si="3"/>
        <v>-0.14076922000000003</v>
      </c>
      <c r="Q18" s="1">
        <f t="shared" si="3"/>
        <v>-0.47470180000000006</v>
      </c>
    </row>
    <row r="19" spans="1:17" x14ac:dyDescent="0.15">
      <c r="A19" s="5">
        <v>0.17196407</v>
      </c>
      <c r="B19" s="5">
        <v>0.10362977</v>
      </c>
      <c r="C19">
        <v>3.122492E-2</v>
      </c>
      <c r="D19">
        <v>6.2722999999999998E-3</v>
      </c>
      <c r="N19" s="1">
        <f t="shared" ref="N19:Q21" si="4">A19/I4-1</f>
        <v>0.51328381599999995</v>
      </c>
      <c r="O19" s="1">
        <f t="shared" si="4"/>
        <v>-4.6606116000000086E-2</v>
      </c>
      <c r="P19" s="1">
        <f t="shared" si="4"/>
        <v>-0.31305176000000001</v>
      </c>
      <c r="Q19" s="1">
        <f t="shared" si="4"/>
        <v>-0.56093900000000008</v>
      </c>
    </row>
    <row r="20" spans="1:17" x14ac:dyDescent="0.15">
      <c r="A20" s="5">
        <v>0.14373321999999999</v>
      </c>
      <c r="B20" s="5">
        <v>8.6617169999999993E-2</v>
      </c>
      <c r="C20">
        <v>2.6098819999999998E-2</v>
      </c>
      <c r="D20">
        <v>5.2426E-3</v>
      </c>
      <c r="N20" s="1">
        <f t="shared" si="4"/>
        <v>0.35109226799999993</v>
      </c>
      <c r="O20" s="1">
        <f t="shared" si="4"/>
        <v>-0.18579860200000009</v>
      </c>
      <c r="P20" s="1">
        <f t="shared" si="4"/>
        <v>-0.49107301000000003</v>
      </c>
      <c r="Q20" s="1">
        <f t="shared" si="4"/>
        <v>-0.65923100000000001</v>
      </c>
    </row>
    <row r="21" spans="1:17" x14ac:dyDescent="0.15">
      <c r="A21" s="5">
        <v>8.0091300000000004E-2</v>
      </c>
      <c r="B21" s="5">
        <v>4.8264979999999999E-2</v>
      </c>
      <c r="C21">
        <v>1.454283E-2</v>
      </c>
      <c r="D21">
        <v>2.92129E-3</v>
      </c>
      <c r="N21" s="1">
        <f t="shared" si="4"/>
        <v>0.20136949999999998</v>
      </c>
      <c r="O21" s="1">
        <f t="shared" si="4"/>
        <v>-0.27602530000000003</v>
      </c>
      <c r="P21" s="1">
        <f t="shared" si="4"/>
        <v>-0.56371510000000002</v>
      </c>
      <c r="Q21" s="1">
        <f t="shared" si="4"/>
        <v>-0.73708390000000001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D023-E851-444E-B4B5-995BF3950C8C}">
  <sheetPr codeName="Sheet14"/>
  <dimension ref="A1:Q21"/>
  <sheetViews>
    <sheetView workbookViewId="0">
      <selection activeCell="D3" sqref="D3"/>
    </sheetView>
  </sheetViews>
  <sheetFormatPr defaultRowHeight="13.5" x14ac:dyDescent="0.15"/>
  <sheetData>
    <row r="1" spans="1:17" x14ac:dyDescent="0.15">
      <c r="C1" t="s">
        <v>30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29</v>
      </c>
      <c r="B3">
        <v>0</v>
      </c>
      <c r="C3">
        <v>2.1751019999999999E-2</v>
      </c>
      <c r="D3">
        <v>5.7680090000000003E-2</v>
      </c>
      <c r="E3" s="7">
        <v>7.6479000000000005E-2</v>
      </c>
      <c r="F3" s="7">
        <v>6.7603209999999997E-2</v>
      </c>
      <c r="H3">
        <v>0</v>
      </c>
      <c r="I3" s="8">
        <f>1/34</f>
        <v>2.9411764705882353E-2</v>
      </c>
      <c r="J3" s="7">
        <f>1/15</f>
        <v>6.6666666666666666E-2</v>
      </c>
      <c r="K3" s="7">
        <f>1/12</f>
        <v>8.3333333333333329E-2</v>
      </c>
      <c r="L3" s="7">
        <f>1/15.5</f>
        <v>6.4516129032258063E-2</v>
      </c>
      <c r="M3">
        <v>0</v>
      </c>
      <c r="N3" s="1">
        <f>C3/I3-1</f>
        <v>-0.26046532</v>
      </c>
      <c r="O3" s="1">
        <f t="shared" ref="O3:Q6" si="0">D3/J3-1</f>
        <v>-0.13479864999999991</v>
      </c>
      <c r="P3" s="1">
        <f t="shared" si="0"/>
        <v>-8.2251999999999881E-2</v>
      </c>
      <c r="Q3" s="1">
        <f t="shared" si="0"/>
        <v>4.7849754999999883E-2</v>
      </c>
    </row>
    <row r="4" spans="1:17" x14ac:dyDescent="0.15">
      <c r="B4" s="8">
        <v>1</v>
      </c>
      <c r="C4" s="5">
        <v>2.5584869999999999E-2</v>
      </c>
      <c r="D4" s="7">
        <v>6.7846829999999997E-2</v>
      </c>
      <c r="E4" s="7">
        <v>8.9959259999999999E-2</v>
      </c>
      <c r="F4" s="7">
        <v>7.9519000000000006E-2</v>
      </c>
      <c r="H4">
        <v>1</v>
      </c>
      <c r="I4" s="8">
        <f>1/36</f>
        <v>2.7777777777777776E-2</v>
      </c>
      <c r="J4" s="7">
        <f>1/12</f>
        <v>8.3333333333333329E-2</v>
      </c>
      <c r="K4" s="7">
        <f>1/9.8</f>
        <v>0.1020408163265306</v>
      </c>
      <c r="L4" s="15">
        <f>1/12.5</f>
        <v>0.08</v>
      </c>
      <c r="M4">
        <v>1</v>
      </c>
      <c r="N4" s="1">
        <f t="shared" ref="N4:N6" si="1">C4/I4-1</f>
        <v>-7.8944679999999989E-2</v>
      </c>
      <c r="O4" s="1">
        <f t="shared" si="0"/>
        <v>-0.18583804000000004</v>
      </c>
      <c r="P4" s="1">
        <f t="shared" si="0"/>
        <v>-0.1183992519999999</v>
      </c>
      <c r="Q4" s="1">
        <f t="shared" si="0"/>
        <v>-6.0124999999999762E-3</v>
      </c>
    </row>
    <row r="5" spans="1:17" x14ac:dyDescent="0.15">
      <c r="B5">
        <v>2</v>
      </c>
      <c r="C5" s="5">
        <v>1.504724E-2</v>
      </c>
      <c r="D5" s="5">
        <v>3.9902779999999999E-2</v>
      </c>
      <c r="E5" s="7">
        <v>5.290777E-2</v>
      </c>
      <c r="F5">
        <v>4.6767540000000003E-2</v>
      </c>
      <c r="H5">
        <v>2</v>
      </c>
      <c r="I5" s="8">
        <f>1/60</f>
        <v>1.6666666666666666E-2</v>
      </c>
      <c r="J5" s="8">
        <f>1/22</f>
        <v>4.5454545454545456E-2</v>
      </c>
      <c r="K5" s="7">
        <f>1/16</f>
        <v>6.25E-2</v>
      </c>
      <c r="L5" s="15">
        <f>1/20</f>
        <v>0.05</v>
      </c>
      <c r="M5">
        <v>2</v>
      </c>
      <c r="N5" s="1">
        <f t="shared" si="1"/>
        <v>-9.7165599999999963E-2</v>
      </c>
      <c r="O5" s="1">
        <f t="shared" si="0"/>
        <v>-0.12213884000000008</v>
      </c>
      <c r="P5" s="1">
        <f t="shared" si="0"/>
        <v>-0.15347568</v>
      </c>
      <c r="Q5" s="1">
        <f t="shared" si="0"/>
        <v>-6.4649199999999962E-2</v>
      </c>
    </row>
    <row r="6" spans="1:17" x14ac:dyDescent="0.15">
      <c r="B6">
        <v>3</v>
      </c>
      <c r="C6" s="5">
        <v>5.89983E-3</v>
      </c>
      <c r="D6" s="5">
        <v>1.5645360000000001E-2</v>
      </c>
      <c r="E6">
        <v>2.0744450000000001E-2</v>
      </c>
      <c r="F6">
        <v>1.8336939999999999E-2</v>
      </c>
      <c r="H6">
        <v>3</v>
      </c>
      <c r="I6" s="8">
        <f>1/160</f>
        <v>6.2500000000000003E-3</v>
      </c>
      <c r="J6" s="13">
        <f>1/60</f>
        <v>1.6666666666666666E-2</v>
      </c>
      <c r="K6" s="13">
        <f>1/46</f>
        <v>2.1739130434782608E-2</v>
      </c>
      <c r="L6">
        <f>1/48</f>
        <v>2.0833333333333332E-2</v>
      </c>
      <c r="M6">
        <v>3</v>
      </c>
      <c r="N6" s="1">
        <f t="shared" si="1"/>
        <v>-5.6027200000000055E-2</v>
      </c>
      <c r="O6" s="1">
        <f t="shared" si="0"/>
        <v>-6.1278399999999955E-2</v>
      </c>
      <c r="P6" s="1">
        <f t="shared" si="0"/>
        <v>-4.5755299999999943E-2</v>
      </c>
      <c r="Q6" s="1">
        <f t="shared" si="0"/>
        <v>-0.11982687999999997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1/6.4</f>
        <v>0.15625</v>
      </c>
      <c r="D9">
        <f>1/5</f>
        <v>0.2</v>
      </c>
      <c r="E9" s="2">
        <f>1/1.53</f>
        <v>0.65359477124183007</v>
      </c>
      <c r="F9">
        <f>SUM(C9:E9)</f>
        <v>1.0098447712418301</v>
      </c>
    </row>
    <row r="10" spans="1:17" x14ac:dyDescent="0.15">
      <c r="B10" t="s">
        <v>4</v>
      </c>
      <c r="C10">
        <v>0.146981</v>
      </c>
      <c r="D10">
        <v>0.16489999999999999</v>
      </c>
      <c r="E10">
        <f>1-SUM(C10:D10)</f>
        <v>0.68811900000000004</v>
      </c>
    </row>
    <row r="11" spans="1:17" x14ac:dyDescent="0.15">
      <c r="C11" s="1">
        <f>C10/C9-1</f>
        <v>-5.9321599999999974E-2</v>
      </c>
      <c r="D11" s="1">
        <f t="shared" ref="D11:E11" si="2">D10/D9-1</f>
        <v>-0.1755000000000001</v>
      </c>
      <c r="E11" s="6">
        <f t="shared" si="2"/>
        <v>5.2822069999999943E-2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2.1751019999999999E-2</v>
      </c>
      <c r="B18">
        <v>5.7680090000000003E-2</v>
      </c>
      <c r="C18">
        <v>7.6479000000000005E-2</v>
      </c>
      <c r="D18">
        <v>6.7603209999999997E-2</v>
      </c>
      <c r="N18" s="1">
        <f>A18/I3-1</f>
        <v>-0.26046532</v>
      </c>
      <c r="O18" s="1">
        <f t="shared" ref="O18:Q18" si="3">B18/J3-1</f>
        <v>-0.13479864999999991</v>
      </c>
      <c r="P18" s="1">
        <f t="shared" si="3"/>
        <v>-8.2251999999999881E-2</v>
      </c>
      <c r="Q18" s="1">
        <f t="shared" si="3"/>
        <v>4.7849754999999883E-2</v>
      </c>
    </row>
    <row r="19" spans="1:17" x14ac:dyDescent="0.15">
      <c r="A19" s="5">
        <v>2.5584869999999999E-2</v>
      </c>
      <c r="B19" s="5">
        <v>6.7846829999999997E-2</v>
      </c>
      <c r="C19">
        <v>8.9959259999999999E-2</v>
      </c>
      <c r="D19">
        <v>7.9519000000000006E-2</v>
      </c>
      <c r="N19" s="1">
        <f t="shared" ref="N19:Q21" si="4">A19/I4-1</f>
        <v>-7.8944679999999989E-2</v>
      </c>
      <c r="O19" s="1">
        <f t="shared" si="4"/>
        <v>-0.18583804000000004</v>
      </c>
      <c r="P19" s="1">
        <f t="shared" si="4"/>
        <v>-0.1183992519999999</v>
      </c>
      <c r="Q19" s="1">
        <f t="shared" si="4"/>
        <v>-6.0124999999999762E-3</v>
      </c>
    </row>
    <row r="20" spans="1:17" x14ac:dyDescent="0.15">
      <c r="A20" s="5">
        <v>1.504724E-2</v>
      </c>
      <c r="B20" s="5">
        <v>3.9902779999999999E-2</v>
      </c>
      <c r="C20">
        <v>5.290777E-2</v>
      </c>
      <c r="D20">
        <v>4.6767540000000003E-2</v>
      </c>
      <c r="N20" s="1">
        <f t="shared" si="4"/>
        <v>-9.7165599999999963E-2</v>
      </c>
      <c r="O20" s="1">
        <f t="shared" si="4"/>
        <v>-0.12213884000000008</v>
      </c>
      <c r="P20" s="1">
        <f t="shared" si="4"/>
        <v>-0.15347568</v>
      </c>
      <c r="Q20" s="1">
        <f t="shared" si="4"/>
        <v>-6.4649199999999962E-2</v>
      </c>
    </row>
    <row r="21" spans="1:17" x14ac:dyDescent="0.15">
      <c r="A21" s="5">
        <v>5.89983E-3</v>
      </c>
      <c r="B21" s="5">
        <v>1.5645360000000001E-2</v>
      </c>
      <c r="C21">
        <v>2.0744450000000001E-2</v>
      </c>
      <c r="D21">
        <v>1.8336939999999999E-2</v>
      </c>
      <c r="N21" s="1">
        <f t="shared" si="4"/>
        <v>-5.6027200000000055E-2</v>
      </c>
      <c r="O21" s="1">
        <f t="shared" si="4"/>
        <v>-6.1278399999999955E-2</v>
      </c>
      <c r="P21" s="1">
        <f t="shared" si="4"/>
        <v>-4.5755299999999943E-2</v>
      </c>
      <c r="Q21" s="1">
        <f t="shared" si="4"/>
        <v>-0.11982687999999997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21"/>
  <sheetViews>
    <sheetView workbookViewId="0">
      <selection activeCell="E16" sqref="E16"/>
    </sheetView>
  </sheetViews>
  <sheetFormatPr defaultRowHeight="13.5" x14ac:dyDescent="0.15"/>
  <sheetData>
    <row r="1" spans="1:17" x14ac:dyDescent="0.15">
      <c r="C1" t="s">
        <v>8</v>
      </c>
    </row>
    <row r="2" spans="1:17" x14ac:dyDescent="0.15">
      <c r="C2">
        <v>0</v>
      </c>
      <c r="D2">
        <v>1</v>
      </c>
      <c r="E2" s="7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7</v>
      </c>
      <c r="B3" s="7">
        <v>0</v>
      </c>
      <c r="C3">
        <v>5.6535549999999997E-2</v>
      </c>
      <c r="D3" s="7">
        <v>6.8554680000000007E-2</v>
      </c>
      <c r="E3" s="9">
        <v>4.1564499999999997E-2</v>
      </c>
      <c r="F3">
        <v>1.6800289999999999E-2</v>
      </c>
      <c r="H3">
        <v>0</v>
      </c>
      <c r="I3">
        <f>1/14.5</f>
        <v>6.8965517241379309E-2</v>
      </c>
      <c r="J3">
        <f>1/13.5</f>
        <v>7.407407407407407E-2</v>
      </c>
      <c r="K3">
        <f>1/18.5</f>
        <v>5.4054054054054057E-2</v>
      </c>
      <c r="L3">
        <f>1/42</f>
        <v>2.3809523809523808E-2</v>
      </c>
      <c r="N3" s="1">
        <f>C3/I3-1</f>
        <v>-0.18023452500000003</v>
      </c>
      <c r="O3" s="1">
        <f t="shared" ref="O3:Q6" si="0">D3/J3-1</f>
        <v>-7.4511819999999895E-2</v>
      </c>
      <c r="P3" s="6">
        <f t="shared" si="0"/>
        <v>-0.23105675000000014</v>
      </c>
      <c r="Q3" s="1">
        <f t="shared" si="0"/>
        <v>-0.29438781999999997</v>
      </c>
    </row>
    <row r="4" spans="1:17" x14ac:dyDescent="0.15">
      <c r="B4">
        <v>1</v>
      </c>
      <c r="C4" s="7">
        <v>9.3865500000000004E-2</v>
      </c>
      <c r="D4" s="7">
        <v>0.11382075</v>
      </c>
      <c r="E4" s="7">
        <v>6.9009180000000003E-2</v>
      </c>
      <c r="F4">
        <v>2.7893379999999999E-2</v>
      </c>
      <c r="H4">
        <v>1</v>
      </c>
      <c r="I4">
        <f>1/11.5</f>
        <v>8.6956521739130432E-2</v>
      </c>
      <c r="J4">
        <f>1/7.6</f>
        <v>0.13157894736842105</v>
      </c>
      <c r="K4">
        <f>1/11.5</f>
        <v>8.6956521739130432E-2</v>
      </c>
      <c r="L4">
        <f>1/26</f>
        <v>3.8461538461538464E-2</v>
      </c>
      <c r="N4" s="1">
        <f t="shared" ref="N4:N6" si="1">C4/I4-1</f>
        <v>7.9453250000000031E-2</v>
      </c>
      <c r="O4" s="1">
        <f t="shared" si="0"/>
        <v>-0.13496229999999998</v>
      </c>
      <c r="P4" s="1">
        <f t="shared" si="0"/>
        <v>-0.20639442999999991</v>
      </c>
      <c r="Q4" s="1">
        <f t="shared" si="0"/>
        <v>-0.27477212000000006</v>
      </c>
    </row>
    <row r="5" spans="1:17" x14ac:dyDescent="0.15">
      <c r="B5">
        <v>2</v>
      </c>
      <c r="C5" s="7">
        <v>7.7922039999999998E-2</v>
      </c>
      <c r="D5" s="7">
        <v>9.4487810000000005E-2</v>
      </c>
      <c r="E5" s="8">
        <v>5.7287680000000001E-2</v>
      </c>
      <c r="F5">
        <v>2.315557E-2</v>
      </c>
      <c r="H5">
        <v>2</v>
      </c>
      <c r="I5">
        <f>1/16</f>
        <v>6.25E-2</v>
      </c>
      <c r="J5">
        <f>1/10.5</f>
        <v>9.5238095238095233E-2</v>
      </c>
      <c r="K5">
        <f>1/14.5</f>
        <v>6.8965517241379309E-2</v>
      </c>
      <c r="L5">
        <f>1/32</f>
        <v>3.125E-2</v>
      </c>
      <c r="N5" s="1">
        <f t="shared" si="1"/>
        <v>0.24675263999999997</v>
      </c>
      <c r="O5" s="1">
        <f t="shared" si="0"/>
        <v>-7.87799499999986E-3</v>
      </c>
      <c r="P5" s="1">
        <f t="shared" si="0"/>
        <v>-0.16932864000000003</v>
      </c>
      <c r="Q5" s="1">
        <f t="shared" si="0"/>
        <v>-0.25902175999999999</v>
      </c>
    </row>
    <row r="6" spans="1:17" x14ac:dyDescent="0.15">
      <c r="B6">
        <v>3</v>
      </c>
      <c r="C6" s="8">
        <v>4.312444E-2</v>
      </c>
      <c r="D6" s="8">
        <v>5.2292430000000001E-2</v>
      </c>
      <c r="E6">
        <v>3.1704749999999997E-2</v>
      </c>
      <c r="F6">
        <v>1.2815E-2</v>
      </c>
      <c r="H6">
        <v>3</v>
      </c>
      <c r="I6">
        <f>1/34</f>
        <v>2.9411764705882353E-2</v>
      </c>
      <c r="J6" s="4">
        <f>1/23</f>
        <v>4.3478260869565216E-2</v>
      </c>
      <c r="K6" s="4">
        <f>1/30</f>
        <v>3.3333333333333333E-2</v>
      </c>
      <c r="L6">
        <f>1/60</f>
        <v>1.6666666666666666E-2</v>
      </c>
      <c r="N6" s="1">
        <f t="shared" si="1"/>
        <v>0.46623096000000008</v>
      </c>
      <c r="O6" s="1">
        <f t="shared" si="0"/>
        <v>0.20272588999999996</v>
      </c>
      <c r="P6" s="1">
        <f t="shared" si="0"/>
        <v>-4.8857500000000109E-2</v>
      </c>
      <c r="Q6" s="1">
        <f t="shared" si="0"/>
        <v>-0.23109999999999997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1/2.54</f>
        <v>0.39370078740157477</v>
      </c>
      <c r="D9">
        <f>1/3.7</f>
        <v>0.27027027027027023</v>
      </c>
      <c r="E9" s="2">
        <f>1/2.9</f>
        <v>0.34482758620689657</v>
      </c>
      <c r="F9">
        <f>SUM(C9:E9)</f>
        <v>1.0087986438787415</v>
      </c>
    </row>
    <row r="10" spans="1:17" x14ac:dyDescent="0.15">
      <c r="B10" t="s">
        <v>4</v>
      </c>
      <c r="C10">
        <v>0.47846</v>
      </c>
      <c r="D10">
        <v>0.2422</v>
      </c>
      <c r="E10">
        <f>1-SUM(C10:D10)</f>
        <v>0.27934000000000003</v>
      </c>
    </row>
    <row r="11" spans="1:17" x14ac:dyDescent="0.15">
      <c r="C11" s="1">
        <f>C10/C9-1</f>
        <v>0.21528840000000016</v>
      </c>
      <c r="D11" s="1">
        <f t="shared" ref="D11:E11" si="2">D10/D9-1</f>
        <v>-0.10385999999999984</v>
      </c>
      <c r="E11" s="1">
        <f t="shared" si="2"/>
        <v>-0.18991399999999992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5.6535549999999997E-2</v>
      </c>
      <c r="B18">
        <v>6.8554680000000007E-2</v>
      </c>
      <c r="C18">
        <v>4.1564499999999997E-2</v>
      </c>
      <c r="D18">
        <v>1.6800289999999999E-2</v>
      </c>
      <c r="N18" s="1">
        <f>A18/I3-1</f>
        <v>-0.18023452500000003</v>
      </c>
      <c r="O18" s="1">
        <f t="shared" ref="O18:Q18" si="3">B18/J3-1</f>
        <v>-7.4511819999999895E-2</v>
      </c>
      <c r="P18" s="1">
        <f t="shared" si="3"/>
        <v>-0.23105675000000014</v>
      </c>
      <c r="Q18" s="1">
        <f t="shared" si="3"/>
        <v>-0.29438781999999997</v>
      </c>
    </row>
    <row r="19" spans="1:17" x14ac:dyDescent="0.15">
      <c r="A19" s="3">
        <v>9.3865500000000004E-2</v>
      </c>
      <c r="B19">
        <v>0.11382075</v>
      </c>
      <c r="C19">
        <v>6.9009180000000003E-2</v>
      </c>
      <c r="D19">
        <v>2.7893379999999999E-2</v>
      </c>
      <c r="N19" s="1">
        <f t="shared" ref="N19:Q21" si="4">A19/I4-1</f>
        <v>7.9453250000000031E-2</v>
      </c>
      <c r="O19" s="1">
        <f t="shared" si="4"/>
        <v>-0.13496229999999998</v>
      </c>
      <c r="P19" s="1">
        <f t="shared" si="4"/>
        <v>-0.20639442999999991</v>
      </c>
      <c r="Q19" s="1">
        <f t="shared" si="4"/>
        <v>-0.27477212000000006</v>
      </c>
    </row>
    <row r="20" spans="1:17" x14ac:dyDescent="0.15">
      <c r="A20" s="3">
        <v>7.7922039999999998E-2</v>
      </c>
      <c r="B20" s="3">
        <v>9.4487810000000005E-2</v>
      </c>
      <c r="C20">
        <v>5.7287680000000001E-2</v>
      </c>
      <c r="D20">
        <v>2.315557E-2</v>
      </c>
      <c r="N20" s="1">
        <f t="shared" si="4"/>
        <v>0.24675263999999997</v>
      </c>
      <c r="O20" s="1">
        <f t="shared" si="4"/>
        <v>-7.87799499999986E-3</v>
      </c>
      <c r="P20" s="1">
        <f t="shared" si="4"/>
        <v>-0.16932864000000003</v>
      </c>
      <c r="Q20" s="1">
        <f t="shared" si="4"/>
        <v>-0.25902175999999999</v>
      </c>
    </row>
    <row r="21" spans="1:17" x14ac:dyDescent="0.15">
      <c r="A21" s="3">
        <v>4.312444E-2</v>
      </c>
      <c r="B21">
        <v>5.2292430000000001E-2</v>
      </c>
      <c r="C21">
        <v>3.1704749999999997E-2</v>
      </c>
      <c r="D21">
        <v>1.2815E-2</v>
      </c>
      <c r="N21" s="1">
        <f t="shared" si="4"/>
        <v>0.46623096000000008</v>
      </c>
      <c r="O21" s="1">
        <f t="shared" si="4"/>
        <v>0.20272588999999996</v>
      </c>
      <c r="P21" s="1">
        <f t="shared" si="4"/>
        <v>-4.8857500000000109E-2</v>
      </c>
      <c r="Q21" s="1">
        <f t="shared" si="4"/>
        <v>-0.23109999999999997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21"/>
  <sheetViews>
    <sheetView workbookViewId="0">
      <selection activeCell="C10" sqref="C10"/>
    </sheetView>
  </sheetViews>
  <sheetFormatPr defaultRowHeight="13.5" x14ac:dyDescent="0.15"/>
  <sheetData>
    <row r="1" spans="1:17" x14ac:dyDescent="0.15">
      <c r="C1" t="s">
        <v>10</v>
      </c>
    </row>
    <row r="2" spans="1:17" x14ac:dyDescent="0.15">
      <c r="C2">
        <v>0</v>
      </c>
      <c r="D2">
        <v>1</v>
      </c>
      <c r="E2" s="8">
        <v>2</v>
      </c>
      <c r="F2" s="7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9</v>
      </c>
      <c r="B3" s="7">
        <v>0</v>
      </c>
      <c r="C3">
        <v>4.7139819999999999E-2</v>
      </c>
      <c r="D3" s="3">
        <v>6.7427340000000002E-2</v>
      </c>
      <c r="E3">
        <v>4.822299E-2</v>
      </c>
      <c r="F3" s="9">
        <v>2.2992229999999999E-2</v>
      </c>
      <c r="H3">
        <v>0</v>
      </c>
      <c r="I3">
        <f>1/16</f>
        <v>6.25E-2</v>
      </c>
      <c r="J3">
        <f>1/14</f>
        <v>7.1428571428571425E-2</v>
      </c>
      <c r="K3">
        <f>1/20</f>
        <v>0.05</v>
      </c>
      <c r="L3">
        <f>1/42</f>
        <v>2.3809523809523808E-2</v>
      </c>
      <c r="N3" s="1">
        <f>C3/I3-1</f>
        <v>-0.24576288000000002</v>
      </c>
      <c r="O3" s="1">
        <f t="shared" ref="O3:Q6" si="0">D3/J3-1</f>
        <v>-5.6017239999999968E-2</v>
      </c>
      <c r="P3" s="1">
        <f t="shared" si="0"/>
        <v>-3.5540200000000022E-2</v>
      </c>
      <c r="Q3" s="6">
        <f t="shared" si="0"/>
        <v>-3.4326340000000011E-2</v>
      </c>
    </row>
    <row r="4" spans="1:17" x14ac:dyDescent="0.15">
      <c r="B4">
        <v>1</v>
      </c>
      <c r="C4" s="3">
        <v>7.6567700000000002E-2</v>
      </c>
      <c r="D4" s="3">
        <v>0.10952008000000001</v>
      </c>
      <c r="E4" s="3">
        <v>7.8327069999999999E-2</v>
      </c>
      <c r="F4">
        <v>3.7345540000000003E-2</v>
      </c>
      <c r="H4">
        <v>1</v>
      </c>
      <c r="I4">
        <f>1/11.5</f>
        <v>8.6956521739130432E-2</v>
      </c>
      <c r="J4">
        <f>1/7.8</f>
        <v>0.12820512820512822</v>
      </c>
      <c r="K4">
        <f>1/12</f>
        <v>8.3333333333333329E-2</v>
      </c>
      <c r="L4">
        <f>1/27</f>
        <v>3.7037037037037035E-2</v>
      </c>
      <c r="N4" s="1">
        <f t="shared" ref="N4:N6" si="1">C4/I4-1</f>
        <v>-0.11947144999999992</v>
      </c>
      <c r="O4" s="1">
        <f t="shared" si="0"/>
        <v>-0.14574337600000009</v>
      </c>
      <c r="P4" s="1">
        <f t="shared" si="0"/>
        <v>-6.0075160000000016E-2</v>
      </c>
      <c r="Q4" s="1">
        <f t="shared" si="0"/>
        <v>8.3295800000000586E-3</v>
      </c>
    </row>
    <row r="5" spans="1:17" x14ac:dyDescent="0.15">
      <c r="B5">
        <v>2</v>
      </c>
      <c r="C5" s="3">
        <v>6.2183240000000001E-2</v>
      </c>
      <c r="D5" s="3">
        <v>8.8944990000000002E-2</v>
      </c>
      <c r="E5" s="3">
        <v>6.3612080000000001E-2</v>
      </c>
      <c r="F5">
        <v>3.032959E-2</v>
      </c>
      <c r="H5">
        <v>2</v>
      </c>
      <c r="I5">
        <f>1/15</f>
        <v>6.6666666666666666E-2</v>
      </c>
      <c r="J5">
        <f>1/10.5</f>
        <v>9.5238095238095233E-2</v>
      </c>
      <c r="K5">
        <f>1/14.5</f>
        <v>6.8965517241379309E-2</v>
      </c>
      <c r="L5">
        <f>1/32</f>
        <v>3.125E-2</v>
      </c>
      <c r="N5" s="1">
        <f t="shared" si="1"/>
        <v>-6.7251399999999961E-2</v>
      </c>
      <c r="O5" s="1">
        <f t="shared" si="0"/>
        <v>-6.6077604999999928E-2</v>
      </c>
      <c r="P5" s="1">
        <f t="shared" si="0"/>
        <v>-7.7624839999999917E-2</v>
      </c>
      <c r="Q5" s="1">
        <f t="shared" si="0"/>
        <v>-2.9453119999999999E-2</v>
      </c>
    </row>
    <row r="6" spans="1:17" x14ac:dyDescent="0.15">
      <c r="B6">
        <v>3</v>
      </c>
      <c r="C6" s="5">
        <v>3.3667420000000003E-2</v>
      </c>
      <c r="D6">
        <v>4.8156829999999998E-2</v>
      </c>
      <c r="E6">
        <v>3.4441020000000003E-2</v>
      </c>
      <c r="F6">
        <v>1.6421129999999999E-2</v>
      </c>
      <c r="H6">
        <v>3</v>
      </c>
      <c r="I6">
        <f>1/30</f>
        <v>3.3333333333333333E-2</v>
      </c>
      <c r="J6" s="4">
        <f>1/21</f>
        <v>4.7619047619047616E-2</v>
      </c>
      <c r="K6" s="4">
        <f>1/29</f>
        <v>3.4482758620689655E-2</v>
      </c>
      <c r="L6">
        <f>1/60</f>
        <v>1.6666666666666666E-2</v>
      </c>
      <c r="N6" s="1">
        <f t="shared" si="1"/>
        <v>1.0022600000000104E-2</v>
      </c>
      <c r="O6" s="1">
        <f t="shared" si="0"/>
        <v>1.1293430000000049E-2</v>
      </c>
      <c r="P6" s="1">
        <f t="shared" si="0"/>
        <v>-1.2104199999999343E-3</v>
      </c>
      <c r="Q6" s="1">
        <f t="shared" si="0"/>
        <v>-1.4732200000000084E-2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1/2.38</f>
        <v>0.42016806722689076</v>
      </c>
      <c r="D9">
        <f>1/3.7</f>
        <v>0.27027027027027023</v>
      </c>
      <c r="E9" s="2">
        <f>1/3.05</f>
        <v>0.32786885245901642</v>
      </c>
      <c r="F9">
        <f>SUM(C9:E9)</f>
        <v>1.0183071899561775</v>
      </c>
    </row>
    <row r="10" spans="1:17" x14ac:dyDescent="0.15">
      <c r="B10" t="s">
        <v>4</v>
      </c>
      <c r="C10">
        <v>0.42257</v>
      </c>
      <c r="D10">
        <v>0.23930999999999999</v>
      </c>
      <c r="E10">
        <f>1-SUM(C10:D10)</f>
        <v>0.33811999999999998</v>
      </c>
    </row>
    <row r="11" spans="1:17" x14ac:dyDescent="0.15">
      <c r="C11" s="1">
        <f>C10/C9-1</f>
        <v>5.7165999999999606E-3</v>
      </c>
      <c r="D11" s="1">
        <f t="shared" ref="D11:E11" si="2">D10/D9-1</f>
        <v>-0.1145529999999999</v>
      </c>
      <c r="E11" s="1">
        <f t="shared" si="2"/>
        <v>3.1265999999999794E-2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4.7139819999999999E-2</v>
      </c>
      <c r="B18">
        <v>6.7427340000000002E-2</v>
      </c>
      <c r="C18">
        <v>4.822299E-2</v>
      </c>
      <c r="D18">
        <v>2.2992229999999999E-2</v>
      </c>
      <c r="N18" s="1">
        <f>A18/I3-1</f>
        <v>-0.24576288000000002</v>
      </c>
      <c r="O18" s="1">
        <f t="shared" ref="O18:Q18" si="3">B18/J3-1</f>
        <v>-5.6017239999999968E-2</v>
      </c>
      <c r="P18" s="1">
        <f t="shared" si="3"/>
        <v>-3.5540200000000022E-2</v>
      </c>
      <c r="Q18" s="1">
        <f t="shared" si="3"/>
        <v>-3.4326340000000011E-2</v>
      </c>
    </row>
    <row r="19" spans="1:17" x14ac:dyDescent="0.15">
      <c r="A19" s="3">
        <v>7.6567700000000002E-2</v>
      </c>
      <c r="B19">
        <v>0.10952008000000001</v>
      </c>
      <c r="C19">
        <v>7.8327069999999999E-2</v>
      </c>
      <c r="D19">
        <v>3.7345540000000003E-2</v>
      </c>
      <c r="N19" s="1">
        <f t="shared" ref="N19:Q21" si="4">A19/I4-1</f>
        <v>-0.11947144999999992</v>
      </c>
      <c r="O19" s="1">
        <f t="shared" si="4"/>
        <v>-0.14574337600000009</v>
      </c>
      <c r="P19" s="1">
        <f t="shared" si="4"/>
        <v>-6.0075160000000016E-2</v>
      </c>
      <c r="Q19" s="1">
        <f t="shared" si="4"/>
        <v>8.3295800000000586E-3</v>
      </c>
    </row>
    <row r="20" spans="1:17" x14ac:dyDescent="0.15">
      <c r="A20" s="3">
        <v>6.2183240000000001E-2</v>
      </c>
      <c r="B20" s="3">
        <v>8.8944990000000002E-2</v>
      </c>
      <c r="C20">
        <v>6.3612080000000001E-2</v>
      </c>
      <c r="D20">
        <v>3.032959E-2</v>
      </c>
      <c r="N20" s="1">
        <f t="shared" si="4"/>
        <v>-6.7251399999999961E-2</v>
      </c>
      <c r="O20" s="1">
        <f t="shared" si="4"/>
        <v>-6.6077604999999928E-2</v>
      </c>
      <c r="P20" s="1">
        <f t="shared" si="4"/>
        <v>-7.7624839999999917E-2</v>
      </c>
      <c r="Q20" s="1">
        <f t="shared" si="4"/>
        <v>-2.9453119999999999E-2</v>
      </c>
    </row>
    <row r="21" spans="1:17" x14ac:dyDescent="0.15">
      <c r="A21" s="3">
        <v>3.3667420000000003E-2</v>
      </c>
      <c r="B21">
        <v>4.8156829999999998E-2</v>
      </c>
      <c r="C21">
        <v>3.4441020000000003E-2</v>
      </c>
      <c r="D21">
        <v>1.6421129999999999E-2</v>
      </c>
      <c r="N21" s="1">
        <f t="shared" si="4"/>
        <v>1.0022600000000104E-2</v>
      </c>
      <c r="O21" s="1">
        <f t="shared" si="4"/>
        <v>1.1293430000000049E-2</v>
      </c>
      <c r="P21" s="1">
        <f t="shared" si="4"/>
        <v>-1.2104199999999343E-3</v>
      </c>
      <c r="Q21" s="1">
        <f t="shared" si="4"/>
        <v>-1.4732200000000084E-2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27"/>
  <sheetViews>
    <sheetView workbookViewId="0">
      <selection activeCell="A18" sqref="A18:D21"/>
    </sheetView>
  </sheetViews>
  <sheetFormatPr defaultRowHeight="13.5" x14ac:dyDescent="0.15"/>
  <sheetData>
    <row r="1" spans="1:17" x14ac:dyDescent="0.15">
      <c r="C1" t="s">
        <v>12</v>
      </c>
    </row>
    <row r="2" spans="1:17" x14ac:dyDescent="0.15">
      <c r="C2">
        <v>0</v>
      </c>
      <c r="D2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11</v>
      </c>
      <c r="B3">
        <v>0</v>
      </c>
      <c r="C3" s="5">
        <v>2.4893579999999998E-2</v>
      </c>
      <c r="D3" s="5">
        <v>1.982211E-2</v>
      </c>
      <c r="E3" s="5">
        <v>7.8919100000000002E-3</v>
      </c>
      <c r="F3" s="5">
        <v>2.0947100000000001E-3</v>
      </c>
      <c r="H3">
        <v>0</v>
      </c>
      <c r="I3">
        <f>1/19</f>
        <v>5.2631578947368418E-2</v>
      </c>
      <c r="J3">
        <f>1/23</f>
        <v>4.3478260869565216E-2</v>
      </c>
      <c r="K3">
        <f>1/48</f>
        <v>2.0833333333333332E-2</v>
      </c>
      <c r="L3">
        <f>1/7.8</f>
        <v>0.12820512820512822</v>
      </c>
      <c r="N3" s="1">
        <f>C3/I3-1</f>
        <v>-0.52702198</v>
      </c>
      <c r="O3" s="1">
        <f t="shared" ref="O3:Q6" si="0">D3/J3-1</f>
        <v>-0.54409146999999991</v>
      </c>
      <c r="P3" s="1">
        <f t="shared" si="0"/>
        <v>-0.62118831999999991</v>
      </c>
      <c r="Q3" s="1">
        <f t="shared" si="0"/>
        <v>-0.98366126200000004</v>
      </c>
    </row>
    <row r="4" spans="1:17" x14ac:dyDescent="0.15">
      <c r="B4">
        <v>1</v>
      </c>
      <c r="C4" s="3">
        <v>7.2113510000000006E-2</v>
      </c>
      <c r="D4" s="3">
        <v>5.7422099999999997E-2</v>
      </c>
      <c r="E4" s="3">
        <v>2.2861860000000001E-2</v>
      </c>
      <c r="F4" s="5">
        <v>6.0680999999999999E-3</v>
      </c>
      <c r="H4">
        <v>1</v>
      </c>
      <c r="I4">
        <f>1/9</f>
        <v>0.1111111111111111</v>
      </c>
      <c r="J4">
        <f>1/9.2</f>
        <v>0.10869565217391305</v>
      </c>
      <c r="K4">
        <f>1/19.5</f>
        <v>5.128205128205128E-2</v>
      </c>
      <c r="L4">
        <f>1/60</f>
        <v>1.6666666666666666E-2</v>
      </c>
      <c r="N4" s="1">
        <f t="shared" ref="N4:N6" si="1">C4/I4-1</f>
        <v>-0.35097840999999996</v>
      </c>
      <c r="O4" s="1">
        <f t="shared" si="0"/>
        <v>-0.47171668000000011</v>
      </c>
      <c r="P4" s="1">
        <f t="shared" si="0"/>
        <v>-0.55419372999999994</v>
      </c>
      <c r="Q4" s="1">
        <f t="shared" si="0"/>
        <v>-0.63591399999999998</v>
      </c>
    </row>
    <row r="5" spans="1:17" x14ac:dyDescent="0.15">
      <c r="B5">
        <v>2</v>
      </c>
      <c r="C5" s="3">
        <v>0.10445177</v>
      </c>
      <c r="D5" s="3">
        <v>8.3172220000000005E-2</v>
      </c>
      <c r="E5" s="3">
        <v>3.3113940000000001E-2</v>
      </c>
      <c r="F5" s="5">
        <v>8.7892500000000002E-3</v>
      </c>
      <c r="H5">
        <v>2</v>
      </c>
      <c r="I5">
        <f>1/9.6</f>
        <v>0.10416666666666667</v>
      </c>
      <c r="J5">
        <f>1/8</f>
        <v>0.125</v>
      </c>
      <c r="K5">
        <f>1/14.5</f>
        <v>6.8965517241379309E-2</v>
      </c>
      <c r="L5">
        <f>1/48</f>
        <v>2.0833333333333332E-2</v>
      </c>
      <c r="N5" s="1">
        <f t="shared" si="1"/>
        <v>2.7369919999999937E-3</v>
      </c>
      <c r="O5" s="1">
        <f t="shared" si="0"/>
        <v>-0.33462223999999996</v>
      </c>
      <c r="P5" s="1">
        <f t="shared" si="0"/>
        <v>-0.51984786999999999</v>
      </c>
      <c r="Q5" s="1">
        <f t="shared" si="0"/>
        <v>-0.57811599999999996</v>
      </c>
    </row>
    <row r="6" spans="1:17" x14ac:dyDescent="0.15">
      <c r="B6">
        <v>3</v>
      </c>
      <c r="C6" s="5">
        <v>0.10086112</v>
      </c>
      <c r="D6" s="3">
        <v>8.031307E-2</v>
      </c>
      <c r="E6">
        <v>3.19756E-2</v>
      </c>
      <c r="F6">
        <v>8.4871100000000008E-3</v>
      </c>
      <c r="H6">
        <v>3</v>
      </c>
      <c r="I6">
        <f>1/5.8</f>
        <v>0.17241379310344829</v>
      </c>
      <c r="J6" s="4">
        <f>1/13</f>
        <v>7.6923076923076927E-2</v>
      </c>
      <c r="K6" s="4">
        <f>1/21</f>
        <v>4.7619047619047616E-2</v>
      </c>
      <c r="L6">
        <f>1/55</f>
        <v>1.8181818181818181E-2</v>
      </c>
      <c r="N6" s="1">
        <f t="shared" si="1"/>
        <v>-0.41500550400000003</v>
      </c>
      <c r="O6" s="1">
        <f t="shared" si="0"/>
        <v>4.4069909999999934E-2</v>
      </c>
      <c r="P6" s="1">
        <f t="shared" si="0"/>
        <v>-0.32851239999999993</v>
      </c>
      <c r="Q6" s="1">
        <f t="shared" si="0"/>
        <v>-0.5332089499999999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1/1.59</f>
        <v>0.62893081761006286</v>
      </c>
      <c r="D9">
        <f>1/4.3</f>
        <v>0.23255813953488372</v>
      </c>
      <c r="E9" s="2">
        <f>1/6.2</f>
        <v>0.16129032258064516</v>
      </c>
      <c r="F9">
        <f>SUM(C9:E9)</f>
        <v>1.0227792797255917</v>
      </c>
    </row>
    <row r="10" spans="1:17" x14ac:dyDescent="0.15">
      <c r="B10" t="s">
        <v>4</v>
      </c>
      <c r="C10">
        <v>0.54037999999999997</v>
      </c>
      <c r="D10">
        <v>0.20838000000000001</v>
      </c>
      <c r="E10">
        <f>1-SUM(C10:D10)</f>
        <v>0.25124000000000002</v>
      </c>
    </row>
    <row r="11" spans="1:17" x14ac:dyDescent="0.15">
      <c r="C11" s="1">
        <f>C10/C9-1</f>
        <v>-0.14079580000000003</v>
      </c>
      <c r="D11" s="1">
        <f t="shared" ref="D11:E11" si="2">D10/D9-1</f>
        <v>-0.10396599999999989</v>
      </c>
      <c r="E11" s="6">
        <f t="shared" si="2"/>
        <v>0.55768800000000018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2.4893579999999998E-2</v>
      </c>
      <c r="B18">
        <v>1.982211E-2</v>
      </c>
      <c r="C18">
        <v>7.8919100000000002E-3</v>
      </c>
      <c r="D18">
        <v>2.0947100000000001E-3</v>
      </c>
      <c r="N18" s="1">
        <f>A18/I3-1</f>
        <v>-0.52702198</v>
      </c>
      <c r="O18" s="1">
        <f t="shared" ref="O18:Q18" si="3">B18/J3-1</f>
        <v>-0.54409146999999991</v>
      </c>
      <c r="P18" s="1">
        <f t="shared" si="3"/>
        <v>-0.62118831999999991</v>
      </c>
      <c r="Q18" s="1">
        <f t="shared" si="3"/>
        <v>-0.98366126200000004</v>
      </c>
    </row>
    <row r="19" spans="1:17" x14ac:dyDescent="0.15">
      <c r="A19" s="3">
        <v>7.2113510000000006E-2</v>
      </c>
      <c r="B19">
        <v>5.7422099999999997E-2</v>
      </c>
      <c r="C19">
        <v>2.2861860000000001E-2</v>
      </c>
      <c r="D19">
        <v>6.0680999999999999E-3</v>
      </c>
      <c r="N19" s="1">
        <f t="shared" ref="N19:Q21" si="4">A19/I4-1</f>
        <v>-0.35097840999999996</v>
      </c>
      <c r="O19" s="1">
        <f t="shared" si="4"/>
        <v>-0.47171668000000011</v>
      </c>
      <c r="P19" s="1">
        <f t="shared" si="4"/>
        <v>-0.55419372999999994</v>
      </c>
      <c r="Q19" s="1">
        <f t="shared" si="4"/>
        <v>-0.63591399999999998</v>
      </c>
    </row>
    <row r="20" spans="1:17" x14ac:dyDescent="0.15">
      <c r="A20" s="3">
        <v>0.10445177</v>
      </c>
      <c r="B20" s="3">
        <v>8.3172220000000005E-2</v>
      </c>
      <c r="C20">
        <v>3.3113940000000001E-2</v>
      </c>
      <c r="D20">
        <v>8.7892500000000002E-3</v>
      </c>
      <c r="N20" s="1">
        <f t="shared" si="4"/>
        <v>2.7369919999999937E-3</v>
      </c>
      <c r="O20" s="1">
        <f t="shared" si="4"/>
        <v>-0.33462223999999996</v>
      </c>
      <c r="P20" s="1">
        <f t="shared" si="4"/>
        <v>-0.51984786999999999</v>
      </c>
      <c r="Q20" s="1">
        <f t="shared" si="4"/>
        <v>-0.57811599999999996</v>
      </c>
    </row>
    <row r="21" spans="1:17" x14ac:dyDescent="0.15">
      <c r="A21" s="3">
        <v>0.10086112</v>
      </c>
      <c r="B21">
        <v>8.031307E-2</v>
      </c>
      <c r="C21">
        <v>3.19756E-2</v>
      </c>
      <c r="D21">
        <v>8.4871100000000008E-3</v>
      </c>
      <c r="N21" s="1">
        <f t="shared" si="4"/>
        <v>-0.41500550400000003</v>
      </c>
      <c r="O21" s="1">
        <f t="shared" si="4"/>
        <v>4.4069909999999934E-2</v>
      </c>
      <c r="P21" s="1">
        <f t="shared" si="4"/>
        <v>-0.32851239999999993</v>
      </c>
      <c r="Q21" s="1">
        <f t="shared" si="4"/>
        <v>-0.5332089499999999</v>
      </c>
    </row>
    <row r="27" spans="1:17" x14ac:dyDescent="0.15">
      <c r="E27">
        <f>1/34</f>
        <v>2.9411764705882353E-2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21"/>
  <sheetViews>
    <sheetView workbookViewId="0">
      <selection activeCell="D6" sqref="C4:D6"/>
    </sheetView>
  </sheetViews>
  <sheetFormatPr defaultRowHeight="13.5" x14ac:dyDescent="0.15"/>
  <sheetData>
    <row r="1" spans="1:17" x14ac:dyDescent="0.15">
      <c r="C1" t="s">
        <v>16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</row>
    <row r="3" spans="1:17" x14ac:dyDescent="0.15">
      <c r="A3" t="s">
        <v>15</v>
      </c>
      <c r="B3">
        <v>0</v>
      </c>
      <c r="C3" s="11">
        <v>2.4893579999999998E-2</v>
      </c>
      <c r="D3" s="11">
        <v>1.982211E-2</v>
      </c>
      <c r="E3" s="5">
        <v>7.8919100000000002E-3</v>
      </c>
      <c r="F3" s="5">
        <v>2.0947100000000001E-3</v>
      </c>
      <c r="H3">
        <v>0</v>
      </c>
      <c r="I3">
        <f>1/48</f>
        <v>2.0833333333333332E-2</v>
      </c>
      <c r="J3">
        <f>1/110</f>
        <v>9.0909090909090905E-3</v>
      </c>
      <c r="K3">
        <f>1/370</f>
        <v>2.7027027027027029E-3</v>
      </c>
      <c r="L3">
        <f>1/990</f>
        <v>1.0101010101010101E-3</v>
      </c>
      <c r="N3" s="1">
        <f>C3/I3-1</f>
        <v>0.19489183999999993</v>
      </c>
      <c r="O3" s="1">
        <f t="shared" ref="O3:Q6" si="0">D3/J3-1</f>
        <v>1.1804321</v>
      </c>
      <c r="P3" s="1">
        <f t="shared" si="0"/>
        <v>1.9200067000000001</v>
      </c>
      <c r="Q3" s="1">
        <f t="shared" si="0"/>
        <v>1.0737629000000002</v>
      </c>
    </row>
    <row r="4" spans="1:17" x14ac:dyDescent="0.15">
      <c r="B4">
        <v>1</v>
      </c>
      <c r="C4" s="12">
        <v>7.2113510000000006E-2</v>
      </c>
      <c r="D4" s="11">
        <v>5.7422099999999997E-2</v>
      </c>
      <c r="E4" s="5">
        <v>2.2861860000000001E-2</v>
      </c>
      <c r="F4" s="5">
        <v>6.0680999999999999E-3</v>
      </c>
      <c r="H4">
        <v>1</v>
      </c>
      <c r="I4">
        <f>1/14.5</f>
        <v>6.8965517241379309E-2</v>
      </c>
      <c r="J4">
        <f>1/27</f>
        <v>3.7037037037037035E-2</v>
      </c>
      <c r="K4">
        <f>1/95</f>
        <v>1.0526315789473684E-2</v>
      </c>
      <c r="L4">
        <f>1/470</f>
        <v>2.1276595744680851E-3</v>
      </c>
      <c r="N4" s="1">
        <f t="shared" ref="N4:N6" si="1">C4/I4-1</f>
        <v>4.5645895000000047E-2</v>
      </c>
      <c r="O4" s="1">
        <f t="shared" si="0"/>
        <v>0.55039670000000007</v>
      </c>
      <c r="P4" s="1">
        <f t="shared" si="0"/>
        <v>1.1718767000000003</v>
      </c>
      <c r="Q4" s="1">
        <f t="shared" si="0"/>
        <v>1.852007</v>
      </c>
    </row>
    <row r="5" spans="1:17" x14ac:dyDescent="0.15">
      <c r="B5" s="8">
        <v>2</v>
      </c>
      <c r="C5" s="12">
        <v>0.10445177</v>
      </c>
      <c r="D5" s="12">
        <v>8.3172220000000005E-2</v>
      </c>
      <c r="E5" s="5">
        <v>3.3113940000000001E-2</v>
      </c>
      <c r="F5" s="5">
        <v>8.7892500000000002E-3</v>
      </c>
      <c r="H5">
        <v>2</v>
      </c>
      <c r="I5">
        <f>1/9.4</f>
        <v>0.10638297872340426</v>
      </c>
      <c r="J5">
        <f>1/15.5</f>
        <v>6.4516129032258063E-2</v>
      </c>
      <c r="K5">
        <f>1/46</f>
        <v>2.1739130434782608E-2</v>
      </c>
      <c r="L5">
        <f>1/240</f>
        <v>4.1666666666666666E-3</v>
      </c>
      <c r="N5" s="1">
        <f t="shared" si="1"/>
        <v>-1.8153362000000062E-2</v>
      </c>
      <c r="O5" s="6">
        <f t="shared" si="0"/>
        <v>0.28916941000000018</v>
      </c>
      <c r="P5" s="1">
        <f t="shared" si="0"/>
        <v>0.52324124000000016</v>
      </c>
      <c r="Q5" s="1">
        <f t="shared" si="0"/>
        <v>1.1094200000000001</v>
      </c>
    </row>
    <row r="6" spans="1:17" x14ac:dyDescent="0.15">
      <c r="B6">
        <v>3</v>
      </c>
      <c r="C6" s="12">
        <v>0.10086112</v>
      </c>
      <c r="D6" s="12">
        <v>8.031307E-2</v>
      </c>
      <c r="E6" s="5">
        <v>3.19756E-2</v>
      </c>
      <c r="F6" s="5">
        <v>8.4871100000000008E-3</v>
      </c>
      <c r="H6">
        <v>3</v>
      </c>
      <c r="I6">
        <f>1/8</f>
        <v>0.125</v>
      </c>
      <c r="J6" s="4">
        <f>1/12.5</f>
        <v>0.08</v>
      </c>
      <c r="K6" s="4">
        <f>1/40</f>
        <v>2.5000000000000001E-2</v>
      </c>
      <c r="L6">
        <f>1/170</f>
        <v>5.8823529411764705E-3</v>
      </c>
      <c r="N6" s="1">
        <f t="shared" si="1"/>
        <v>-0.19311104000000001</v>
      </c>
      <c r="O6" s="1">
        <f t="shared" si="0"/>
        <v>3.9133749999999967E-3</v>
      </c>
      <c r="P6" s="1">
        <f t="shared" si="0"/>
        <v>0.27902399999999994</v>
      </c>
      <c r="Q6" s="1">
        <f t="shared" si="0"/>
        <v>0.44280870000000006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1/1.12</f>
        <v>0.89285714285714279</v>
      </c>
      <c r="D9">
        <f>1/12.5</f>
        <v>0.08</v>
      </c>
      <c r="E9" s="2">
        <v>2.9411764705882353E-2</v>
      </c>
      <c r="F9">
        <f>SUM(C9:E9)</f>
        <v>1.0022689075630251</v>
      </c>
    </row>
    <row r="10" spans="1:17" x14ac:dyDescent="0.15">
      <c r="B10" t="s">
        <v>4</v>
      </c>
      <c r="C10">
        <v>0.80076000000000003</v>
      </c>
      <c r="D10">
        <v>0.12520000000000001</v>
      </c>
      <c r="E10">
        <f>1-SUM(C10:D10)</f>
        <v>7.4039999999999995E-2</v>
      </c>
    </row>
    <row r="11" spans="1:17" x14ac:dyDescent="0.15">
      <c r="C11" s="1">
        <f>C10/C9-1</f>
        <v>-0.10314879999999993</v>
      </c>
      <c r="D11" s="1">
        <f t="shared" ref="D11:E11" si="2">D10/D9-1</f>
        <v>0.56499999999999995</v>
      </c>
      <c r="E11" s="6">
        <f t="shared" si="2"/>
        <v>1.51736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2.4893579999999998E-2</v>
      </c>
      <c r="B18">
        <v>1.982211E-2</v>
      </c>
      <c r="C18">
        <v>7.8919100000000002E-3</v>
      </c>
      <c r="D18">
        <v>2.0947100000000001E-3</v>
      </c>
      <c r="N18" s="1">
        <f>A18/I3-1</f>
        <v>0.19489183999999993</v>
      </c>
      <c r="O18" s="1">
        <f t="shared" ref="O18:Q18" si="3">B18/J3-1</f>
        <v>1.1804321</v>
      </c>
      <c r="P18" s="1">
        <f t="shared" si="3"/>
        <v>1.9200067000000001</v>
      </c>
      <c r="Q18" s="1">
        <f t="shared" si="3"/>
        <v>1.0737629000000002</v>
      </c>
    </row>
    <row r="19" spans="1:17" x14ac:dyDescent="0.15">
      <c r="A19" s="3">
        <v>7.2113510000000006E-2</v>
      </c>
      <c r="B19">
        <v>5.7422099999999997E-2</v>
      </c>
      <c r="C19">
        <v>2.2861860000000001E-2</v>
      </c>
      <c r="D19">
        <v>6.0680999999999999E-3</v>
      </c>
      <c r="N19" s="1">
        <f t="shared" ref="N19:Q21" si="4">A19/I4-1</f>
        <v>4.5645895000000047E-2</v>
      </c>
      <c r="O19" s="1">
        <f t="shared" si="4"/>
        <v>0.55039670000000007</v>
      </c>
      <c r="P19" s="1">
        <f t="shared" si="4"/>
        <v>1.1718767000000003</v>
      </c>
      <c r="Q19" s="1">
        <f t="shared" si="4"/>
        <v>1.852007</v>
      </c>
    </row>
    <row r="20" spans="1:17" x14ac:dyDescent="0.15">
      <c r="A20" s="3">
        <v>0.10445177</v>
      </c>
      <c r="B20" s="3">
        <v>8.3172220000000005E-2</v>
      </c>
      <c r="C20">
        <v>3.3113940000000001E-2</v>
      </c>
      <c r="D20">
        <v>8.7892500000000002E-3</v>
      </c>
      <c r="N20" s="1">
        <f t="shared" si="4"/>
        <v>-1.8153362000000062E-2</v>
      </c>
      <c r="O20" s="1">
        <f t="shared" si="4"/>
        <v>0.28916941000000018</v>
      </c>
      <c r="P20" s="1">
        <f t="shared" si="4"/>
        <v>0.52324124000000016</v>
      </c>
      <c r="Q20" s="1">
        <f t="shared" si="4"/>
        <v>1.1094200000000001</v>
      </c>
    </row>
    <row r="21" spans="1:17" x14ac:dyDescent="0.15">
      <c r="A21" s="3">
        <v>0.10086112</v>
      </c>
      <c r="B21">
        <v>8.031307E-2</v>
      </c>
      <c r="C21">
        <v>3.19756E-2</v>
      </c>
      <c r="D21">
        <v>8.4871100000000008E-3</v>
      </c>
      <c r="N21" s="1">
        <f t="shared" si="4"/>
        <v>-0.19311104000000001</v>
      </c>
      <c r="O21" s="1">
        <f t="shared" si="4"/>
        <v>3.9133749999999967E-3</v>
      </c>
      <c r="P21" s="1">
        <f t="shared" si="4"/>
        <v>0.27902399999999994</v>
      </c>
      <c r="Q21" s="1">
        <f t="shared" si="4"/>
        <v>0.44280870000000006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21"/>
  <sheetViews>
    <sheetView workbookViewId="0">
      <selection activeCell="J5" sqref="J5"/>
    </sheetView>
  </sheetViews>
  <sheetFormatPr defaultRowHeight="13.5" x14ac:dyDescent="0.15"/>
  <sheetData>
    <row r="1" spans="1:17" x14ac:dyDescent="0.15">
      <c r="C1" t="s">
        <v>14</v>
      </c>
    </row>
    <row r="2" spans="1:17" x14ac:dyDescent="0.15">
      <c r="C2">
        <v>0</v>
      </c>
      <c r="D2" s="7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13</v>
      </c>
      <c r="B3">
        <v>0</v>
      </c>
      <c r="C3" s="7">
        <v>0.12121848</v>
      </c>
      <c r="D3" s="7">
        <v>0.10833371999999999</v>
      </c>
      <c r="E3">
        <v>4.8409269999999997E-2</v>
      </c>
      <c r="F3">
        <v>1.442122E-2</v>
      </c>
      <c r="H3">
        <v>0</v>
      </c>
      <c r="I3" s="7">
        <f>1/11</f>
        <v>9.0909090909090912E-2</v>
      </c>
      <c r="J3" s="7">
        <f>1/9.8</f>
        <v>0.1020408163265306</v>
      </c>
      <c r="K3">
        <f>1/15</f>
        <v>6.6666666666666666E-2</v>
      </c>
      <c r="L3">
        <f>1/30</f>
        <v>3.3333333333333333E-2</v>
      </c>
      <c r="M3">
        <v>0</v>
      </c>
      <c r="N3" s="1">
        <f>C3/I3-1</f>
        <v>0.33340327999999997</v>
      </c>
      <c r="O3" s="1">
        <f t="shared" ref="O3:Q6" si="0">D3/J3-1</f>
        <v>6.1670456000000096E-2</v>
      </c>
      <c r="P3" s="1">
        <f t="shared" si="0"/>
        <v>-0.27386094999999999</v>
      </c>
      <c r="Q3" s="1">
        <f t="shared" si="0"/>
        <v>-0.56736339999999996</v>
      </c>
    </row>
    <row r="4" spans="1:17" x14ac:dyDescent="0.15">
      <c r="B4" s="7">
        <v>1</v>
      </c>
      <c r="C4" s="7">
        <v>0.14745675999999999</v>
      </c>
      <c r="D4" s="10">
        <v>0.13178303</v>
      </c>
      <c r="E4">
        <v>5.8887660000000001E-2</v>
      </c>
      <c r="F4">
        <v>1.7542760000000001E-2</v>
      </c>
      <c r="H4">
        <v>1</v>
      </c>
      <c r="I4" s="7">
        <f>1/11</f>
        <v>9.0909090909090912E-2</v>
      </c>
      <c r="J4" s="7">
        <f>1/7.2</f>
        <v>0.1388888888888889</v>
      </c>
      <c r="K4" s="7">
        <f>1/11</f>
        <v>9.0909090909090912E-2</v>
      </c>
      <c r="L4">
        <f>1/26</f>
        <v>3.8461538461538464E-2</v>
      </c>
      <c r="M4">
        <v>1</v>
      </c>
      <c r="N4" s="1">
        <f t="shared" ref="N4:N6" si="1">C4/I4-1</f>
        <v>0.62202435999999994</v>
      </c>
      <c r="O4" s="1">
        <f t="shared" si="0"/>
        <v>-5.1162184000000055E-2</v>
      </c>
      <c r="P4" s="1">
        <f t="shared" si="0"/>
        <v>-0.35223574000000002</v>
      </c>
      <c r="Q4" s="1">
        <f t="shared" si="0"/>
        <v>-0.54388824000000002</v>
      </c>
    </row>
    <row r="5" spans="1:17" x14ac:dyDescent="0.15">
      <c r="B5">
        <v>2</v>
      </c>
      <c r="C5" s="7">
        <v>8.9687210000000003E-2</v>
      </c>
      <c r="D5" s="7">
        <v>8.0154030000000001E-2</v>
      </c>
      <c r="E5">
        <v>3.5817080000000001E-2</v>
      </c>
      <c r="F5">
        <v>1.0669980000000001E-2</v>
      </c>
      <c r="H5">
        <v>2</v>
      </c>
      <c r="I5">
        <f>1/19.5</f>
        <v>5.128205128205128E-2</v>
      </c>
      <c r="J5" s="7">
        <f>1/13</f>
        <v>7.6923076923076927E-2</v>
      </c>
      <c r="K5">
        <f>1/16.5</f>
        <v>6.0606060606060608E-2</v>
      </c>
      <c r="L5">
        <f>1/38</f>
        <v>2.6315789473684209E-2</v>
      </c>
      <c r="M5">
        <v>2</v>
      </c>
      <c r="N5" s="1">
        <f t="shared" si="1"/>
        <v>0.74890059500000006</v>
      </c>
      <c r="O5" s="1">
        <f t="shared" si="0"/>
        <v>4.2002389999999945E-2</v>
      </c>
      <c r="P5" s="1">
        <f t="shared" si="0"/>
        <v>-0.40901818000000001</v>
      </c>
      <c r="Q5" s="1">
        <f t="shared" si="0"/>
        <v>-0.59454075999999989</v>
      </c>
    </row>
    <row r="6" spans="1:17" x14ac:dyDescent="0.15">
      <c r="B6">
        <v>3</v>
      </c>
      <c r="C6" s="5">
        <v>3.6366799999999998E-2</v>
      </c>
      <c r="D6" s="5">
        <v>3.2501240000000001E-2</v>
      </c>
      <c r="E6">
        <v>1.452328E-2</v>
      </c>
      <c r="F6">
        <v>4.3265200000000004E-3</v>
      </c>
      <c r="H6">
        <v>3</v>
      </c>
      <c r="I6">
        <f>1/48</f>
        <v>2.0833333333333332E-2</v>
      </c>
      <c r="J6" s="4">
        <f>1/34</f>
        <v>2.9411764705882353E-2</v>
      </c>
      <c r="K6" s="4">
        <f>1/40</f>
        <v>2.5000000000000001E-2</v>
      </c>
      <c r="L6">
        <f>1/75</f>
        <v>1.3333333333333334E-2</v>
      </c>
      <c r="M6">
        <v>3</v>
      </c>
      <c r="N6" s="1">
        <f t="shared" si="1"/>
        <v>0.7456064</v>
      </c>
      <c r="O6" s="1">
        <f t="shared" si="0"/>
        <v>0.10504216</v>
      </c>
      <c r="P6" s="1">
        <f t="shared" si="0"/>
        <v>-0.41906880000000002</v>
      </c>
      <c r="Q6" s="1">
        <f t="shared" si="0"/>
        <v>-0.67551099999999997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1/3.2</f>
        <v>0.3125</v>
      </c>
      <c r="D9">
        <f>1/3.35</f>
        <v>0.29850746268656714</v>
      </c>
      <c r="E9" s="2">
        <f>1/2.54</f>
        <v>0.39370078740157477</v>
      </c>
      <c r="F9">
        <f>SUM(C9:E9)</f>
        <v>1.0047082500881419</v>
      </c>
    </row>
    <row r="10" spans="1:17" x14ac:dyDescent="0.15">
      <c r="B10" t="s">
        <v>4</v>
      </c>
      <c r="C10">
        <v>0.4355</v>
      </c>
      <c r="D10">
        <v>0.29344999999999999</v>
      </c>
      <c r="E10">
        <f>1-SUM(C10:D10)</f>
        <v>0.27105000000000001</v>
      </c>
    </row>
    <row r="11" spans="1:17" x14ac:dyDescent="0.15">
      <c r="C11" s="1">
        <f>C10/C9-1</f>
        <v>0.39359999999999995</v>
      </c>
      <c r="D11" s="1">
        <f t="shared" ref="D11:E11" si="2">D10/D9-1</f>
        <v>-1.6942499999999971E-2</v>
      </c>
      <c r="E11" s="6">
        <f t="shared" si="2"/>
        <v>-0.31153299999999995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0.12121848</v>
      </c>
      <c r="B18">
        <v>0.10833371999999999</v>
      </c>
      <c r="C18">
        <v>4.8409269999999997E-2</v>
      </c>
      <c r="D18">
        <v>1.442122E-2</v>
      </c>
      <c r="N18" s="1">
        <f>A18/I3-1</f>
        <v>0.33340327999999997</v>
      </c>
      <c r="O18" s="1">
        <f t="shared" ref="O18:Q18" si="3">B18/J3-1</f>
        <v>6.1670456000000096E-2</v>
      </c>
      <c r="P18" s="1">
        <f t="shared" si="3"/>
        <v>-0.27386094999999999</v>
      </c>
      <c r="Q18" s="1">
        <f t="shared" si="3"/>
        <v>-0.56736339999999996</v>
      </c>
    </row>
    <row r="19" spans="1:17" x14ac:dyDescent="0.15">
      <c r="A19" s="5">
        <v>0.14745675999999999</v>
      </c>
      <c r="B19" s="5">
        <v>0.13178303</v>
      </c>
      <c r="C19">
        <v>5.8887660000000001E-2</v>
      </c>
      <c r="D19">
        <v>1.7542760000000001E-2</v>
      </c>
      <c r="N19" s="1">
        <f t="shared" ref="N19:Q21" si="4">A19/I4-1</f>
        <v>0.62202435999999994</v>
      </c>
      <c r="O19" s="1">
        <f t="shared" si="4"/>
        <v>-5.1162184000000055E-2</v>
      </c>
      <c r="P19" s="1">
        <f t="shared" si="4"/>
        <v>-0.35223574000000002</v>
      </c>
      <c r="Q19" s="1">
        <f t="shared" si="4"/>
        <v>-0.54388824000000002</v>
      </c>
    </row>
    <row r="20" spans="1:17" x14ac:dyDescent="0.15">
      <c r="A20" s="5">
        <v>8.9687210000000003E-2</v>
      </c>
      <c r="B20" s="5">
        <v>8.0154030000000001E-2</v>
      </c>
      <c r="C20">
        <v>3.5817080000000001E-2</v>
      </c>
      <c r="D20">
        <v>1.0669980000000001E-2</v>
      </c>
      <c r="N20" s="1">
        <f t="shared" si="4"/>
        <v>0.74890059500000006</v>
      </c>
      <c r="O20" s="1">
        <f t="shared" si="4"/>
        <v>4.2002389999999945E-2</v>
      </c>
      <c r="P20" s="1">
        <f t="shared" si="4"/>
        <v>-0.40901818000000001</v>
      </c>
      <c r="Q20" s="1">
        <f t="shared" si="4"/>
        <v>-0.59454075999999989</v>
      </c>
    </row>
    <row r="21" spans="1:17" x14ac:dyDescent="0.15">
      <c r="A21" s="5">
        <v>3.6366799999999998E-2</v>
      </c>
      <c r="B21" s="5">
        <v>3.2501240000000001E-2</v>
      </c>
      <c r="C21">
        <v>1.452328E-2</v>
      </c>
      <c r="D21">
        <v>4.3265200000000004E-3</v>
      </c>
      <c r="N21" s="1">
        <f t="shared" si="4"/>
        <v>0.7456064</v>
      </c>
      <c r="O21" s="1">
        <f t="shared" si="4"/>
        <v>0.10504216</v>
      </c>
      <c r="P21" s="1">
        <f t="shared" si="4"/>
        <v>-0.41906880000000002</v>
      </c>
      <c r="Q21" s="1">
        <f t="shared" si="4"/>
        <v>-0.67551099999999997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C134-74AE-4B1C-8B37-E95715EDC099}">
  <sheetPr codeName="Sheet8"/>
  <dimension ref="A1:Q21"/>
  <sheetViews>
    <sheetView workbookViewId="0">
      <selection activeCell="C6" sqref="C6"/>
    </sheetView>
  </sheetViews>
  <sheetFormatPr defaultRowHeight="13.5" x14ac:dyDescent="0.15"/>
  <sheetData>
    <row r="1" spans="1:17" x14ac:dyDescent="0.15">
      <c r="C1" t="s">
        <v>18</v>
      </c>
    </row>
    <row r="2" spans="1:17" x14ac:dyDescent="0.15">
      <c r="C2">
        <v>0</v>
      </c>
      <c r="D2" s="7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17</v>
      </c>
      <c r="B3">
        <v>0</v>
      </c>
      <c r="C3" s="12">
        <v>8.0343979999999995E-2</v>
      </c>
      <c r="D3" s="12">
        <v>7.1898829999999997E-2</v>
      </c>
      <c r="E3" s="11">
        <v>3.217068E-2</v>
      </c>
      <c r="F3" s="11">
        <v>9.5963799999999998E-3</v>
      </c>
      <c r="H3">
        <v>0</v>
      </c>
      <c r="I3" s="8">
        <f>1/13</f>
        <v>7.6923076923076927E-2</v>
      </c>
      <c r="J3" s="8">
        <f>1/15</f>
        <v>6.6666666666666666E-2</v>
      </c>
      <c r="K3" s="8">
        <f>1/26</f>
        <v>3.8461538461538464E-2</v>
      </c>
      <c r="L3">
        <f>1/70</f>
        <v>1.4285714285714285E-2</v>
      </c>
      <c r="M3">
        <v>0</v>
      </c>
      <c r="N3" s="1">
        <f>C3/I3-1</f>
        <v>4.4471739999999871E-2</v>
      </c>
      <c r="O3" s="1">
        <f t="shared" ref="O3:Q6" si="0">D3/J3-1</f>
        <v>7.848244999999987E-2</v>
      </c>
      <c r="P3" s="1">
        <f t="shared" si="0"/>
        <v>-0.16356232000000004</v>
      </c>
      <c r="Q3" s="1">
        <f t="shared" si="0"/>
        <v>-0.32825340000000003</v>
      </c>
    </row>
    <row r="4" spans="1:17" x14ac:dyDescent="0.15">
      <c r="B4" s="7">
        <v>1</v>
      </c>
      <c r="C4" s="12">
        <v>0.13068353999999999</v>
      </c>
      <c r="D4" s="12">
        <v>0.11694707999999999</v>
      </c>
      <c r="E4" s="11">
        <v>5.2327239999999997E-2</v>
      </c>
      <c r="F4" s="11">
        <v>1.5609E-2</v>
      </c>
      <c r="H4">
        <v>1</v>
      </c>
      <c r="I4" s="8">
        <f>1/9.4</f>
        <v>0.10638297872340426</v>
      </c>
      <c r="J4" s="8">
        <f>1/7.6</f>
        <v>0.13157894736842105</v>
      </c>
      <c r="K4" s="8">
        <f>1/15</f>
        <v>6.6666666666666666E-2</v>
      </c>
      <c r="L4">
        <f>1/44</f>
        <v>2.2727272727272728E-2</v>
      </c>
      <c r="M4">
        <v>1</v>
      </c>
      <c r="N4" s="1">
        <f t="shared" ref="N4:N6" si="1">C4/I4-1</f>
        <v>0.22842527599999984</v>
      </c>
      <c r="O4" s="1">
        <f t="shared" si="0"/>
        <v>-0.11120219200000003</v>
      </c>
      <c r="P4" s="1">
        <f t="shared" si="0"/>
        <v>-0.21509140000000004</v>
      </c>
      <c r="Q4" s="1">
        <f t="shared" si="0"/>
        <v>-0.31320400000000004</v>
      </c>
    </row>
    <row r="5" spans="1:17" x14ac:dyDescent="0.15">
      <c r="B5">
        <v>2</v>
      </c>
      <c r="C5" s="12">
        <v>0.10628170000000001</v>
      </c>
      <c r="D5" s="12">
        <v>9.5110169999999994E-2</v>
      </c>
      <c r="E5" s="11">
        <v>4.2556450000000003E-2</v>
      </c>
      <c r="F5" s="11">
        <v>1.269441E-2</v>
      </c>
      <c r="H5">
        <v>2</v>
      </c>
      <c r="I5" s="8">
        <f>1/11.5</f>
        <v>8.6956521739130432E-2</v>
      </c>
      <c r="J5" s="8">
        <f>1/9.4</f>
        <v>0.10638297872340426</v>
      </c>
      <c r="K5" s="8">
        <f>1/17.5</f>
        <v>5.7142857142857141E-2</v>
      </c>
      <c r="L5">
        <f>1/50</f>
        <v>0.02</v>
      </c>
      <c r="M5">
        <v>2</v>
      </c>
      <c r="N5" s="1">
        <f t="shared" si="1"/>
        <v>0.22223955000000006</v>
      </c>
      <c r="O5" s="1">
        <f t="shared" si="0"/>
        <v>-0.10596440200000001</v>
      </c>
      <c r="P5" s="1">
        <f t="shared" si="0"/>
        <v>-0.2552621249999999</v>
      </c>
      <c r="Q5" s="1">
        <f t="shared" si="0"/>
        <v>-0.36527949999999998</v>
      </c>
    </row>
    <row r="6" spans="1:17" x14ac:dyDescent="0.15">
      <c r="B6">
        <v>3</v>
      </c>
      <c r="C6" s="14">
        <v>5.7624189999999999E-2</v>
      </c>
      <c r="D6" s="11">
        <v>5.1567170000000002E-2</v>
      </c>
      <c r="E6" s="11">
        <v>2.3073409999999999E-2</v>
      </c>
      <c r="F6" s="11">
        <v>6.8827000000000003E-3</v>
      </c>
      <c r="H6">
        <v>3</v>
      </c>
      <c r="I6" s="8">
        <f>1/23</f>
        <v>4.3478260869565216E-2</v>
      </c>
      <c r="J6" s="13">
        <f>1/19.5</f>
        <v>5.128205128205128E-2</v>
      </c>
      <c r="K6" s="13">
        <f>1/34</f>
        <v>2.9411764705882353E-2</v>
      </c>
      <c r="L6">
        <f>1/90</f>
        <v>1.1111111111111112E-2</v>
      </c>
      <c r="M6">
        <v>3</v>
      </c>
      <c r="N6" s="1">
        <f t="shared" si="1"/>
        <v>0.32535636999999995</v>
      </c>
      <c r="O6" s="1">
        <f t="shared" si="0"/>
        <v>5.5598150000000235E-3</v>
      </c>
      <c r="P6" s="1">
        <f t="shared" si="0"/>
        <v>-0.21550406</v>
      </c>
      <c r="Q6" s="1">
        <f t="shared" si="0"/>
        <v>-0.38055700000000003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1/2.08</f>
        <v>0.48076923076923073</v>
      </c>
      <c r="D9">
        <f>1/3.6</f>
        <v>0.27777777777777779</v>
      </c>
      <c r="E9" s="2">
        <f>1/4.1</f>
        <v>0.24390243902439027</v>
      </c>
      <c r="F9">
        <f>SUM(C9:E9)</f>
        <v>1.0024494475713988</v>
      </c>
    </row>
    <row r="10" spans="1:17" x14ac:dyDescent="0.15">
      <c r="B10" t="s">
        <v>4</v>
      </c>
      <c r="C10">
        <v>0.54605199999999998</v>
      </c>
      <c r="D10">
        <v>0.24739430000000001</v>
      </c>
      <c r="E10">
        <f>1-SUM(C10:D10)</f>
        <v>0.20655369999999995</v>
      </c>
    </row>
    <row r="11" spans="1:17" x14ac:dyDescent="0.15">
      <c r="C11" s="1">
        <f>C10/C9-1</f>
        <v>0.13578816000000016</v>
      </c>
      <c r="D11" s="1">
        <f t="shared" ref="D11:E11" si="2">D10/D9-1</f>
        <v>-0.10938051999999998</v>
      </c>
      <c r="E11" s="6">
        <f t="shared" si="2"/>
        <v>-0.15312983000000024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8.0343979999999995E-2</v>
      </c>
      <c r="B18">
        <v>7.1898829999999997E-2</v>
      </c>
      <c r="C18">
        <v>3.217068E-2</v>
      </c>
      <c r="D18">
        <v>9.5963799999999998E-3</v>
      </c>
      <c r="N18" s="1">
        <f>A18/I3-1</f>
        <v>4.4471739999999871E-2</v>
      </c>
      <c r="O18" s="1">
        <f t="shared" ref="O18:Q18" si="3">B18/J3-1</f>
        <v>7.848244999999987E-2</v>
      </c>
      <c r="P18" s="1">
        <f t="shared" si="3"/>
        <v>-0.16356232000000004</v>
      </c>
      <c r="Q18" s="1">
        <f t="shared" si="3"/>
        <v>-0.32825340000000003</v>
      </c>
    </row>
    <row r="19" spans="1:17" x14ac:dyDescent="0.15">
      <c r="A19" s="5">
        <v>0.13068353999999999</v>
      </c>
      <c r="B19" s="5">
        <v>0.11694707999999999</v>
      </c>
      <c r="C19">
        <v>5.2327239999999997E-2</v>
      </c>
      <c r="D19">
        <v>1.5609E-2</v>
      </c>
      <c r="N19" s="1">
        <f t="shared" ref="N19:Q21" si="4">A19/I4-1</f>
        <v>0.22842527599999984</v>
      </c>
      <c r="O19" s="1">
        <f t="shared" si="4"/>
        <v>-0.11120219200000003</v>
      </c>
      <c r="P19" s="1">
        <f t="shared" si="4"/>
        <v>-0.21509140000000004</v>
      </c>
      <c r="Q19" s="1">
        <f t="shared" si="4"/>
        <v>-0.31320400000000004</v>
      </c>
    </row>
    <row r="20" spans="1:17" x14ac:dyDescent="0.15">
      <c r="A20" s="5">
        <v>0.10628170000000001</v>
      </c>
      <c r="B20" s="5">
        <v>9.5110169999999994E-2</v>
      </c>
      <c r="C20">
        <v>4.2556450000000003E-2</v>
      </c>
      <c r="D20">
        <v>1.269441E-2</v>
      </c>
      <c r="N20" s="1">
        <f t="shared" si="4"/>
        <v>0.22223955000000006</v>
      </c>
      <c r="O20" s="1">
        <f t="shared" si="4"/>
        <v>-0.10596440200000001</v>
      </c>
      <c r="P20" s="1">
        <f t="shared" si="4"/>
        <v>-0.2552621249999999</v>
      </c>
      <c r="Q20" s="1">
        <f t="shared" si="4"/>
        <v>-0.36527949999999998</v>
      </c>
    </row>
    <row r="21" spans="1:17" x14ac:dyDescent="0.15">
      <c r="A21" s="5">
        <v>5.7624189999999999E-2</v>
      </c>
      <c r="B21" s="5">
        <v>5.1567170000000002E-2</v>
      </c>
      <c r="C21">
        <v>2.3073409999999999E-2</v>
      </c>
      <c r="D21">
        <v>6.8827000000000003E-3</v>
      </c>
      <c r="N21" s="1">
        <f t="shared" si="4"/>
        <v>0.32535636999999995</v>
      </c>
      <c r="O21" s="1">
        <f t="shared" si="4"/>
        <v>5.5598150000000235E-3</v>
      </c>
      <c r="P21" s="1">
        <f t="shared" si="4"/>
        <v>-0.21550406</v>
      </c>
      <c r="Q21" s="1">
        <f t="shared" si="4"/>
        <v>-0.38055700000000003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03EA-3987-4F61-8FC1-1E2E5B0ED4BB}">
  <sheetPr codeName="Sheet9"/>
  <dimension ref="A1:Q21"/>
  <sheetViews>
    <sheetView workbookViewId="0">
      <selection activeCell="C4" sqref="C4"/>
    </sheetView>
  </sheetViews>
  <sheetFormatPr defaultRowHeight="13.5" x14ac:dyDescent="0.15"/>
  <sheetData>
    <row r="1" spans="1:17" x14ac:dyDescent="0.15">
      <c r="C1" t="s">
        <v>20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19</v>
      </c>
      <c r="B3">
        <v>0</v>
      </c>
      <c r="C3" s="7">
        <v>8.7842770000000001E-2</v>
      </c>
      <c r="D3">
        <v>5.7604889999999999E-2</v>
      </c>
      <c r="E3">
        <v>1.8887859999999999E-2</v>
      </c>
      <c r="F3">
        <v>4.1287099999999998E-3</v>
      </c>
      <c r="H3">
        <v>0</v>
      </c>
      <c r="I3" s="8">
        <f>1/19.5</f>
        <v>5.128205128205128E-2</v>
      </c>
      <c r="J3" s="8">
        <f>1/36</f>
        <v>2.7777777777777776E-2</v>
      </c>
      <c r="K3" s="8">
        <f>1/100</f>
        <v>0.01</v>
      </c>
      <c r="L3">
        <f>1/470</f>
        <v>2.1276595744680851E-3</v>
      </c>
      <c r="M3">
        <v>0</v>
      </c>
      <c r="N3" s="1">
        <f>C3/I3-1</f>
        <v>0.71293401500000009</v>
      </c>
      <c r="O3" s="1">
        <f t="shared" ref="O3:Q6" si="0">D3/J3-1</f>
        <v>1.0737760400000003</v>
      </c>
      <c r="P3" s="1">
        <f t="shared" si="0"/>
        <v>0.88878599999999985</v>
      </c>
      <c r="Q3" s="1">
        <f t="shared" si="0"/>
        <v>0.94049369999999999</v>
      </c>
    </row>
    <row r="4" spans="1:17" x14ac:dyDescent="0.15">
      <c r="B4" s="7">
        <v>1</v>
      </c>
      <c r="C4" s="10">
        <v>0.15604688999999999</v>
      </c>
      <c r="D4" s="7">
        <v>0.10233129000000001</v>
      </c>
      <c r="E4">
        <v>3.3553039999999999E-2</v>
      </c>
      <c r="F4">
        <v>7.3343899999999997E-3</v>
      </c>
      <c r="H4">
        <v>1</v>
      </c>
      <c r="I4" s="8">
        <f>1/8</f>
        <v>0.125</v>
      </c>
      <c r="J4" s="8">
        <f>1/12</f>
        <v>8.3333333333333329E-2</v>
      </c>
      <c r="K4" s="8">
        <f>1/40</f>
        <v>2.5000000000000001E-2</v>
      </c>
      <c r="L4">
        <f>1/200</f>
        <v>5.0000000000000001E-3</v>
      </c>
      <c r="M4">
        <v>1</v>
      </c>
      <c r="N4" s="1">
        <f t="shared" ref="N4:N6" si="1">C4/I4-1</f>
        <v>0.24837511999999995</v>
      </c>
      <c r="O4" s="1">
        <f t="shared" si="0"/>
        <v>0.22797548000000023</v>
      </c>
      <c r="P4" s="1">
        <f t="shared" si="0"/>
        <v>0.3421215999999998</v>
      </c>
      <c r="Q4" s="1">
        <f t="shared" si="0"/>
        <v>0.4668779999999999</v>
      </c>
    </row>
    <row r="5" spans="1:17" x14ac:dyDescent="0.15">
      <c r="B5">
        <v>2</v>
      </c>
      <c r="C5" s="7">
        <v>0.13860349999999999</v>
      </c>
      <c r="D5" s="7">
        <v>9.0892399999999998E-2</v>
      </c>
      <c r="E5">
        <v>2.980238E-2</v>
      </c>
      <c r="F5">
        <v>6.5145300000000001E-3</v>
      </c>
      <c r="H5">
        <v>2</v>
      </c>
      <c r="I5" s="8">
        <f>1/6.6</f>
        <v>0.15151515151515152</v>
      </c>
      <c r="J5" s="8">
        <f>1/9.8</f>
        <v>0.1020408163265306</v>
      </c>
      <c r="K5" s="8">
        <f>1/32</f>
        <v>3.125E-2</v>
      </c>
      <c r="L5">
        <f>1/150</f>
        <v>6.6666666666666671E-3</v>
      </c>
      <c r="M5">
        <v>2</v>
      </c>
      <c r="N5" s="1">
        <f t="shared" si="1"/>
        <v>-8.521690000000004E-2</v>
      </c>
      <c r="O5" s="1">
        <f t="shared" si="0"/>
        <v>-0.10925447999999993</v>
      </c>
      <c r="P5" s="1">
        <f t="shared" si="0"/>
        <v>-4.6323840000000005E-2</v>
      </c>
      <c r="Q5" s="1">
        <f t="shared" si="0"/>
        <v>-2.2820500000000021E-2</v>
      </c>
    </row>
    <row r="6" spans="1:17" x14ac:dyDescent="0.15">
      <c r="B6">
        <v>3</v>
      </c>
      <c r="C6" s="7">
        <v>8.207333E-2</v>
      </c>
      <c r="D6" s="5">
        <v>5.382145E-2</v>
      </c>
      <c r="E6">
        <v>1.7647320000000001E-2</v>
      </c>
      <c r="F6">
        <v>3.85754E-3</v>
      </c>
      <c r="H6">
        <v>3</v>
      </c>
      <c r="I6" s="8">
        <f>1/9.6</f>
        <v>0.10416666666666667</v>
      </c>
      <c r="J6" s="13">
        <f>1/13</f>
        <v>7.6923076923076927E-2</v>
      </c>
      <c r="K6" s="13">
        <f>1/38</f>
        <v>2.6315789473684209E-2</v>
      </c>
      <c r="L6">
        <f>1/170</f>
        <v>5.8823529411764705E-3</v>
      </c>
      <c r="M6">
        <v>3</v>
      </c>
      <c r="N6" s="1">
        <f t="shared" si="1"/>
        <v>-0.21209603200000005</v>
      </c>
      <c r="O6" s="1">
        <f t="shared" si="0"/>
        <v>-0.30032115000000004</v>
      </c>
      <c r="P6" s="1">
        <f t="shared" si="0"/>
        <v>-0.32940183999999995</v>
      </c>
      <c r="Q6" s="1">
        <f t="shared" si="0"/>
        <v>-0.34421820000000003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1/1.31</f>
        <v>0.76335877862595414</v>
      </c>
      <c r="D9">
        <f>1/6</f>
        <v>0.16666666666666666</v>
      </c>
      <c r="E9" s="2">
        <v>7.6923076923076927E-2</v>
      </c>
      <c r="F9">
        <f>SUM(C9:E9)</f>
        <v>1.0069485222156977</v>
      </c>
    </row>
    <row r="10" spans="1:17" x14ac:dyDescent="0.15">
      <c r="B10" t="s">
        <v>4</v>
      </c>
      <c r="C10">
        <v>0.64368999999999998</v>
      </c>
      <c r="D10">
        <v>0.22412799999999999</v>
      </c>
      <c r="E10">
        <f>1-SUM(C10:D10)</f>
        <v>0.13218200000000002</v>
      </c>
    </row>
    <row r="11" spans="1:17" x14ac:dyDescent="0.15">
      <c r="C11" s="1">
        <f>C10/C9-1</f>
        <v>-0.15676609999999991</v>
      </c>
      <c r="D11" s="1">
        <f t="shared" ref="D11:E11" si="2">D10/D9-1</f>
        <v>0.34476799999999996</v>
      </c>
      <c r="E11" s="6">
        <f t="shared" si="2"/>
        <v>0.71836600000000028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8.7842770000000001E-2</v>
      </c>
      <c r="B18">
        <v>5.7604889999999999E-2</v>
      </c>
      <c r="C18">
        <v>1.8887859999999999E-2</v>
      </c>
      <c r="D18">
        <v>4.1287099999999998E-3</v>
      </c>
      <c r="N18" s="1">
        <f>A18/I3-1</f>
        <v>0.71293401500000009</v>
      </c>
      <c r="O18" s="1">
        <f t="shared" ref="O18:Q18" si="3">B18/J3-1</f>
        <v>1.0737760400000003</v>
      </c>
      <c r="P18" s="1">
        <f t="shared" si="3"/>
        <v>0.88878599999999985</v>
      </c>
      <c r="Q18" s="1">
        <f t="shared" si="3"/>
        <v>0.94049369999999999</v>
      </c>
    </row>
    <row r="19" spans="1:17" x14ac:dyDescent="0.15">
      <c r="A19" s="5">
        <v>0.15604688999999999</v>
      </c>
      <c r="B19" s="5">
        <v>0.10233129000000001</v>
      </c>
      <c r="C19">
        <v>3.3553039999999999E-2</v>
      </c>
      <c r="D19">
        <v>7.3343899999999997E-3</v>
      </c>
      <c r="N19" s="1">
        <f t="shared" ref="N19:Q21" si="4">A19/I4-1</f>
        <v>0.24837511999999995</v>
      </c>
      <c r="O19" s="1">
        <f t="shared" si="4"/>
        <v>0.22797548000000023</v>
      </c>
      <c r="P19" s="1">
        <f t="shared" si="4"/>
        <v>0.3421215999999998</v>
      </c>
      <c r="Q19" s="1">
        <f t="shared" si="4"/>
        <v>0.4668779999999999</v>
      </c>
    </row>
    <row r="20" spans="1:17" x14ac:dyDescent="0.15">
      <c r="A20" s="5">
        <v>0.13860349999999999</v>
      </c>
      <c r="B20" s="5">
        <v>9.0892399999999998E-2</v>
      </c>
      <c r="C20">
        <v>2.980238E-2</v>
      </c>
      <c r="D20">
        <v>6.5145300000000001E-3</v>
      </c>
      <c r="N20" s="1">
        <f t="shared" si="4"/>
        <v>-8.521690000000004E-2</v>
      </c>
      <c r="O20" s="1">
        <f t="shared" si="4"/>
        <v>-0.10925447999999993</v>
      </c>
      <c r="P20" s="1">
        <f t="shared" si="4"/>
        <v>-4.6323840000000005E-2</v>
      </c>
      <c r="Q20" s="1">
        <f t="shared" si="4"/>
        <v>-2.2820500000000021E-2</v>
      </c>
    </row>
    <row r="21" spans="1:17" x14ac:dyDescent="0.15">
      <c r="A21" s="5">
        <v>8.207333E-2</v>
      </c>
      <c r="B21" s="5">
        <v>5.382145E-2</v>
      </c>
      <c r="C21">
        <v>1.7647320000000001E-2</v>
      </c>
      <c r="D21">
        <v>3.85754E-3</v>
      </c>
      <c r="N21" s="1">
        <f t="shared" si="4"/>
        <v>-0.21209603200000005</v>
      </c>
      <c r="O21" s="1">
        <f t="shared" si="4"/>
        <v>-0.30032115000000004</v>
      </c>
      <c r="P21" s="1">
        <f t="shared" si="4"/>
        <v>-0.32940183999999995</v>
      </c>
      <c r="Q21" s="1">
        <f t="shared" si="4"/>
        <v>-0.34421820000000003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F647-AB45-44BB-9821-F95A635AF317}">
  <sheetPr codeName="Sheet10"/>
  <dimension ref="A1:Q21"/>
  <sheetViews>
    <sheetView workbookViewId="0">
      <selection activeCell="C4" sqref="C4"/>
    </sheetView>
  </sheetViews>
  <sheetFormatPr defaultRowHeight="13.5" x14ac:dyDescent="0.15"/>
  <sheetData>
    <row r="1" spans="1:17" x14ac:dyDescent="0.15">
      <c r="C1" t="s">
        <v>22</v>
      </c>
    </row>
    <row r="2" spans="1:17" x14ac:dyDescent="0.15">
      <c r="C2">
        <v>0</v>
      </c>
      <c r="D2" s="8">
        <v>1</v>
      </c>
      <c r="E2">
        <v>2</v>
      </c>
      <c r="F2">
        <v>3</v>
      </c>
      <c r="I2">
        <v>0</v>
      </c>
      <c r="J2">
        <v>1</v>
      </c>
      <c r="K2">
        <v>2</v>
      </c>
      <c r="L2">
        <v>3</v>
      </c>
      <c r="N2">
        <v>0</v>
      </c>
      <c r="O2">
        <v>1</v>
      </c>
    </row>
    <row r="3" spans="1:17" x14ac:dyDescent="0.15">
      <c r="A3" t="s">
        <v>21</v>
      </c>
      <c r="B3">
        <v>0</v>
      </c>
      <c r="C3" s="7">
        <v>0.11426907</v>
      </c>
      <c r="D3" s="7">
        <v>0.12640878</v>
      </c>
      <c r="E3" s="7">
        <v>6.9919090000000003E-2</v>
      </c>
      <c r="F3">
        <v>2.5782380000000001E-2</v>
      </c>
      <c r="H3">
        <v>0</v>
      </c>
      <c r="I3" s="8">
        <f>1/10</f>
        <v>0.1</v>
      </c>
      <c r="J3" s="8">
        <f>1/8.6</f>
        <v>0.11627906976744186</v>
      </c>
      <c r="K3" s="8">
        <f>1/14</f>
        <v>7.1428571428571425E-2</v>
      </c>
      <c r="L3">
        <f>1/32</f>
        <v>3.125E-2</v>
      </c>
      <c r="M3">
        <v>0</v>
      </c>
      <c r="N3" s="1">
        <f>C3/I3-1</f>
        <v>0.14269069999999995</v>
      </c>
      <c r="O3" s="1">
        <f t="shared" ref="O3:Q6" si="0">D3/J3-1</f>
        <v>8.7115507999999897E-2</v>
      </c>
      <c r="P3" s="1">
        <f t="shared" si="0"/>
        <v>-2.1132739999999872E-2</v>
      </c>
      <c r="Q3" s="1">
        <f t="shared" si="0"/>
        <v>-0.17496383999999998</v>
      </c>
    </row>
    <row r="4" spans="1:17" x14ac:dyDescent="0.15">
      <c r="B4" s="7">
        <v>1</v>
      </c>
      <c r="C4" s="10">
        <v>0.12146361</v>
      </c>
      <c r="D4" s="7">
        <v>0.13436766</v>
      </c>
      <c r="E4" s="7">
        <v>7.4321300000000007E-2</v>
      </c>
      <c r="F4">
        <v>2.7405680000000002E-2</v>
      </c>
      <c r="H4">
        <v>1</v>
      </c>
      <c r="I4" s="8">
        <f>1/9.8</f>
        <v>0.1020408163265306</v>
      </c>
      <c r="J4" s="8">
        <f>1/7</f>
        <v>0.14285714285714285</v>
      </c>
      <c r="K4" s="8">
        <f>1/11.5</f>
        <v>8.6956521739130432E-2</v>
      </c>
      <c r="L4">
        <f>1/28</f>
        <v>3.5714285714285712E-2</v>
      </c>
      <c r="M4">
        <v>1</v>
      </c>
      <c r="N4" s="1">
        <f t="shared" ref="N4:N6" si="1">C4/I4-1</f>
        <v>0.19034337800000012</v>
      </c>
      <c r="O4" s="1">
        <f t="shared" si="0"/>
        <v>-5.9426380000000001E-2</v>
      </c>
      <c r="P4" s="1">
        <f t="shared" si="0"/>
        <v>-0.14530504999999994</v>
      </c>
      <c r="Q4" s="1">
        <f t="shared" si="0"/>
        <v>-0.2326409599999999</v>
      </c>
    </row>
    <row r="5" spans="1:17" x14ac:dyDescent="0.15">
      <c r="B5">
        <v>2</v>
      </c>
      <c r="C5" s="8">
        <v>6.4555570000000007E-2</v>
      </c>
      <c r="D5" s="8">
        <v>7.1413820000000003E-2</v>
      </c>
      <c r="E5">
        <v>3.9500340000000002E-2</v>
      </c>
      <c r="F5">
        <v>1.456559E-2</v>
      </c>
      <c r="H5">
        <v>2</v>
      </c>
      <c r="I5" s="8">
        <f>1/19</f>
        <v>5.2631578947368418E-2</v>
      </c>
      <c r="J5" s="8">
        <f>1/13.5</f>
        <v>7.407407407407407E-2</v>
      </c>
      <c r="K5" s="8">
        <f>1/19.5</f>
        <v>5.128205128205128E-2</v>
      </c>
      <c r="L5">
        <f>1/46</f>
        <v>2.1739130434782608E-2</v>
      </c>
      <c r="M5">
        <v>2</v>
      </c>
      <c r="N5" s="1">
        <f t="shared" si="1"/>
        <v>0.22655583000000012</v>
      </c>
      <c r="O5" s="1">
        <f t="shared" si="0"/>
        <v>-3.5913429999999913E-2</v>
      </c>
      <c r="P5" s="1">
        <f t="shared" si="0"/>
        <v>-0.22974336999999989</v>
      </c>
      <c r="Q5" s="1">
        <f t="shared" si="0"/>
        <v>-0.32998285999999999</v>
      </c>
    </row>
    <row r="6" spans="1:17" x14ac:dyDescent="0.15">
      <c r="B6">
        <v>3</v>
      </c>
      <c r="C6" s="5">
        <v>2.2873359999999999E-2</v>
      </c>
      <c r="D6" s="5">
        <v>2.530338E-2</v>
      </c>
      <c r="E6">
        <v>1.3995779999999999E-2</v>
      </c>
      <c r="F6">
        <v>5.1608899999999996E-3</v>
      </c>
      <c r="H6">
        <v>3</v>
      </c>
      <c r="I6" s="8">
        <f>1/50</f>
        <v>0.02</v>
      </c>
      <c r="J6" s="13">
        <f>1/38</f>
        <v>2.6315789473684209E-2</v>
      </c>
      <c r="K6" s="13">
        <f>1/50</f>
        <v>0.02</v>
      </c>
      <c r="L6">
        <f>1/120</f>
        <v>8.3333333333333332E-3</v>
      </c>
      <c r="M6">
        <v>3</v>
      </c>
      <c r="N6" s="1">
        <f t="shared" si="1"/>
        <v>0.14366799999999991</v>
      </c>
      <c r="O6" s="1">
        <f t="shared" si="0"/>
        <v>-3.847155999999996E-2</v>
      </c>
      <c r="P6" s="1">
        <f t="shared" si="0"/>
        <v>-0.30021100000000001</v>
      </c>
      <c r="Q6" s="1">
        <f t="shared" si="0"/>
        <v>-0.38069320000000006</v>
      </c>
    </row>
    <row r="8" spans="1:17" x14ac:dyDescent="0.15">
      <c r="C8" t="s">
        <v>0</v>
      </c>
      <c r="D8" t="s">
        <v>1</v>
      </c>
      <c r="E8" t="s">
        <v>2</v>
      </c>
      <c r="I8">
        <f>1/4.6</f>
        <v>0.21739130434782611</v>
      </c>
    </row>
    <row r="9" spans="1:17" x14ac:dyDescent="0.15">
      <c r="B9" t="s">
        <v>3</v>
      </c>
      <c r="C9">
        <f>1/3.2</f>
        <v>0.3125</v>
      </c>
      <c r="D9">
        <f>1/3.3</f>
        <v>0.30303030303030304</v>
      </c>
      <c r="E9" s="2">
        <f>1/2.54</f>
        <v>0.39370078740157477</v>
      </c>
      <c r="F9">
        <f>SUM(C9:E9)</f>
        <v>1.0092310904318778</v>
      </c>
    </row>
    <row r="10" spans="1:17" x14ac:dyDescent="0.15">
      <c r="B10" t="s">
        <v>4</v>
      </c>
      <c r="C10">
        <v>0.34219500000000003</v>
      </c>
      <c r="D10">
        <v>0.29369499999999998</v>
      </c>
      <c r="E10">
        <f>1-SUM(C10:D10)</f>
        <v>0.36410999999999993</v>
      </c>
    </row>
    <row r="11" spans="1:17" x14ac:dyDescent="0.15">
      <c r="C11" s="1">
        <f>C10/C9-1</f>
        <v>9.5023999999999997E-2</v>
      </c>
      <c r="D11" s="1">
        <f t="shared" ref="D11:E11" si="2">D10/D9-1</f>
        <v>-3.080650000000007E-2</v>
      </c>
      <c r="E11" s="6">
        <f t="shared" si="2"/>
        <v>-7.5160600000000133E-2</v>
      </c>
    </row>
    <row r="13" spans="1:17" x14ac:dyDescent="0.15">
      <c r="C13">
        <v>0.74</v>
      </c>
      <c r="D13">
        <v>0.1605</v>
      </c>
      <c r="E13">
        <f>1-C13-D13</f>
        <v>9.9500000000000005E-2</v>
      </c>
    </row>
    <row r="18" spans="1:17" x14ac:dyDescent="0.15">
      <c r="A18">
        <v>0.11426907</v>
      </c>
      <c r="B18">
        <v>0.12640878</v>
      </c>
      <c r="C18">
        <v>6.9919090000000003E-2</v>
      </c>
      <c r="D18">
        <v>2.5782380000000001E-2</v>
      </c>
      <c r="N18" s="1">
        <f>A18/I3-1</f>
        <v>0.14269069999999995</v>
      </c>
      <c r="O18" s="1">
        <f t="shared" ref="O18:Q18" si="3">B18/J3-1</f>
        <v>8.7115507999999897E-2</v>
      </c>
      <c r="P18" s="1">
        <f t="shared" si="3"/>
        <v>-2.1132739999999872E-2</v>
      </c>
      <c r="Q18" s="1">
        <f t="shared" si="3"/>
        <v>-0.17496383999999998</v>
      </c>
    </row>
    <row r="19" spans="1:17" x14ac:dyDescent="0.15">
      <c r="A19" s="5">
        <v>0.12146361</v>
      </c>
      <c r="B19" s="5">
        <v>0.13436766</v>
      </c>
      <c r="C19">
        <v>7.4321300000000007E-2</v>
      </c>
      <c r="D19">
        <v>2.7405680000000002E-2</v>
      </c>
      <c r="N19" s="1">
        <f t="shared" ref="N19:Q21" si="4">A19/I4-1</f>
        <v>0.19034337800000012</v>
      </c>
      <c r="O19" s="1">
        <f t="shared" si="4"/>
        <v>-5.9426380000000001E-2</v>
      </c>
      <c r="P19" s="1">
        <f t="shared" si="4"/>
        <v>-0.14530504999999994</v>
      </c>
      <c r="Q19" s="1">
        <f t="shared" si="4"/>
        <v>-0.2326409599999999</v>
      </c>
    </row>
    <row r="20" spans="1:17" x14ac:dyDescent="0.15">
      <c r="A20" s="5">
        <v>6.4555570000000007E-2</v>
      </c>
      <c r="B20" s="5">
        <v>7.1413820000000003E-2</v>
      </c>
      <c r="C20">
        <v>3.9500340000000002E-2</v>
      </c>
      <c r="D20">
        <v>1.456559E-2</v>
      </c>
      <c r="N20" s="1">
        <f t="shared" si="4"/>
        <v>0.22655583000000012</v>
      </c>
      <c r="O20" s="1">
        <f t="shared" si="4"/>
        <v>-3.5913429999999913E-2</v>
      </c>
      <c r="P20" s="1">
        <f t="shared" si="4"/>
        <v>-0.22974336999999989</v>
      </c>
      <c r="Q20" s="1">
        <f t="shared" si="4"/>
        <v>-0.32998285999999999</v>
      </c>
    </row>
    <row r="21" spans="1:17" x14ac:dyDescent="0.15">
      <c r="A21" s="5">
        <v>2.2873359999999999E-2</v>
      </c>
      <c r="B21" s="5">
        <v>2.530338E-2</v>
      </c>
      <c r="C21">
        <v>1.3995779999999999E-2</v>
      </c>
      <c r="D21">
        <v>5.1608899999999996E-3</v>
      </c>
      <c r="N21" s="1">
        <f t="shared" si="4"/>
        <v>0.14366799999999991</v>
      </c>
      <c r="O21" s="1">
        <f t="shared" si="4"/>
        <v>-3.847155999999996E-2</v>
      </c>
      <c r="P21" s="1">
        <f t="shared" si="4"/>
        <v>-0.30021100000000001</v>
      </c>
      <c r="Q21" s="1">
        <f t="shared" si="4"/>
        <v>-0.38069320000000006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</vt:vector>
  </TitlesOfParts>
  <Company>GrainCorp Operations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Xu</dc:creator>
  <cp:lastModifiedBy>Steven Xu</cp:lastModifiedBy>
  <dcterms:created xsi:type="dcterms:W3CDTF">2018-01-04T00:30:11Z</dcterms:created>
  <dcterms:modified xsi:type="dcterms:W3CDTF">2018-01-08T10:23:22Z</dcterms:modified>
</cp:coreProperties>
</file>