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sxx000\GitHub\blogScripts\"/>
    </mc:Choice>
  </mc:AlternateContent>
  <bookViews>
    <workbookView xWindow="0" yWindow="0" windowWidth="20490" windowHeight="7755" firstSheet="5" activeTab="6"/>
  </bookViews>
  <sheets>
    <sheet name="Sheet1" sheetId="1" r:id="rId1"/>
    <sheet name="Sheet1 (2)" sheetId="2" r:id="rId2"/>
    <sheet name="Sheet1 (3)" sheetId="3" r:id="rId3"/>
    <sheet name="Sheet1 (4)" sheetId="4" r:id="rId4"/>
    <sheet name="Sheet1 (5)" sheetId="5" r:id="rId5"/>
    <sheet name="Sheet1 (6)" sheetId="6" r:id="rId6"/>
    <sheet name="Sheet1 (7)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L6" i="7"/>
  <c r="K6" i="7"/>
  <c r="P21" i="7" s="1"/>
  <c r="J6" i="7"/>
  <c r="O21" i="7" s="1"/>
  <c r="I6" i="7"/>
  <c r="L5" i="7"/>
  <c r="K5" i="7"/>
  <c r="J5" i="7"/>
  <c r="O5" i="7" s="1"/>
  <c r="I5" i="7"/>
  <c r="N5" i="7" s="1"/>
  <c r="L4" i="7"/>
  <c r="K4" i="7"/>
  <c r="P19" i="7" s="1"/>
  <c r="J4" i="7"/>
  <c r="I4" i="7"/>
  <c r="N19" i="7" s="1"/>
  <c r="L3" i="7"/>
  <c r="K3" i="7"/>
  <c r="J3" i="7"/>
  <c r="N18" i="7"/>
  <c r="D9" i="7"/>
  <c r="E9" i="7"/>
  <c r="C9" i="7"/>
  <c r="C11" i="7" s="1"/>
  <c r="N21" i="7"/>
  <c r="N20" i="7"/>
  <c r="O19" i="7"/>
  <c r="O18" i="7"/>
  <c r="E13" i="7"/>
  <c r="E10" i="7"/>
  <c r="F9" i="7"/>
  <c r="I8" i="7"/>
  <c r="Q21" i="7"/>
  <c r="O6" i="7"/>
  <c r="N6" i="7"/>
  <c r="Q20" i="7"/>
  <c r="P20" i="7"/>
  <c r="Q19" i="7"/>
  <c r="O4" i="7"/>
  <c r="Q18" i="7"/>
  <c r="P18" i="7"/>
  <c r="O3" i="7"/>
  <c r="L6" i="6"/>
  <c r="K6" i="6"/>
  <c r="P21" i="6" s="1"/>
  <c r="J6" i="6"/>
  <c r="I6" i="6"/>
  <c r="L5" i="6"/>
  <c r="K5" i="6"/>
  <c r="J5" i="6"/>
  <c r="I5" i="6"/>
  <c r="L4" i="6"/>
  <c r="K4" i="6"/>
  <c r="J4" i="6"/>
  <c r="I4" i="6"/>
  <c r="L3" i="6"/>
  <c r="K3" i="6"/>
  <c r="J3" i="6"/>
  <c r="I3" i="6"/>
  <c r="D9" i="6"/>
  <c r="E9" i="6"/>
  <c r="C9" i="6"/>
  <c r="O21" i="6"/>
  <c r="P20" i="6"/>
  <c r="O20" i="6"/>
  <c r="P19" i="6"/>
  <c r="O19" i="6"/>
  <c r="P18" i="6"/>
  <c r="O18" i="6"/>
  <c r="E13" i="6"/>
  <c r="D11" i="6"/>
  <c r="E10" i="6"/>
  <c r="E11" i="6" s="1"/>
  <c r="C11" i="6"/>
  <c r="I8" i="6"/>
  <c r="Q21" i="6"/>
  <c r="P6" i="6"/>
  <c r="O6" i="6"/>
  <c r="N6" i="6"/>
  <c r="Q20" i="6"/>
  <c r="P5" i="6"/>
  <c r="O5" i="6"/>
  <c r="N5" i="6"/>
  <c r="Q19" i="6"/>
  <c r="P4" i="6"/>
  <c r="O4" i="6"/>
  <c r="N4" i="6"/>
  <c r="Q18" i="6"/>
  <c r="P3" i="6"/>
  <c r="O3" i="6"/>
  <c r="N3" i="6"/>
  <c r="L6" i="5"/>
  <c r="K6" i="5"/>
  <c r="J6" i="5"/>
  <c r="I6" i="5"/>
  <c r="L5" i="5"/>
  <c r="K5" i="5"/>
  <c r="J5" i="5"/>
  <c r="I5" i="5"/>
  <c r="L4" i="5"/>
  <c r="K4" i="5"/>
  <c r="J4" i="5"/>
  <c r="O19" i="5" s="1"/>
  <c r="I4" i="5"/>
  <c r="N4" i="5" s="1"/>
  <c r="L3" i="5"/>
  <c r="K3" i="5"/>
  <c r="J3" i="5"/>
  <c r="I3" i="5"/>
  <c r="D9" i="5"/>
  <c r="E9" i="5"/>
  <c r="C9" i="5"/>
  <c r="P21" i="5"/>
  <c r="O21" i="5"/>
  <c r="P20" i="5"/>
  <c r="O20" i="5"/>
  <c r="P19" i="5"/>
  <c r="P18" i="5"/>
  <c r="O18" i="5"/>
  <c r="E13" i="5"/>
  <c r="D11" i="5"/>
  <c r="E10" i="5"/>
  <c r="E11" i="5" s="1"/>
  <c r="C11" i="5"/>
  <c r="I8" i="5"/>
  <c r="N6" i="5"/>
  <c r="Q21" i="5"/>
  <c r="P6" i="5"/>
  <c r="O6" i="5"/>
  <c r="N21" i="5"/>
  <c r="Q20" i="5"/>
  <c r="P5" i="5"/>
  <c r="O5" i="5"/>
  <c r="N20" i="5"/>
  <c r="Q19" i="5"/>
  <c r="P4" i="5"/>
  <c r="Q18" i="5"/>
  <c r="P3" i="5"/>
  <c r="O3" i="5"/>
  <c r="N18" i="5"/>
  <c r="L6" i="4"/>
  <c r="K6" i="4"/>
  <c r="J6" i="4"/>
  <c r="I6" i="4"/>
  <c r="N21" i="4" s="1"/>
  <c r="L5" i="4"/>
  <c r="K5" i="4"/>
  <c r="J5" i="4"/>
  <c r="O5" i="4"/>
  <c r="I5" i="4"/>
  <c r="N20" i="4" s="1"/>
  <c r="L4" i="4"/>
  <c r="K4" i="4"/>
  <c r="P19" i="4" s="1"/>
  <c r="J4" i="4"/>
  <c r="I4" i="4"/>
  <c r="L3" i="4"/>
  <c r="K3" i="4"/>
  <c r="J3" i="4"/>
  <c r="O18" i="4" s="1"/>
  <c r="I3" i="4"/>
  <c r="D9" i="4"/>
  <c r="F9" i="4" s="1"/>
  <c r="E9" i="4"/>
  <c r="C9" i="4"/>
  <c r="O21" i="4"/>
  <c r="O19" i="4"/>
  <c r="N19" i="4"/>
  <c r="N18" i="4"/>
  <c r="E13" i="4"/>
  <c r="C11" i="4"/>
  <c r="E10" i="4"/>
  <c r="E11" i="4"/>
  <c r="I8" i="4"/>
  <c r="Q21" i="4"/>
  <c r="P21" i="4"/>
  <c r="O6" i="4"/>
  <c r="Q20" i="4"/>
  <c r="P20" i="4"/>
  <c r="Q19" i="4"/>
  <c r="O4" i="4"/>
  <c r="N4" i="4"/>
  <c r="Q18" i="4"/>
  <c r="P18" i="4"/>
  <c r="O3" i="4"/>
  <c r="N3" i="4"/>
  <c r="L6" i="3"/>
  <c r="K6" i="3"/>
  <c r="P21" i="3" s="1"/>
  <c r="J6" i="3"/>
  <c r="O21" i="3" s="1"/>
  <c r="I6" i="3"/>
  <c r="N21" i="3" s="1"/>
  <c r="L5" i="3"/>
  <c r="K5" i="3"/>
  <c r="J5" i="3"/>
  <c r="I5" i="3"/>
  <c r="L4" i="3"/>
  <c r="K4" i="3"/>
  <c r="P19" i="3" s="1"/>
  <c r="J4" i="3"/>
  <c r="I4" i="3"/>
  <c r="L3" i="3"/>
  <c r="Q18" i="3" s="1"/>
  <c r="K3" i="3"/>
  <c r="J3" i="3"/>
  <c r="I3" i="3"/>
  <c r="D9" i="3"/>
  <c r="E9" i="3"/>
  <c r="C9" i="3"/>
  <c r="Q21" i="3"/>
  <c r="Q20" i="3"/>
  <c r="P20" i="3"/>
  <c r="Q19" i="3"/>
  <c r="P18" i="3"/>
  <c r="E13" i="3"/>
  <c r="E10" i="3"/>
  <c r="F9" i="3"/>
  <c r="D11" i="3"/>
  <c r="C11" i="3"/>
  <c r="I8" i="3"/>
  <c r="Q6" i="3"/>
  <c r="Q5" i="3"/>
  <c r="P5" i="3"/>
  <c r="O20" i="3"/>
  <c r="N20" i="3"/>
  <c r="Q4" i="3"/>
  <c r="P4" i="3"/>
  <c r="O19" i="3"/>
  <c r="N19" i="3"/>
  <c r="P3" i="3"/>
  <c r="O18" i="3"/>
  <c r="N18" i="3"/>
  <c r="E9" i="2"/>
  <c r="D9" i="2"/>
  <c r="F9" i="2" s="1"/>
  <c r="C9" i="2"/>
  <c r="L6" i="2"/>
  <c r="Q21" i="2" s="1"/>
  <c r="K6" i="2"/>
  <c r="P21" i="2" s="1"/>
  <c r="J6" i="2"/>
  <c r="O6" i="2" s="1"/>
  <c r="I6" i="2"/>
  <c r="N21" i="2" s="1"/>
  <c r="L5" i="2"/>
  <c r="Q20" i="2" s="1"/>
  <c r="K5" i="2"/>
  <c r="J5" i="2"/>
  <c r="O5" i="2" s="1"/>
  <c r="I5" i="2"/>
  <c r="L4" i="2"/>
  <c r="K4" i="2"/>
  <c r="J4" i="2"/>
  <c r="I4" i="2"/>
  <c r="L3" i="2"/>
  <c r="K3" i="2"/>
  <c r="P3" i="2" s="1"/>
  <c r="J3" i="2"/>
  <c r="I3" i="2"/>
  <c r="N3" i="2" s="1"/>
  <c r="Q19" i="2"/>
  <c r="O18" i="2"/>
  <c r="N5" i="2"/>
  <c r="O19" i="2"/>
  <c r="N19" i="2"/>
  <c r="N18" i="2"/>
  <c r="E13" i="2"/>
  <c r="C11" i="2"/>
  <c r="E10" i="2"/>
  <c r="E11" i="2" s="1"/>
  <c r="D11" i="2"/>
  <c r="I8" i="2"/>
  <c r="P20" i="2"/>
  <c r="P4" i="2"/>
  <c r="O4" i="2"/>
  <c r="N4" i="2"/>
  <c r="Q18" i="2"/>
  <c r="O20" i="7" l="1"/>
  <c r="N4" i="7"/>
  <c r="N3" i="7"/>
  <c r="E11" i="7"/>
  <c r="P3" i="7"/>
  <c r="P4" i="7"/>
  <c r="P5" i="7"/>
  <c r="P6" i="7"/>
  <c r="Q3" i="7"/>
  <c r="Q4" i="7"/>
  <c r="Q5" i="7"/>
  <c r="Q6" i="7"/>
  <c r="D11" i="7"/>
  <c r="Q4" i="6"/>
  <c r="Q5" i="6"/>
  <c r="Q6" i="6"/>
  <c r="F9" i="6"/>
  <c r="N18" i="6"/>
  <c r="N19" i="6"/>
  <c r="N20" i="6"/>
  <c r="N21" i="6"/>
  <c r="Q3" i="6"/>
  <c r="O4" i="5"/>
  <c r="N19" i="5"/>
  <c r="Q3" i="5"/>
  <c r="Q4" i="5"/>
  <c r="Q6" i="5"/>
  <c r="N3" i="5"/>
  <c r="N5" i="5"/>
  <c r="F9" i="5"/>
  <c r="Q5" i="5"/>
  <c r="N6" i="4"/>
  <c r="O20" i="4"/>
  <c r="N5" i="4"/>
  <c r="P3" i="4"/>
  <c r="P4" i="4"/>
  <c r="P5" i="4"/>
  <c r="P6" i="4"/>
  <c r="Q3" i="4"/>
  <c r="Q4" i="4"/>
  <c r="Q5" i="4"/>
  <c r="Q6" i="4"/>
  <c r="D11" i="4"/>
  <c r="P6" i="3"/>
  <c r="Q3" i="3"/>
  <c r="E11" i="3"/>
  <c r="N3" i="3"/>
  <c r="N4" i="3"/>
  <c r="N5" i="3"/>
  <c r="N6" i="3"/>
  <c r="O3" i="3"/>
  <c r="O4" i="3"/>
  <c r="O5" i="3"/>
  <c r="O6" i="3"/>
  <c r="O20" i="2"/>
  <c r="O3" i="2"/>
  <c r="O21" i="2"/>
  <c r="N6" i="2"/>
  <c r="N20" i="2"/>
  <c r="P5" i="2"/>
  <c r="P6" i="2"/>
  <c r="Q3" i="2"/>
  <c r="P18" i="2"/>
  <c r="P19" i="2"/>
  <c r="Q4" i="2"/>
  <c r="Q5" i="2"/>
  <c r="Q6" i="2"/>
  <c r="I8" i="1"/>
  <c r="E13" i="1"/>
  <c r="E10" i="1"/>
  <c r="E9" i="1"/>
  <c r="D9" i="1"/>
  <c r="D11" i="1" s="1"/>
  <c r="C9" i="1"/>
  <c r="L6" i="1"/>
  <c r="Q6" i="1" s="1"/>
  <c r="K6" i="1"/>
  <c r="P6" i="1" s="1"/>
  <c r="J6" i="1"/>
  <c r="O6" i="1" s="1"/>
  <c r="I6" i="1"/>
  <c r="N6" i="1" s="1"/>
  <c r="L5" i="1"/>
  <c r="Q5" i="1" s="1"/>
  <c r="K5" i="1"/>
  <c r="P5" i="1" s="1"/>
  <c r="J5" i="1"/>
  <c r="O5" i="1" s="1"/>
  <c r="I5" i="1"/>
  <c r="N5" i="1" s="1"/>
  <c r="L4" i="1"/>
  <c r="Q4" i="1" s="1"/>
  <c r="K4" i="1"/>
  <c r="P4" i="1" s="1"/>
  <c r="J4" i="1"/>
  <c r="O4" i="1" s="1"/>
  <c r="I4" i="1"/>
  <c r="N4" i="1" s="1"/>
  <c r="L3" i="1"/>
  <c r="Q3" i="1" s="1"/>
  <c r="K3" i="1"/>
  <c r="P3" i="1" s="1"/>
  <c r="J3" i="1"/>
  <c r="O3" i="1" s="1"/>
  <c r="I3" i="1"/>
  <c r="N3" i="1" s="1"/>
  <c r="P20" i="1" l="1"/>
  <c r="P18" i="1"/>
  <c r="E11" i="1"/>
  <c r="P21" i="1"/>
  <c r="P19" i="1"/>
  <c r="Q18" i="1"/>
  <c r="Q19" i="1"/>
  <c r="Q20" i="1"/>
  <c r="Q21" i="1"/>
  <c r="N18" i="1"/>
  <c r="N19" i="1"/>
  <c r="N20" i="1"/>
  <c r="N21" i="1"/>
  <c r="F9" i="1"/>
  <c r="C11" i="1"/>
  <c r="O18" i="1"/>
  <c r="O19" i="1"/>
  <c r="O20" i="1"/>
  <c r="O21" i="1"/>
</calcChain>
</file>

<file path=xl/sharedStrings.xml><?xml version="1.0" encoding="utf-8"?>
<sst xmlns="http://schemas.openxmlformats.org/spreadsheetml/2006/main" count="49" uniqueCount="19">
  <si>
    <t>Tottenham</t>
  </si>
  <si>
    <t>West Ham</t>
  </si>
  <si>
    <t>Home</t>
  </si>
  <si>
    <t>draw</t>
  </si>
  <si>
    <t>away</t>
  </si>
  <si>
    <t>betfair</t>
  </si>
  <si>
    <t>model</t>
  </si>
  <si>
    <t>Mel</t>
  </si>
  <si>
    <t>Central</t>
  </si>
  <si>
    <t>Bris</t>
  </si>
  <si>
    <t>West</t>
  </si>
  <si>
    <t>Perth</t>
  </si>
  <si>
    <t xml:space="preserve">Ada </t>
  </si>
  <si>
    <t>Mel city</t>
  </si>
  <si>
    <t>Wellington</t>
  </si>
  <si>
    <t>Liverpool</t>
  </si>
  <si>
    <t>Everton</t>
  </si>
  <si>
    <t>Chievo</t>
  </si>
  <si>
    <t>Udinese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</si>
</sst>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164" fontId="0" fillId="0" borderId="0" xfId="0" applyNumberFormat="1"/>
    <xf numFmtId="0" fontId="2" fillId="0" borderId="0" xfId="0" applyFont="1"/>
    <xf numFmtId="165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0" borderId="0" xfId="0" applyFont="1"/>
    <xf numFmtId="9" fontId="3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13</xdr:col>
      <xdr:colOff>294781</xdr:colOff>
      <xdr:row>22</xdr:row>
      <xdr:rowOff>190167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714500"/>
          <a:ext cx="3952381" cy="2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0</xdr:rowOff>
    </xdr:from>
    <xdr:to>
      <xdr:col>13</xdr:col>
      <xdr:colOff>294781</xdr:colOff>
      <xdr:row>23</xdr:row>
      <xdr:rowOff>190167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905000"/>
          <a:ext cx="3952381" cy="26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0</xdr:rowOff>
    </xdr:from>
    <xdr:to>
      <xdr:col>13</xdr:col>
      <xdr:colOff>294781</xdr:colOff>
      <xdr:row>23</xdr:row>
      <xdr:rowOff>190167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905000"/>
          <a:ext cx="3952381" cy="26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285750</xdr:colOff>
      <xdr:row>10</xdr:row>
      <xdr:rowOff>95250</xdr:rowOff>
    </xdr:from>
    <xdr:to>
      <xdr:col>11</xdr:col>
      <xdr:colOff>580531</xdr:colOff>
      <xdr:row>24</xdr:row>
      <xdr:rowOff>94917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0" y="2000250"/>
          <a:ext cx="3952381" cy="26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19050</xdr:rowOff>
    </xdr:from>
    <xdr:to>
      <xdr:col>12</xdr:col>
      <xdr:colOff>294781</xdr:colOff>
      <xdr:row>24</xdr:row>
      <xdr:rowOff>18717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924050"/>
          <a:ext cx="3952381" cy="2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A2" workbookViewId="0">
      <selection activeCell="J4" sqref="J4"/>
    </sheetView>
  </sheetViews>
  <sheetFormatPr defaultRowHeight="15" x14ac:dyDescent="0.25"/>
  <sheetData>
    <row r="1" spans="1:17" x14ac:dyDescent="0.25">
      <c r="C1" t="s">
        <v>1</v>
      </c>
    </row>
    <row r="2" spans="1:17" x14ac:dyDescent="0.25">
      <c r="C2">
        <v>0</v>
      </c>
      <c r="D2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</row>
    <row r="3" spans="1:17" x14ac:dyDescent="0.25">
      <c r="A3" t="s">
        <v>0</v>
      </c>
      <c r="B3">
        <v>0</v>
      </c>
      <c r="C3">
        <v>4.6285229999999997E-2</v>
      </c>
      <c r="D3">
        <v>4.1641850000000001E-2</v>
      </c>
      <c r="E3">
        <v>1.8732140000000001E-2</v>
      </c>
      <c r="F3">
        <v>5.6176400000000001E-3</v>
      </c>
      <c r="H3">
        <v>0</v>
      </c>
      <c r="I3">
        <f>1/24</f>
        <v>4.1666666666666664E-2</v>
      </c>
      <c r="J3">
        <f>1/38</f>
        <v>2.6315789473684209E-2</v>
      </c>
      <c r="K3">
        <f>1/100</f>
        <v>0.01</v>
      </c>
      <c r="L3">
        <f>1/380</f>
        <v>2.631578947368421E-3</v>
      </c>
      <c r="N3" s="1">
        <f>C3/I3-1</f>
        <v>0.11084552000000003</v>
      </c>
      <c r="O3" s="1">
        <f t="shared" ref="O3:O6" si="0">D3/J3-1</f>
        <v>0.58239030000000014</v>
      </c>
      <c r="P3" s="1">
        <f t="shared" ref="P3:P6" si="1">E3/K3-1</f>
        <v>0.87321400000000016</v>
      </c>
      <c r="Q3" s="1">
        <f t="shared" ref="Q3:Q6" si="2">F3/L3-1</f>
        <v>1.1347032000000001</v>
      </c>
    </row>
    <row r="4" spans="1:17" x14ac:dyDescent="0.25">
      <c r="B4">
        <v>1</v>
      </c>
      <c r="C4">
        <v>0.10058954000000001</v>
      </c>
      <c r="D4">
        <v>9.049828E-2</v>
      </c>
      <c r="E4">
        <v>4.0709700000000001E-2</v>
      </c>
      <c r="F4">
        <v>1.220855E-2</v>
      </c>
      <c r="H4">
        <v>1</v>
      </c>
      <c r="I4">
        <f>1/9.8</f>
        <v>0.1020408163265306</v>
      </c>
      <c r="J4">
        <f>1/13</f>
        <v>7.6923076923076927E-2</v>
      </c>
      <c r="K4">
        <f>1/36</f>
        <v>2.7777777777777776E-2</v>
      </c>
      <c r="L4">
        <f>1/140</f>
        <v>7.1428571428571426E-3</v>
      </c>
      <c r="N4" s="1">
        <f t="shared" ref="N4:N6" si="3">C4/I4-1</f>
        <v>-1.4222507999999801E-2</v>
      </c>
      <c r="O4" s="1">
        <f t="shared" si="0"/>
        <v>0.17647763999999988</v>
      </c>
      <c r="P4" s="1">
        <f t="shared" si="1"/>
        <v>0.46554920000000011</v>
      </c>
      <c r="Q4" s="1">
        <f t="shared" si="2"/>
        <v>0.70919700000000008</v>
      </c>
    </row>
    <row r="5" spans="1:17" x14ac:dyDescent="0.25">
      <c r="B5">
        <v>2</v>
      </c>
      <c r="C5">
        <v>0.10930329</v>
      </c>
      <c r="D5">
        <v>9.8337850000000004E-2</v>
      </c>
      <c r="E5">
        <v>4.4236240000000003E-2</v>
      </c>
      <c r="F5">
        <v>1.3266139999999999E-2</v>
      </c>
      <c r="H5">
        <v>2</v>
      </c>
      <c r="I5">
        <f>1/7.6</f>
        <v>0.13157894736842105</v>
      </c>
      <c r="J5" s="4">
        <f>1/10</f>
        <v>0.1</v>
      </c>
      <c r="K5">
        <f>1/27</f>
        <v>3.7037037037037035E-2</v>
      </c>
      <c r="L5">
        <f>1/110</f>
        <v>9.0909090909090905E-3</v>
      </c>
      <c r="N5" s="1">
        <f t="shared" si="3"/>
        <v>-0.16929499599999998</v>
      </c>
      <c r="O5" s="1">
        <f t="shared" si="0"/>
        <v>-1.6621499999999956E-2</v>
      </c>
      <c r="P5" s="1">
        <f t="shared" si="1"/>
        <v>0.19437848000000013</v>
      </c>
      <c r="Q5" s="1">
        <f t="shared" si="2"/>
        <v>0.45927539999999989</v>
      </c>
    </row>
    <row r="6" spans="1:17" x14ac:dyDescent="0.25">
      <c r="B6">
        <v>3</v>
      </c>
      <c r="C6">
        <v>7.9181249999999995E-2</v>
      </c>
      <c r="D6">
        <v>7.1237690000000006E-2</v>
      </c>
      <c r="E6">
        <v>3.2045520000000001E-2</v>
      </c>
      <c r="F6">
        <v>9.6102300000000009E-3</v>
      </c>
      <c r="H6">
        <v>3</v>
      </c>
      <c r="I6">
        <f>1/9.8</f>
        <v>0.1020408163265306</v>
      </c>
      <c r="J6" s="5">
        <f>1/12</f>
        <v>8.3333333333333329E-2</v>
      </c>
      <c r="K6" s="5">
        <f>1/30</f>
        <v>3.3333333333333333E-2</v>
      </c>
      <c r="L6">
        <f>1/130</f>
        <v>7.6923076923076927E-3</v>
      </c>
      <c r="N6" s="1">
        <f t="shared" si="3"/>
        <v>-0.22402374999999997</v>
      </c>
      <c r="O6" s="1">
        <f t="shared" si="0"/>
        <v>-0.14514771999999987</v>
      </c>
      <c r="P6" s="1">
        <f t="shared" si="1"/>
        <v>-3.8634399999999958E-2</v>
      </c>
      <c r="Q6" s="1">
        <f t="shared" si="2"/>
        <v>0.24932989999999999</v>
      </c>
    </row>
    <row r="8" spans="1:17" x14ac:dyDescent="0.25">
      <c r="C8" t="s">
        <v>2</v>
      </c>
      <c r="D8" t="s">
        <v>3</v>
      </c>
      <c r="E8" t="s">
        <v>4</v>
      </c>
      <c r="I8">
        <f>1/4.6</f>
        <v>0.21739130434782611</v>
      </c>
    </row>
    <row r="9" spans="1:17" x14ac:dyDescent="0.25">
      <c r="B9" t="s">
        <v>5</v>
      </c>
      <c r="C9">
        <f>1/1.3</f>
        <v>0.76923076923076916</v>
      </c>
      <c r="D9">
        <f>1/6.2</f>
        <v>0.16129032258064516</v>
      </c>
      <c r="E9" s="2">
        <f>1/12.5</f>
        <v>0.08</v>
      </c>
      <c r="F9">
        <f>SUM(C9:E9)</f>
        <v>1.0105210918114143</v>
      </c>
    </row>
    <row r="10" spans="1:17" x14ac:dyDescent="0.25">
      <c r="B10" t="s">
        <v>6</v>
      </c>
      <c r="C10">
        <v>0.66400000000000003</v>
      </c>
      <c r="D10">
        <v>0.19189999999999999</v>
      </c>
      <c r="E10">
        <f>1-SUM(C10:D10)</f>
        <v>0.14410000000000001</v>
      </c>
    </row>
    <row r="11" spans="1:17" x14ac:dyDescent="0.25">
      <c r="C11">
        <f>C10/C9-1</f>
        <v>-0.13679999999999992</v>
      </c>
      <c r="D11">
        <f t="shared" ref="D11:E11" si="4">D10/D9-1</f>
        <v>0.18978000000000006</v>
      </c>
      <c r="E11">
        <f t="shared" si="4"/>
        <v>0.80125000000000002</v>
      </c>
    </row>
    <row r="13" spans="1:17" x14ac:dyDescent="0.25">
      <c r="C13">
        <v>0.74</v>
      </c>
      <c r="D13">
        <v>0.1605</v>
      </c>
      <c r="E13">
        <f>1-C13-D13</f>
        <v>9.9500000000000005E-2</v>
      </c>
    </row>
    <row r="18" spans="1:17" x14ac:dyDescent="0.25">
      <c r="A18">
        <v>4.0583260000000003E-2</v>
      </c>
      <c r="B18">
        <v>3.1211010000000001E-2</v>
      </c>
      <c r="C18">
        <v>1.2001589999999999E-2</v>
      </c>
      <c r="D18">
        <v>3.0766499999999998E-3</v>
      </c>
      <c r="N18" s="1">
        <f>A18/I3-1</f>
        <v>-2.6001759999999874E-2</v>
      </c>
      <c r="O18" s="1">
        <f t="shared" ref="O18:Q18" si="5">B18/J3-1</f>
        <v>0.18601838000000015</v>
      </c>
      <c r="P18" s="1">
        <f t="shared" si="5"/>
        <v>0.20015899999999998</v>
      </c>
      <c r="Q18" s="1">
        <f t="shared" si="5"/>
        <v>0.16912700000000003</v>
      </c>
    </row>
    <row r="19" spans="1:17" x14ac:dyDescent="0.25">
      <c r="A19" s="3">
        <v>9.8833969999999993E-2</v>
      </c>
      <c r="B19">
        <v>7.6009370000000007E-2</v>
      </c>
      <c r="C19">
        <v>2.9227929999999999E-2</v>
      </c>
      <c r="D19">
        <v>7.4926899999999998E-3</v>
      </c>
      <c r="N19" s="1">
        <f t="shared" ref="N19:Q19" si="6">A19/I4-1</f>
        <v>-3.1427093999999989E-2</v>
      </c>
      <c r="O19" s="1">
        <f t="shared" si="6"/>
        <v>-1.1878190000000011E-2</v>
      </c>
      <c r="P19" s="1">
        <f t="shared" si="6"/>
        <v>5.2205480000000026E-2</v>
      </c>
      <c r="Q19" s="1">
        <f t="shared" si="6"/>
        <v>4.8976600000000037E-2</v>
      </c>
    </row>
    <row r="20" spans="1:17" x14ac:dyDescent="0.25">
      <c r="A20" s="3">
        <v>0.12034709</v>
      </c>
      <c r="B20" s="3">
        <v>9.2554269999999994E-2</v>
      </c>
      <c r="C20">
        <v>3.5589950000000002E-2</v>
      </c>
      <c r="D20">
        <v>9.1236200000000007E-3</v>
      </c>
      <c r="N20" s="1">
        <f t="shared" ref="N20:Q20" si="7">A20/I5-1</f>
        <v>-8.5362115999999877E-2</v>
      </c>
      <c r="O20" s="1">
        <f t="shared" si="7"/>
        <v>-7.445730000000006E-2</v>
      </c>
      <c r="P20" s="1">
        <f t="shared" si="7"/>
        <v>-3.9071349999999838E-2</v>
      </c>
      <c r="Q20" s="1">
        <f t="shared" si="7"/>
        <v>3.5982000000001069E-3</v>
      </c>
    </row>
    <row r="21" spans="1:17" x14ac:dyDescent="0.25">
      <c r="A21" s="3">
        <v>9.7695299999999999E-2</v>
      </c>
      <c r="B21">
        <v>7.5133660000000005E-2</v>
      </c>
      <c r="C21">
        <v>2.8891190000000001E-2</v>
      </c>
      <c r="D21">
        <v>7.4063599999999999E-3</v>
      </c>
      <c r="N21" s="1">
        <f t="shared" ref="N21:Q21" si="8">A21/I6-1</f>
        <v>-4.258605999999987E-2</v>
      </c>
      <c r="O21" s="1">
        <f t="shared" si="8"/>
        <v>-9.8396079999999886E-2</v>
      </c>
      <c r="P21" s="1">
        <f t="shared" si="8"/>
        <v>-0.1332643</v>
      </c>
      <c r="Q21" s="1">
        <f t="shared" si="8"/>
        <v>-3.7173200000000017E-2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D6" sqref="D6"/>
    </sheetView>
  </sheetViews>
  <sheetFormatPr defaultRowHeight="15" x14ac:dyDescent="0.25"/>
  <sheetData>
    <row r="1" spans="1:17" x14ac:dyDescent="0.25">
      <c r="C1" t="s">
        <v>8</v>
      </c>
    </row>
    <row r="2" spans="1:17" x14ac:dyDescent="0.25">
      <c r="C2">
        <v>0</v>
      </c>
      <c r="D2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</row>
    <row r="3" spans="1:17" x14ac:dyDescent="0.25">
      <c r="A3" t="s">
        <v>7</v>
      </c>
      <c r="B3">
        <v>0</v>
      </c>
      <c r="C3">
        <v>3.6926790000000001E-2</v>
      </c>
      <c r="D3">
        <v>3.1128550000000001E-2</v>
      </c>
      <c r="E3">
        <v>1.3120379999999999E-2</v>
      </c>
      <c r="F3">
        <v>3.68674E-3</v>
      </c>
      <c r="H3">
        <v>0</v>
      </c>
      <c r="I3">
        <f>1/16</f>
        <v>6.25E-2</v>
      </c>
      <c r="J3">
        <f>1/19.5</f>
        <v>5.128205128205128E-2</v>
      </c>
      <c r="K3">
        <f>1/42</f>
        <v>2.3809523809523808E-2</v>
      </c>
      <c r="L3">
        <f>1/7.6</f>
        <v>0.13157894736842105</v>
      </c>
      <c r="N3" s="1">
        <f>C3/I3-1</f>
        <v>-0.40917135999999998</v>
      </c>
      <c r="O3" s="1">
        <f t="shared" ref="O3:Q6" si="0">D3/J3-1</f>
        <v>-0.39299327499999992</v>
      </c>
      <c r="P3" s="1">
        <f t="shared" si="0"/>
        <v>-0.44894403999999999</v>
      </c>
      <c r="Q3" s="1">
        <f t="shared" si="0"/>
        <v>-0.97198077599999999</v>
      </c>
    </row>
    <row r="4" spans="1:17" x14ac:dyDescent="0.25">
      <c r="B4">
        <v>1</v>
      </c>
      <c r="C4">
        <v>9.0686199999999995E-2</v>
      </c>
      <c r="D4">
        <v>7.6446680000000003E-2</v>
      </c>
      <c r="E4">
        <v>3.2221519999999997E-2</v>
      </c>
      <c r="F4">
        <v>9.0540399999999993E-3</v>
      </c>
      <c r="H4">
        <v>1</v>
      </c>
      <c r="I4">
        <f>1/8.4</f>
        <v>0.11904761904761904</v>
      </c>
      <c r="J4">
        <f>1/8.6</f>
        <v>0.11627906976744186</v>
      </c>
      <c r="K4">
        <f>1/19</f>
        <v>5.2631578947368418E-2</v>
      </c>
      <c r="L4">
        <f>1/60</f>
        <v>1.6666666666666666E-2</v>
      </c>
      <c r="N4" s="1">
        <f t="shared" ref="N4:N6" si="1">C4/I4-1</f>
        <v>-0.23823592000000005</v>
      </c>
      <c r="O4" s="1">
        <f t="shared" si="0"/>
        <v>-0.34255855199999996</v>
      </c>
      <c r="P4" s="1">
        <f t="shared" si="0"/>
        <v>-0.38779112000000004</v>
      </c>
      <c r="Q4" s="1">
        <f t="shared" si="0"/>
        <v>-0.45675759999999999</v>
      </c>
    </row>
    <row r="5" spans="1:17" x14ac:dyDescent="0.25">
      <c r="B5">
        <v>2</v>
      </c>
      <c r="C5">
        <v>0.11135529</v>
      </c>
      <c r="D5">
        <v>9.3870319999999993E-2</v>
      </c>
      <c r="E5">
        <v>3.9565419999999997E-2</v>
      </c>
      <c r="F5">
        <v>1.111762E-2</v>
      </c>
      <c r="H5">
        <v>2</v>
      </c>
      <c r="I5">
        <f>1/9</f>
        <v>0.1111111111111111</v>
      </c>
      <c r="J5">
        <f>1/8.4</f>
        <v>0.11904761904761904</v>
      </c>
      <c r="K5">
        <f>1/16</f>
        <v>6.25E-2</v>
      </c>
      <c r="L5">
        <f>1/50</f>
        <v>0.02</v>
      </c>
      <c r="N5" s="1">
        <f t="shared" si="1"/>
        <v>2.197610000000072E-3</v>
      </c>
      <c r="O5" s="1">
        <f t="shared" si="0"/>
        <v>-0.21148931199999998</v>
      </c>
      <c r="P5" s="1">
        <f t="shared" si="0"/>
        <v>-0.36695328000000005</v>
      </c>
      <c r="Q5" s="1">
        <f t="shared" si="0"/>
        <v>-0.44411900000000004</v>
      </c>
    </row>
    <row r="6" spans="1:17" x14ac:dyDescent="0.25">
      <c r="B6">
        <v>3</v>
      </c>
      <c r="C6">
        <v>9.1156840000000003E-2</v>
      </c>
      <c r="D6">
        <v>7.6843430000000004E-2</v>
      </c>
      <c r="E6">
        <v>3.2388750000000001E-2</v>
      </c>
      <c r="F6">
        <v>9.1010299999999995E-3</v>
      </c>
      <c r="H6">
        <v>3</v>
      </c>
      <c r="I6">
        <f>1/5.7</f>
        <v>0.17543859649122806</v>
      </c>
      <c r="J6" s="6">
        <f>1/14</f>
        <v>7.1428571428571425E-2</v>
      </c>
      <c r="K6" s="6">
        <f>1/23</f>
        <v>4.3478260869565216E-2</v>
      </c>
      <c r="L6">
        <f>1/60</f>
        <v>1.6666666666666666E-2</v>
      </c>
      <c r="N6" s="1">
        <f t="shared" si="1"/>
        <v>-0.48040601199999999</v>
      </c>
      <c r="O6" s="1">
        <f t="shared" si="0"/>
        <v>7.5808020000000198E-2</v>
      </c>
      <c r="P6" s="1">
        <f t="shared" si="0"/>
        <v>-0.25505875</v>
      </c>
      <c r="Q6" s="1">
        <f t="shared" si="0"/>
        <v>-0.45393820000000007</v>
      </c>
    </row>
    <row r="8" spans="1:17" x14ac:dyDescent="0.25">
      <c r="C8" t="s">
        <v>2</v>
      </c>
      <c r="D8" t="s">
        <v>3</v>
      </c>
      <c r="E8" t="s">
        <v>4</v>
      </c>
      <c r="I8">
        <f>1/4.6</f>
        <v>0.21739130434782611</v>
      </c>
    </row>
    <row r="9" spans="1:17" x14ac:dyDescent="0.25">
      <c r="B9" t="s">
        <v>5</v>
      </c>
      <c r="C9">
        <f>1/1.64</f>
        <v>0.6097560975609756</v>
      </c>
      <c r="D9">
        <f>1/4.1</f>
        <v>0.24390243902439027</v>
      </c>
      <c r="E9" s="2">
        <f>1/5.8</f>
        <v>0.17241379310344829</v>
      </c>
      <c r="F9">
        <f>SUM(C9:E9)</f>
        <v>1.0260723296888141</v>
      </c>
    </row>
    <row r="10" spans="1:17" x14ac:dyDescent="0.25">
      <c r="B10" t="s">
        <v>6</v>
      </c>
      <c r="C10">
        <v>0.72770000000000001</v>
      </c>
      <c r="D10">
        <v>0.1633</v>
      </c>
      <c r="E10">
        <f>1-SUM(C10:D10)</f>
        <v>0.10899999999999999</v>
      </c>
    </row>
    <row r="11" spans="1:17" x14ac:dyDescent="0.25">
      <c r="C11">
        <f>C10/C9-1</f>
        <v>0.19342800000000016</v>
      </c>
      <c r="D11">
        <f t="shared" ref="D11:E11" si="2">D10/D9-1</f>
        <v>-0.33047000000000004</v>
      </c>
      <c r="E11">
        <f t="shared" si="2"/>
        <v>-0.36780000000000013</v>
      </c>
    </row>
    <row r="13" spans="1:17" x14ac:dyDescent="0.25">
      <c r="C13">
        <v>0.74</v>
      </c>
      <c r="D13">
        <v>0.1605</v>
      </c>
      <c r="E13">
        <f>1-C13-D13</f>
        <v>9.9500000000000005E-2</v>
      </c>
    </row>
    <row r="18" spans="1:17" x14ac:dyDescent="0.25">
      <c r="A18">
        <v>3.6926790000000001E-2</v>
      </c>
      <c r="B18">
        <v>3.1128550000000001E-2</v>
      </c>
      <c r="C18">
        <v>1.3120379999999999E-2</v>
      </c>
      <c r="D18">
        <v>3.68674E-3</v>
      </c>
      <c r="N18" s="1">
        <f>A18/I3-1</f>
        <v>-0.40917135999999998</v>
      </c>
      <c r="O18" s="1">
        <f t="shared" ref="O18:Q18" si="3">B18/J3-1</f>
        <v>-0.39299327499999992</v>
      </c>
      <c r="P18" s="1">
        <f t="shared" si="3"/>
        <v>-0.44894403999999999</v>
      </c>
      <c r="Q18" s="1">
        <f t="shared" si="3"/>
        <v>-0.97198077599999999</v>
      </c>
    </row>
    <row r="19" spans="1:17" x14ac:dyDescent="0.25">
      <c r="A19" s="3">
        <v>9.0686199999999995E-2</v>
      </c>
      <c r="B19">
        <v>7.6446680000000003E-2</v>
      </c>
      <c r="C19">
        <v>3.2221519999999997E-2</v>
      </c>
      <c r="D19">
        <v>9.0540399999999993E-3</v>
      </c>
      <c r="N19" s="1">
        <f t="shared" ref="N19:Q21" si="4">A19/I4-1</f>
        <v>-0.23823592000000005</v>
      </c>
      <c r="O19" s="1">
        <f t="shared" si="4"/>
        <v>-0.34255855199999996</v>
      </c>
      <c r="P19" s="1">
        <f t="shared" si="4"/>
        <v>-0.38779112000000004</v>
      </c>
      <c r="Q19" s="1">
        <f t="shared" si="4"/>
        <v>-0.45675759999999999</v>
      </c>
    </row>
    <row r="20" spans="1:17" x14ac:dyDescent="0.25">
      <c r="A20" s="3">
        <v>0.11135529</v>
      </c>
      <c r="B20" s="3">
        <v>9.3870319999999993E-2</v>
      </c>
      <c r="C20">
        <v>3.9565419999999997E-2</v>
      </c>
      <c r="D20">
        <v>1.111762E-2</v>
      </c>
      <c r="N20" s="1">
        <f t="shared" si="4"/>
        <v>2.197610000000072E-3</v>
      </c>
      <c r="O20" s="1">
        <f t="shared" si="4"/>
        <v>-0.21148931199999998</v>
      </c>
      <c r="P20" s="1">
        <f t="shared" si="4"/>
        <v>-0.36695328000000005</v>
      </c>
      <c r="Q20" s="1">
        <f t="shared" si="4"/>
        <v>-0.44411900000000004</v>
      </c>
    </row>
    <row r="21" spans="1:17" x14ac:dyDescent="0.25">
      <c r="A21" s="3">
        <v>9.1156840000000003E-2</v>
      </c>
      <c r="B21">
        <v>7.6843430000000004E-2</v>
      </c>
      <c r="C21">
        <v>3.2388750000000001E-2</v>
      </c>
      <c r="D21">
        <v>9.1010299999999995E-3</v>
      </c>
      <c r="N21" s="1">
        <f t="shared" si="4"/>
        <v>-0.48040601199999999</v>
      </c>
      <c r="O21" s="1">
        <f t="shared" si="4"/>
        <v>7.5808020000000198E-2</v>
      </c>
      <c r="P21" s="1">
        <f t="shared" si="4"/>
        <v>-0.25505875</v>
      </c>
      <c r="Q21" s="1">
        <f t="shared" si="4"/>
        <v>-0.45393820000000007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F10" sqref="F10"/>
    </sheetView>
  </sheetViews>
  <sheetFormatPr defaultRowHeight="15" x14ac:dyDescent="0.25"/>
  <sheetData>
    <row r="1" spans="1:17" x14ac:dyDescent="0.25">
      <c r="C1" t="s">
        <v>10</v>
      </c>
    </row>
    <row r="2" spans="1:17" x14ac:dyDescent="0.25">
      <c r="C2">
        <v>0</v>
      </c>
      <c r="D2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</row>
    <row r="3" spans="1:17" x14ac:dyDescent="0.25">
      <c r="A3" t="s">
        <v>9</v>
      </c>
      <c r="B3">
        <v>0</v>
      </c>
      <c r="C3">
        <v>5.6535549999999997E-2</v>
      </c>
      <c r="D3">
        <v>6.8554680000000007E-2</v>
      </c>
      <c r="E3">
        <v>4.1564499999999997E-2</v>
      </c>
      <c r="F3">
        <v>1.6800289999999999E-2</v>
      </c>
      <c r="H3">
        <v>0</v>
      </c>
      <c r="I3">
        <f>1/14.5</f>
        <v>6.8965517241379309E-2</v>
      </c>
      <c r="J3">
        <f>1/13.5</f>
        <v>7.407407407407407E-2</v>
      </c>
      <c r="K3">
        <f>1/18.5</f>
        <v>5.4054054054054057E-2</v>
      </c>
      <c r="L3">
        <f>1/42</f>
        <v>2.3809523809523808E-2</v>
      </c>
      <c r="N3" s="1">
        <f>C3/I3-1</f>
        <v>-0.18023452500000003</v>
      </c>
      <c r="O3" s="1">
        <f t="shared" ref="O3:Q6" si="0">D3/J3-1</f>
        <v>-7.4511819999999895E-2</v>
      </c>
      <c r="P3" s="1">
        <f t="shared" si="0"/>
        <v>-0.23105675000000014</v>
      </c>
      <c r="Q3" s="1">
        <f t="shared" si="0"/>
        <v>-0.29438781999999997</v>
      </c>
    </row>
    <row r="4" spans="1:17" x14ac:dyDescent="0.25">
      <c r="B4">
        <v>1</v>
      </c>
      <c r="C4">
        <v>9.3865500000000004E-2</v>
      </c>
      <c r="D4">
        <v>0.11382075</v>
      </c>
      <c r="E4">
        <v>6.9009180000000003E-2</v>
      </c>
      <c r="F4">
        <v>2.7893379999999999E-2</v>
      </c>
      <c r="H4">
        <v>1</v>
      </c>
      <c r="I4">
        <f>1/11.5</f>
        <v>8.6956521739130432E-2</v>
      </c>
      <c r="J4">
        <f>1/7.6</f>
        <v>0.13157894736842105</v>
      </c>
      <c r="K4">
        <f>1/11.5</f>
        <v>8.6956521739130432E-2</v>
      </c>
      <c r="L4">
        <f>1/26</f>
        <v>3.8461538461538464E-2</v>
      </c>
      <c r="N4" s="1">
        <f t="shared" ref="N4:N6" si="1">C4/I4-1</f>
        <v>7.9453250000000031E-2</v>
      </c>
      <c r="O4" s="1">
        <f t="shared" si="0"/>
        <v>-0.13496229999999998</v>
      </c>
      <c r="P4" s="1">
        <f t="shared" si="0"/>
        <v>-0.20639442999999991</v>
      </c>
      <c r="Q4" s="1">
        <f t="shared" si="0"/>
        <v>-0.27477212000000006</v>
      </c>
    </row>
    <row r="5" spans="1:17" x14ac:dyDescent="0.25">
      <c r="B5">
        <v>2</v>
      </c>
      <c r="C5">
        <v>7.7922039999999998E-2</v>
      </c>
      <c r="D5">
        <v>9.4487810000000005E-2</v>
      </c>
      <c r="E5">
        <v>5.7287680000000001E-2</v>
      </c>
      <c r="F5">
        <v>2.315557E-2</v>
      </c>
      <c r="H5">
        <v>2</v>
      </c>
      <c r="I5">
        <f>1/16</f>
        <v>6.25E-2</v>
      </c>
      <c r="J5">
        <f>1/10.5</f>
        <v>9.5238095238095233E-2</v>
      </c>
      <c r="K5">
        <f>1/14.5</f>
        <v>6.8965517241379309E-2</v>
      </c>
      <c r="L5">
        <f>1/32</f>
        <v>3.125E-2</v>
      </c>
      <c r="N5" s="1">
        <f t="shared" si="1"/>
        <v>0.24675263999999997</v>
      </c>
      <c r="O5" s="1">
        <f t="shared" si="0"/>
        <v>-7.87799499999986E-3</v>
      </c>
      <c r="P5" s="1">
        <f t="shared" si="0"/>
        <v>-0.16932864000000003</v>
      </c>
      <c r="Q5" s="1">
        <f t="shared" si="0"/>
        <v>-0.25902175999999999</v>
      </c>
    </row>
    <row r="6" spans="1:17" x14ac:dyDescent="0.25">
      <c r="B6">
        <v>3</v>
      </c>
      <c r="C6">
        <v>4.312444E-2</v>
      </c>
      <c r="D6">
        <v>5.2292430000000001E-2</v>
      </c>
      <c r="E6">
        <v>3.1704749999999997E-2</v>
      </c>
      <c r="F6">
        <v>1.2815E-2</v>
      </c>
      <c r="H6">
        <v>3</v>
      </c>
      <c r="I6">
        <f>1/34</f>
        <v>2.9411764705882353E-2</v>
      </c>
      <c r="J6" s="6">
        <f>1/23</f>
        <v>4.3478260869565216E-2</v>
      </c>
      <c r="K6" s="6">
        <f>1/30</f>
        <v>3.3333333333333333E-2</v>
      </c>
      <c r="L6">
        <f>1/60</f>
        <v>1.6666666666666666E-2</v>
      </c>
      <c r="N6" s="1">
        <f t="shared" si="1"/>
        <v>0.46623096000000008</v>
      </c>
      <c r="O6" s="1">
        <f t="shared" si="0"/>
        <v>0.20272588999999996</v>
      </c>
      <c r="P6" s="1">
        <f t="shared" si="0"/>
        <v>-4.8857500000000109E-2</v>
      </c>
      <c r="Q6" s="1">
        <f t="shared" si="0"/>
        <v>-0.23109999999999997</v>
      </c>
    </row>
    <row r="8" spans="1:17" x14ac:dyDescent="0.25">
      <c r="C8" t="s">
        <v>2</v>
      </c>
      <c r="D8" t="s">
        <v>3</v>
      </c>
      <c r="E8" t="s">
        <v>4</v>
      </c>
      <c r="I8">
        <f>1/4.6</f>
        <v>0.21739130434782611</v>
      </c>
    </row>
    <row r="9" spans="1:17" x14ac:dyDescent="0.25">
      <c r="B9" t="s">
        <v>5</v>
      </c>
      <c r="C9">
        <f>1/2.54</f>
        <v>0.39370078740157477</v>
      </c>
      <c r="D9">
        <f>1/3.7</f>
        <v>0.27027027027027023</v>
      </c>
      <c r="E9" s="2">
        <f>1/2.9</f>
        <v>0.34482758620689657</v>
      </c>
      <c r="F9">
        <f>SUM(C9:E9)</f>
        <v>1.0087986438787415</v>
      </c>
    </row>
    <row r="10" spans="1:17" x14ac:dyDescent="0.25">
      <c r="B10" t="s">
        <v>6</v>
      </c>
      <c r="C10">
        <v>0.47846</v>
      </c>
      <c r="D10">
        <v>0.2422</v>
      </c>
      <c r="E10">
        <f>1-SUM(C10:D10)</f>
        <v>0.27934000000000003</v>
      </c>
    </row>
    <row r="11" spans="1:17" x14ac:dyDescent="0.25">
      <c r="C11" s="1">
        <f>C10/C9-1</f>
        <v>0.21528840000000016</v>
      </c>
      <c r="D11" s="1">
        <f t="shared" ref="D11:E11" si="2">D10/D9-1</f>
        <v>-0.10385999999999984</v>
      </c>
      <c r="E11" s="1">
        <f t="shared" si="2"/>
        <v>-0.18991399999999992</v>
      </c>
    </row>
    <row r="13" spans="1:17" x14ac:dyDescent="0.25">
      <c r="C13">
        <v>0.74</v>
      </c>
      <c r="D13">
        <v>0.1605</v>
      </c>
      <c r="E13">
        <f>1-C13-D13</f>
        <v>9.9500000000000005E-2</v>
      </c>
    </row>
    <row r="18" spans="1:17" x14ac:dyDescent="0.25">
      <c r="A18">
        <v>5.6535549999999997E-2</v>
      </c>
      <c r="B18">
        <v>6.8554680000000007E-2</v>
      </c>
      <c r="C18">
        <v>4.1564499999999997E-2</v>
      </c>
      <c r="D18">
        <v>1.6800289999999999E-2</v>
      </c>
      <c r="N18" s="1">
        <f>A18/I3-1</f>
        <v>-0.18023452500000003</v>
      </c>
      <c r="O18" s="1">
        <f t="shared" ref="O18:Q18" si="3">B18/J3-1</f>
        <v>-7.4511819999999895E-2</v>
      </c>
      <c r="P18" s="1">
        <f t="shared" si="3"/>
        <v>-0.23105675000000014</v>
      </c>
      <c r="Q18" s="1">
        <f t="shared" si="3"/>
        <v>-0.29438781999999997</v>
      </c>
    </row>
    <row r="19" spans="1:17" x14ac:dyDescent="0.25">
      <c r="A19" s="3">
        <v>9.3865500000000004E-2</v>
      </c>
      <c r="B19">
        <v>0.11382075</v>
      </c>
      <c r="C19">
        <v>6.9009180000000003E-2</v>
      </c>
      <c r="D19">
        <v>2.7893379999999999E-2</v>
      </c>
      <c r="N19" s="1">
        <f t="shared" ref="N19:Q21" si="4">A19/I4-1</f>
        <v>7.9453250000000031E-2</v>
      </c>
      <c r="O19" s="1">
        <f t="shared" si="4"/>
        <v>-0.13496229999999998</v>
      </c>
      <c r="P19" s="1">
        <f t="shared" si="4"/>
        <v>-0.20639442999999991</v>
      </c>
      <c r="Q19" s="1">
        <f t="shared" si="4"/>
        <v>-0.27477212000000006</v>
      </c>
    </row>
    <row r="20" spans="1:17" x14ac:dyDescent="0.25">
      <c r="A20" s="3">
        <v>7.7922039999999998E-2</v>
      </c>
      <c r="B20" s="3">
        <v>9.4487810000000005E-2</v>
      </c>
      <c r="C20">
        <v>5.7287680000000001E-2</v>
      </c>
      <c r="D20">
        <v>2.315557E-2</v>
      </c>
      <c r="N20" s="1">
        <f t="shared" si="4"/>
        <v>0.24675263999999997</v>
      </c>
      <c r="O20" s="1">
        <f t="shared" si="4"/>
        <v>-7.87799499999986E-3</v>
      </c>
      <c r="P20" s="1">
        <f t="shared" si="4"/>
        <v>-0.16932864000000003</v>
      </c>
      <c r="Q20" s="1">
        <f t="shared" si="4"/>
        <v>-0.25902175999999999</v>
      </c>
    </row>
    <row r="21" spans="1:17" x14ac:dyDescent="0.25">
      <c r="A21" s="3">
        <v>4.312444E-2</v>
      </c>
      <c r="B21">
        <v>5.2292430000000001E-2</v>
      </c>
      <c r="C21">
        <v>3.1704749999999997E-2</v>
      </c>
      <c r="D21">
        <v>1.2815E-2</v>
      </c>
      <c r="N21" s="1">
        <f t="shared" si="4"/>
        <v>0.46623096000000008</v>
      </c>
      <c r="O21" s="1">
        <f t="shared" si="4"/>
        <v>0.20272588999999996</v>
      </c>
      <c r="P21" s="1">
        <f t="shared" si="4"/>
        <v>-4.8857500000000109E-2</v>
      </c>
      <c r="Q21" s="1">
        <f t="shared" si="4"/>
        <v>-0.23109999999999997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F13" sqref="F13"/>
    </sheetView>
  </sheetViews>
  <sheetFormatPr defaultRowHeight="15" x14ac:dyDescent="0.25"/>
  <sheetData>
    <row r="1" spans="1:17" x14ac:dyDescent="0.25">
      <c r="C1" t="s">
        <v>12</v>
      </c>
    </row>
    <row r="2" spans="1:17" x14ac:dyDescent="0.25">
      <c r="C2">
        <v>0</v>
      </c>
      <c r="D2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</row>
    <row r="3" spans="1:17" x14ac:dyDescent="0.25">
      <c r="A3" t="s">
        <v>11</v>
      </c>
      <c r="B3">
        <v>0</v>
      </c>
      <c r="C3">
        <v>4.7139819999999999E-2</v>
      </c>
      <c r="D3" s="3">
        <v>6.7427340000000002E-2</v>
      </c>
      <c r="E3">
        <v>4.822299E-2</v>
      </c>
      <c r="F3">
        <v>2.2992229999999999E-2</v>
      </c>
      <c r="H3">
        <v>0</v>
      </c>
      <c r="I3">
        <f>1/16</f>
        <v>6.25E-2</v>
      </c>
      <c r="J3">
        <f>1/14</f>
        <v>7.1428571428571425E-2</v>
      </c>
      <c r="K3">
        <f>1/20</f>
        <v>0.05</v>
      </c>
      <c r="L3">
        <f>1/42</f>
        <v>2.3809523809523808E-2</v>
      </c>
      <c r="N3" s="1">
        <f>C3/I3-1</f>
        <v>-0.24576288000000002</v>
      </c>
      <c r="O3" s="1">
        <f t="shared" ref="O3:Q6" si="0">D3/J3-1</f>
        <v>-5.6017239999999968E-2</v>
      </c>
      <c r="P3" s="1">
        <f t="shared" si="0"/>
        <v>-3.5540200000000022E-2</v>
      </c>
      <c r="Q3" s="1">
        <f t="shared" si="0"/>
        <v>-3.4326340000000011E-2</v>
      </c>
    </row>
    <row r="4" spans="1:17" x14ac:dyDescent="0.25">
      <c r="B4">
        <v>1</v>
      </c>
      <c r="C4" s="3">
        <v>7.6567700000000002E-2</v>
      </c>
      <c r="D4" s="3">
        <v>0.10952008000000001</v>
      </c>
      <c r="E4" s="3">
        <v>7.8327069999999999E-2</v>
      </c>
      <c r="F4">
        <v>3.7345540000000003E-2</v>
      </c>
      <c r="H4">
        <v>1</v>
      </c>
      <c r="I4">
        <f>1/11.5</f>
        <v>8.6956521739130432E-2</v>
      </c>
      <c r="J4">
        <f>1/7.8</f>
        <v>0.12820512820512822</v>
      </c>
      <c r="K4">
        <f>1/12</f>
        <v>8.3333333333333329E-2</v>
      </c>
      <c r="L4">
        <f>1/27</f>
        <v>3.7037037037037035E-2</v>
      </c>
      <c r="N4" s="1">
        <f t="shared" ref="N4:N6" si="1">C4/I4-1</f>
        <v>-0.11947144999999992</v>
      </c>
      <c r="O4" s="1">
        <f t="shared" si="0"/>
        <v>-0.14574337600000009</v>
      </c>
      <c r="P4" s="1">
        <f t="shared" si="0"/>
        <v>-6.0075160000000016E-2</v>
      </c>
      <c r="Q4" s="1">
        <f t="shared" si="0"/>
        <v>8.3295800000000586E-3</v>
      </c>
    </row>
    <row r="5" spans="1:17" x14ac:dyDescent="0.25">
      <c r="B5">
        <v>2</v>
      </c>
      <c r="C5" s="3">
        <v>6.2183240000000001E-2</v>
      </c>
      <c r="D5" s="3">
        <v>8.8944990000000002E-2</v>
      </c>
      <c r="E5" s="3">
        <v>6.3612080000000001E-2</v>
      </c>
      <c r="F5">
        <v>3.032959E-2</v>
      </c>
      <c r="H5">
        <v>2</v>
      </c>
      <c r="I5">
        <f>1/15</f>
        <v>6.6666666666666666E-2</v>
      </c>
      <c r="J5">
        <f>1/10.5</f>
        <v>9.5238095238095233E-2</v>
      </c>
      <c r="K5">
        <f>1/14.5</f>
        <v>6.8965517241379309E-2</v>
      </c>
      <c r="L5">
        <f>1/32</f>
        <v>3.125E-2</v>
      </c>
      <c r="N5" s="1">
        <f t="shared" si="1"/>
        <v>-6.7251399999999961E-2</v>
      </c>
      <c r="O5" s="1">
        <f t="shared" si="0"/>
        <v>-6.6077604999999928E-2</v>
      </c>
      <c r="P5" s="1">
        <f t="shared" si="0"/>
        <v>-7.7624839999999917E-2</v>
      </c>
      <c r="Q5" s="1">
        <f t="shared" si="0"/>
        <v>-2.9453119999999999E-2</v>
      </c>
    </row>
    <row r="6" spans="1:17" x14ac:dyDescent="0.25">
      <c r="B6">
        <v>3</v>
      </c>
      <c r="C6" s="7">
        <v>3.3667420000000003E-2</v>
      </c>
      <c r="D6">
        <v>4.8156829999999998E-2</v>
      </c>
      <c r="E6">
        <v>3.4441020000000003E-2</v>
      </c>
      <c r="F6">
        <v>1.6421129999999999E-2</v>
      </c>
      <c r="H6">
        <v>3</v>
      </c>
      <c r="I6">
        <f>1/30</f>
        <v>3.3333333333333333E-2</v>
      </c>
      <c r="J6" s="6">
        <f>1/21</f>
        <v>4.7619047619047616E-2</v>
      </c>
      <c r="K6" s="6">
        <f>1/29</f>
        <v>3.4482758620689655E-2</v>
      </c>
      <c r="L6">
        <f>1/60</f>
        <v>1.6666666666666666E-2</v>
      </c>
      <c r="N6" s="1">
        <f t="shared" si="1"/>
        <v>1.0022600000000104E-2</v>
      </c>
      <c r="O6" s="1">
        <f t="shared" si="0"/>
        <v>1.1293430000000049E-2</v>
      </c>
      <c r="P6" s="1">
        <f t="shared" si="0"/>
        <v>-1.2104199999999343E-3</v>
      </c>
      <c r="Q6" s="1">
        <f t="shared" si="0"/>
        <v>-1.4732200000000084E-2</v>
      </c>
    </row>
    <row r="8" spans="1:17" x14ac:dyDescent="0.25">
      <c r="C8" t="s">
        <v>2</v>
      </c>
      <c r="D8" t="s">
        <v>3</v>
      </c>
      <c r="E8" t="s">
        <v>4</v>
      </c>
      <c r="I8">
        <f>1/4.6</f>
        <v>0.21739130434782611</v>
      </c>
    </row>
    <row r="9" spans="1:17" x14ac:dyDescent="0.25">
      <c r="B9" t="s">
        <v>5</v>
      </c>
      <c r="C9">
        <f>1/2.38</f>
        <v>0.42016806722689076</v>
      </c>
      <c r="D9">
        <f>1/3.7</f>
        <v>0.27027027027027023</v>
      </c>
      <c r="E9" s="2">
        <f>1/3.05</f>
        <v>0.32786885245901642</v>
      </c>
      <c r="F9">
        <f>SUM(C9:E9)</f>
        <v>1.0183071899561775</v>
      </c>
    </row>
    <row r="10" spans="1:17" x14ac:dyDescent="0.25">
      <c r="B10" t="s">
        <v>6</v>
      </c>
      <c r="C10">
        <v>0.42257</v>
      </c>
      <c r="D10">
        <v>0.23930999999999999</v>
      </c>
      <c r="E10">
        <f>1-SUM(C10:D10)</f>
        <v>0.33811999999999998</v>
      </c>
    </row>
    <row r="11" spans="1:17" x14ac:dyDescent="0.25">
      <c r="C11" s="1">
        <f>C10/C9-1</f>
        <v>5.7165999999999606E-3</v>
      </c>
      <c r="D11" s="1">
        <f t="shared" ref="D11:E11" si="2">D10/D9-1</f>
        <v>-0.1145529999999999</v>
      </c>
      <c r="E11" s="1">
        <f t="shared" si="2"/>
        <v>3.1265999999999794E-2</v>
      </c>
    </row>
    <row r="13" spans="1:17" x14ac:dyDescent="0.25">
      <c r="C13">
        <v>0.74</v>
      </c>
      <c r="D13">
        <v>0.1605</v>
      </c>
      <c r="E13">
        <f>1-C13-D13</f>
        <v>9.9500000000000005E-2</v>
      </c>
    </row>
    <row r="18" spans="1:17" x14ac:dyDescent="0.25">
      <c r="A18">
        <v>4.7139819999999999E-2</v>
      </c>
      <c r="B18">
        <v>6.7427340000000002E-2</v>
      </c>
      <c r="C18">
        <v>4.822299E-2</v>
      </c>
      <c r="D18">
        <v>2.2992229999999999E-2</v>
      </c>
      <c r="N18" s="1">
        <f>A18/I3-1</f>
        <v>-0.24576288000000002</v>
      </c>
      <c r="O18" s="1">
        <f t="shared" ref="O18:Q18" si="3">B18/J3-1</f>
        <v>-5.6017239999999968E-2</v>
      </c>
      <c r="P18" s="1">
        <f t="shared" si="3"/>
        <v>-3.5540200000000022E-2</v>
      </c>
      <c r="Q18" s="1">
        <f t="shared" si="3"/>
        <v>-3.4326340000000011E-2</v>
      </c>
    </row>
    <row r="19" spans="1:17" x14ac:dyDescent="0.25">
      <c r="A19" s="3">
        <v>7.6567700000000002E-2</v>
      </c>
      <c r="B19">
        <v>0.10952008000000001</v>
      </c>
      <c r="C19">
        <v>7.8327069999999999E-2</v>
      </c>
      <c r="D19">
        <v>3.7345540000000003E-2</v>
      </c>
      <c r="N19" s="1">
        <f t="shared" ref="N19:Q21" si="4">A19/I4-1</f>
        <v>-0.11947144999999992</v>
      </c>
      <c r="O19" s="1">
        <f t="shared" si="4"/>
        <v>-0.14574337600000009</v>
      </c>
      <c r="P19" s="1">
        <f t="shared" si="4"/>
        <v>-6.0075160000000016E-2</v>
      </c>
      <c r="Q19" s="1">
        <f t="shared" si="4"/>
        <v>8.3295800000000586E-3</v>
      </c>
    </row>
    <row r="20" spans="1:17" x14ac:dyDescent="0.25">
      <c r="A20" s="3">
        <v>6.2183240000000001E-2</v>
      </c>
      <c r="B20" s="3">
        <v>8.8944990000000002E-2</v>
      </c>
      <c r="C20">
        <v>6.3612080000000001E-2</v>
      </c>
      <c r="D20">
        <v>3.032959E-2</v>
      </c>
      <c r="N20" s="1">
        <f t="shared" si="4"/>
        <v>-6.7251399999999961E-2</v>
      </c>
      <c r="O20" s="1">
        <f t="shared" si="4"/>
        <v>-6.6077604999999928E-2</v>
      </c>
      <c r="P20" s="1">
        <f t="shared" si="4"/>
        <v>-7.7624839999999917E-2</v>
      </c>
      <c r="Q20" s="1">
        <f t="shared" si="4"/>
        <v>-2.9453119999999999E-2</v>
      </c>
    </row>
    <row r="21" spans="1:17" x14ac:dyDescent="0.25">
      <c r="A21" s="3">
        <v>3.3667420000000003E-2</v>
      </c>
      <c r="B21">
        <v>4.8156829999999998E-2</v>
      </c>
      <c r="C21">
        <v>3.4441020000000003E-2</v>
      </c>
      <c r="D21">
        <v>1.6421129999999999E-2</v>
      </c>
      <c r="N21" s="1">
        <f t="shared" si="4"/>
        <v>1.0022600000000104E-2</v>
      </c>
      <c r="O21" s="1">
        <f t="shared" si="4"/>
        <v>1.1293430000000049E-2</v>
      </c>
      <c r="P21" s="1">
        <f t="shared" si="4"/>
        <v>-1.2104199999999343E-3</v>
      </c>
      <c r="Q21" s="1">
        <f t="shared" si="4"/>
        <v>-1.4732200000000084E-2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E11" sqref="E11"/>
    </sheetView>
  </sheetViews>
  <sheetFormatPr defaultRowHeight="15" x14ac:dyDescent="0.25"/>
  <sheetData>
    <row r="1" spans="1:17" x14ac:dyDescent="0.25">
      <c r="C1" t="s">
        <v>14</v>
      </c>
    </row>
    <row r="2" spans="1:17" x14ac:dyDescent="0.25">
      <c r="C2">
        <v>0</v>
      </c>
      <c r="D2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</row>
    <row r="3" spans="1:17" x14ac:dyDescent="0.25">
      <c r="A3" t="s">
        <v>13</v>
      </c>
      <c r="B3">
        <v>0</v>
      </c>
      <c r="C3" s="7">
        <v>2.9362389999999999E-2</v>
      </c>
      <c r="D3" s="7">
        <v>4.1218959999999999E-2</v>
      </c>
      <c r="E3" s="7">
        <v>2.8931620000000002E-2</v>
      </c>
      <c r="F3" s="7">
        <v>1.3538079999999999E-2</v>
      </c>
      <c r="H3">
        <v>0</v>
      </c>
      <c r="I3">
        <f>1/19</f>
        <v>5.2631578947368418E-2</v>
      </c>
      <c r="J3">
        <f>1/23</f>
        <v>4.3478260869565216E-2</v>
      </c>
      <c r="K3">
        <f>1/48</f>
        <v>2.0833333333333332E-2</v>
      </c>
      <c r="L3">
        <f>1/7.8</f>
        <v>0.12820512820512822</v>
      </c>
      <c r="N3" s="1">
        <f>C3/I3-1</f>
        <v>-0.44211458999999997</v>
      </c>
      <c r="O3" s="1">
        <f t="shared" ref="O3:Q6" si="0">D3/J3-1</f>
        <v>-5.1963920000000052E-2</v>
      </c>
      <c r="P3" s="1">
        <f t="shared" si="0"/>
        <v>0.38871776000000025</v>
      </c>
      <c r="Q3" s="1">
        <f t="shared" si="0"/>
        <v>-0.89440297600000007</v>
      </c>
    </row>
    <row r="4" spans="1:17" x14ac:dyDescent="0.25">
      <c r="B4">
        <v>1</v>
      </c>
      <c r="C4" s="3">
        <v>6.2372740000000003E-2</v>
      </c>
      <c r="D4" s="3">
        <v>8.7558940000000002E-2</v>
      </c>
      <c r="E4" s="3">
        <v>6.1457680000000001E-2</v>
      </c>
      <c r="F4" s="7">
        <v>2.8758120000000002E-2</v>
      </c>
      <c r="H4">
        <v>1</v>
      </c>
      <c r="I4">
        <f>1/9</f>
        <v>0.1111111111111111</v>
      </c>
      <c r="J4">
        <f>1/9.2</f>
        <v>0.10869565217391305</v>
      </c>
      <c r="K4">
        <f>1/19.5</f>
        <v>5.128205128205128E-2</v>
      </c>
      <c r="L4">
        <f>1/60</f>
        <v>1.6666666666666666E-2</v>
      </c>
      <c r="N4" s="1">
        <f t="shared" ref="N4:N6" si="1">C4/I4-1</f>
        <v>-0.43864533999999999</v>
      </c>
      <c r="O4" s="1">
        <f t="shared" si="0"/>
        <v>-0.19445775200000004</v>
      </c>
      <c r="P4" s="1">
        <f t="shared" si="0"/>
        <v>0.19842475999999998</v>
      </c>
      <c r="Q4" s="1">
        <f t="shared" si="0"/>
        <v>0.72548720000000011</v>
      </c>
    </row>
    <row r="5" spans="1:17" x14ac:dyDescent="0.25">
      <c r="B5">
        <v>2</v>
      </c>
      <c r="C5" s="3">
        <v>6.6247319999999998E-2</v>
      </c>
      <c r="D5" s="3">
        <v>9.2998070000000002E-2</v>
      </c>
      <c r="E5" s="3">
        <v>6.5275410000000006E-2</v>
      </c>
      <c r="F5" s="7">
        <v>3.054457E-2</v>
      </c>
      <c r="H5">
        <v>2</v>
      </c>
      <c r="I5">
        <f>1/9.6</f>
        <v>0.10416666666666667</v>
      </c>
      <c r="J5">
        <f>1/8</f>
        <v>0.125</v>
      </c>
      <c r="K5">
        <f>1/14.5</f>
        <v>6.8965517241379309E-2</v>
      </c>
      <c r="L5">
        <f>1/48</f>
        <v>2.0833333333333332E-2</v>
      </c>
      <c r="N5" s="1">
        <f t="shared" si="1"/>
        <v>-0.36402572799999999</v>
      </c>
      <c r="O5" s="1">
        <f t="shared" si="0"/>
        <v>-0.25601543999999998</v>
      </c>
      <c r="P5" s="1">
        <f t="shared" si="0"/>
        <v>-5.35065549999999E-2</v>
      </c>
      <c r="Q5" s="1">
        <f t="shared" si="0"/>
        <v>0.46613936000000011</v>
      </c>
    </row>
    <row r="6" spans="1:17" x14ac:dyDescent="0.25">
      <c r="B6">
        <v>3</v>
      </c>
      <c r="C6" s="7">
        <v>4.6908390000000001E-2</v>
      </c>
      <c r="D6" s="3">
        <v>6.5850060000000002E-2</v>
      </c>
      <c r="E6">
        <v>4.6220200000000003E-2</v>
      </c>
      <c r="F6">
        <v>2.162799E-2</v>
      </c>
      <c r="H6">
        <v>3</v>
      </c>
      <c r="I6">
        <f>1/5.8</f>
        <v>0.17241379310344829</v>
      </c>
      <c r="J6" s="6">
        <f>1/13</f>
        <v>7.6923076923076927E-2</v>
      </c>
      <c r="K6" s="6">
        <f>1/21</f>
        <v>4.7619047619047616E-2</v>
      </c>
      <c r="L6">
        <f>1/55</f>
        <v>1.8181818181818181E-2</v>
      </c>
      <c r="N6" s="1">
        <f t="shared" si="1"/>
        <v>-0.72793133800000009</v>
      </c>
      <c r="O6" s="1">
        <f t="shared" si="0"/>
        <v>-0.14394921999999999</v>
      </c>
      <c r="P6" s="1">
        <f t="shared" si="0"/>
        <v>-2.9375799999999841E-2</v>
      </c>
      <c r="Q6" s="1">
        <f t="shared" si="0"/>
        <v>0.18953945000000005</v>
      </c>
    </row>
    <row r="8" spans="1:17" x14ac:dyDescent="0.25">
      <c r="C8" t="s">
        <v>2</v>
      </c>
      <c r="D8" t="s">
        <v>3</v>
      </c>
      <c r="E8" t="s">
        <v>4</v>
      </c>
      <c r="I8">
        <f>1/4.6</f>
        <v>0.21739130434782611</v>
      </c>
    </row>
    <row r="9" spans="1:17" x14ac:dyDescent="0.25">
      <c r="B9" t="s">
        <v>5</v>
      </c>
      <c r="C9">
        <f>1/1.59</f>
        <v>0.62893081761006286</v>
      </c>
      <c r="D9">
        <f>1/4.3</f>
        <v>0.23255813953488372</v>
      </c>
      <c r="E9" s="2">
        <f>1/6.2</f>
        <v>0.16129032258064516</v>
      </c>
      <c r="F9">
        <f>SUM(C9:E9)</f>
        <v>1.0227792797255917</v>
      </c>
    </row>
    <row r="10" spans="1:17" x14ac:dyDescent="0.25">
      <c r="B10" t="s">
        <v>6</v>
      </c>
      <c r="C10">
        <v>0.54037999999999997</v>
      </c>
      <c r="D10">
        <v>0.20838000000000001</v>
      </c>
      <c r="E10">
        <f>1-SUM(C10:D10)</f>
        <v>0.25124000000000002</v>
      </c>
    </row>
    <row r="11" spans="1:17" x14ac:dyDescent="0.25">
      <c r="C11" s="1">
        <f>C10/C9-1</f>
        <v>-0.14079580000000003</v>
      </c>
      <c r="D11" s="1">
        <f t="shared" ref="D11:E11" si="2">D10/D9-1</f>
        <v>-0.10396599999999989</v>
      </c>
      <c r="E11" s="8">
        <f t="shared" si="2"/>
        <v>0.55768800000000018</v>
      </c>
    </row>
    <row r="13" spans="1:17" x14ac:dyDescent="0.25">
      <c r="C13">
        <v>0.74</v>
      </c>
      <c r="D13">
        <v>0.1605</v>
      </c>
      <c r="E13">
        <f>1-C13-D13</f>
        <v>9.9500000000000005E-2</v>
      </c>
    </row>
    <row r="18" spans="1:17" x14ac:dyDescent="0.25">
      <c r="A18">
        <v>2.9362389999999999E-2</v>
      </c>
      <c r="B18">
        <v>4.1218959999999999E-2</v>
      </c>
      <c r="C18">
        <v>2.8931620000000002E-2</v>
      </c>
      <c r="D18">
        <v>1.3538079999999999E-2</v>
      </c>
      <c r="N18" s="1">
        <f>A18/I3-1</f>
        <v>-0.44211458999999997</v>
      </c>
      <c r="O18" s="1">
        <f t="shared" ref="O18:Q18" si="3">B18/J3-1</f>
        <v>-5.1963920000000052E-2</v>
      </c>
      <c r="P18" s="1">
        <f t="shared" si="3"/>
        <v>0.38871776000000025</v>
      </c>
      <c r="Q18" s="1">
        <f t="shared" si="3"/>
        <v>-0.89440297600000007</v>
      </c>
    </row>
    <row r="19" spans="1:17" x14ac:dyDescent="0.25">
      <c r="A19" s="3">
        <v>6.2372740000000003E-2</v>
      </c>
      <c r="B19">
        <v>8.7558940000000002E-2</v>
      </c>
      <c r="C19">
        <v>6.1457680000000001E-2</v>
      </c>
      <c r="D19">
        <v>2.8758120000000002E-2</v>
      </c>
      <c r="N19" s="1">
        <f t="shared" ref="N19:Q21" si="4">A19/I4-1</f>
        <v>-0.43864533999999999</v>
      </c>
      <c r="O19" s="1">
        <f t="shared" si="4"/>
        <v>-0.19445775200000004</v>
      </c>
      <c r="P19" s="1">
        <f t="shared" si="4"/>
        <v>0.19842475999999998</v>
      </c>
      <c r="Q19" s="1">
        <f t="shared" si="4"/>
        <v>0.72548720000000011</v>
      </c>
    </row>
    <row r="20" spans="1:17" x14ac:dyDescent="0.25">
      <c r="A20" s="3">
        <v>6.6247319999999998E-2</v>
      </c>
      <c r="B20" s="3">
        <v>9.2998070000000002E-2</v>
      </c>
      <c r="C20">
        <v>6.5275410000000006E-2</v>
      </c>
      <c r="D20">
        <v>3.054457E-2</v>
      </c>
      <c r="N20" s="1">
        <f t="shared" si="4"/>
        <v>-0.36402572799999999</v>
      </c>
      <c r="O20" s="1">
        <f t="shared" si="4"/>
        <v>-0.25601543999999998</v>
      </c>
      <c r="P20" s="1">
        <f t="shared" si="4"/>
        <v>-5.35065549999999E-2</v>
      </c>
      <c r="Q20" s="1">
        <f t="shared" si="4"/>
        <v>0.46613936000000011</v>
      </c>
    </row>
    <row r="21" spans="1:17" x14ac:dyDescent="0.25">
      <c r="A21" s="3">
        <v>4.6908390000000001E-2</v>
      </c>
      <c r="B21">
        <v>6.5850060000000002E-2</v>
      </c>
      <c r="C21">
        <v>4.6220200000000003E-2</v>
      </c>
      <c r="D21">
        <v>2.162799E-2</v>
      </c>
      <c r="N21" s="1">
        <f t="shared" si="4"/>
        <v>-0.72793133800000009</v>
      </c>
      <c r="O21" s="1">
        <f t="shared" si="4"/>
        <v>-0.14394921999999999</v>
      </c>
      <c r="P21" s="1">
        <f t="shared" si="4"/>
        <v>-2.9375799999999841E-2</v>
      </c>
      <c r="Q21" s="1">
        <f t="shared" si="4"/>
        <v>0.18953945000000005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D20" sqref="D20"/>
    </sheetView>
  </sheetViews>
  <sheetFormatPr defaultRowHeight="15" x14ac:dyDescent="0.25"/>
  <sheetData>
    <row r="1" spans="1:17" x14ac:dyDescent="0.25">
      <c r="C1" t="s">
        <v>16</v>
      </c>
    </row>
    <row r="2" spans="1:17" x14ac:dyDescent="0.25">
      <c r="C2">
        <v>0</v>
      </c>
      <c r="D2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</row>
    <row r="3" spans="1:17" x14ac:dyDescent="0.25">
      <c r="A3" t="s">
        <v>15</v>
      </c>
      <c r="B3">
        <v>0</v>
      </c>
      <c r="C3" s="7">
        <v>0.21066503</v>
      </c>
      <c r="D3" s="7">
        <v>0.19538112999999999</v>
      </c>
      <c r="E3" s="7">
        <v>9.0603039999999996E-2</v>
      </c>
      <c r="F3" s="7">
        <v>2.8009909999999999E-2</v>
      </c>
      <c r="H3">
        <v>0</v>
      </c>
      <c r="I3">
        <f>1/15</f>
        <v>6.6666666666666666E-2</v>
      </c>
      <c r="J3">
        <f>1/27</f>
        <v>3.7037037037037035E-2</v>
      </c>
      <c r="K3">
        <f>1/70</f>
        <v>1.4285714285714285E-2</v>
      </c>
      <c r="L3">
        <f>1/270</f>
        <v>3.7037037037037038E-3</v>
      </c>
      <c r="N3" s="1">
        <f>C3/I3-1</f>
        <v>2.1599754500000001</v>
      </c>
      <c r="O3" s="1">
        <f t="shared" ref="O3:Q6" si="0">D3/J3-1</f>
        <v>4.2752905099999996</v>
      </c>
      <c r="P3" s="1">
        <f t="shared" si="0"/>
        <v>5.3422127999999995</v>
      </c>
      <c r="Q3" s="1">
        <f t="shared" si="0"/>
        <v>6.5626756999999998</v>
      </c>
    </row>
    <row r="4" spans="1:17" x14ac:dyDescent="0.25">
      <c r="B4">
        <v>1</v>
      </c>
      <c r="C4" s="7">
        <v>0.13272669000000001</v>
      </c>
      <c r="D4" s="7">
        <v>0.12309726999999999</v>
      </c>
      <c r="E4" s="7">
        <v>5.708324E-2</v>
      </c>
      <c r="F4" s="7">
        <v>1.764727E-2</v>
      </c>
      <c r="H4">
        <v>1</v>
      </c>
      <c r="I4">
        <f>1/8.4</f>
        <v>0.11904761904761904</v>
      </c>
      <c r="J4">
        <f>1/10</f>
        <v>0.1</v>
      </c>
      <c r="K4">
        <f>1/30</f>
        <v>3.3333333333333333E-2</v>
      </c>
      <c r="L4">
        <f>1/120</f>
        <v>8.3333333333333332E-3</v>
      </c>
      <c r="N4" s="1">
        <f t="shared" ref="N4:N6" si="1">C4/I4-1</f>
        <v>0.11490419600000013</v>
      </c>
      <c r="O4" s="1">
        <f t="shared" si="0"/>
        <v>0.23097269999999992</v>
      </c>
      <c r="P4" s="1">
        <f t="shared" si="0"/>
        <v>0.71249720000000005</v>
      </c>
      <c r="Q4" s="1">
        <f t="shared" si="0"/>
        <v>1.1176724</v>
      </c>
    </row>
    <row r="5" spans="1:17" x14ac:dyDescent="0.25">
      <c r="B5">
        <v>2</v>
      </c>
      <c r="C5" s="7">
        <v>4.1811340000000002E-2</v>
      </c>
      <c r="D5" s="7">
        <v>3.8777899999999997E-2</v>
      </c>
      <c r="E5" s="7">
        <v>1.7982270000000002E-2</v>
      </c>
      <c r="F5" s="7">
        <v>5.5592100000000002E-3</v>
      </c>
      <c r="H5">
        <v>2</v>
      </c>
      <c r="I5">
        <f>1/7.6</f>
        <v>0.13157894736842105</v>
      </c>
      <c r="J5">
        <f>1/9.6</f>
        <v>0.10416666666666667</v>
      </c>
      <c r="K5">
        <f>1/26</f>
        <v>3.8461538461538464E-2</v>
      </c>
      <c r="L5">
        <f>1/100</f>
        <v>0.01</v>
      </c>
      <c r="N5" s="1">
        <f t="shared" si="1"/>
        <v>-0.68223381599999988</v>
      </c>
      <c r="O5" s="1">
        <f t="shared" si="0"/>
        <v>-0.62773216000000009</v>
      </c>
      <c r="P5" s="1">
        <f t="shared" si="0"/>
        <v>-0.53246097999999997</v>
      </c>
      <c r="Q5" s="1">
        <f t="shared" si="0"/>
        <v>-0.444079</v>
      </c>
    </row>
    <row r="6" spans="1:17" x14ac:dyDescent="0.25">
      <c r="B6">
        <v>3</v>
      </c>
      <c r="C6" s="7">
        <v>8.7808899999999995E-3</v>
      </c>
      <c r="D6" s="7">
        <v>8.1438299999999995E-3</v>
      </c>
      <c r="E6" s="7">
        <v>3.7764999999999999E-3</v>
      </c>
      <c r="F6" s="7">
        <v>1.1674999999999999E-3</v>
      </c>
      <c r="H6">
        <v>3</v>
      </c>
      <c r="I6">
        <f>1/11</f>
        <v>9.0909090909090912E-2</v>
      </c>
      <c r="J6" s="6">
        <f>1/14</f>
        <v>7.1428571428571425E-2</v>
      </c>
      <c r="K6" s="6">
        <f>1/34</f>
        <v>2.9411764705882353E-2</v>
      </c>
      <c r="L6">
        <f>1/130</f>
        <v>7.6923076923076927E-3</v>
      </c>
      <c r="N6" s="1">
        <f t="shared" si="1"/>
        <v>-0.90341020999999999</v>
      </c>
      <c r="O6" s="1">
        <f t="shared" si="0"/>
        <v>-0.88598637999999996</v>
      </c>
      <c r="P6" s="1">
        <f t="shared" si="0"/>
        <v>-0.87159900000000001</v>
      </c>
      <c r="Q6" s="1">
        <f t="shared" si="0"/>
        <v>-0.84822500000000001</v>
      </c>
    </row>
    <row r="8" spans="1:17" x14ac:dyDescent="0.25">
      <c r="C8" t="s">
        <v>2</v>
      </c>
      <c r="D8" t="s">
        <v>3</v>
      </c>
      <c r="E8" t="s">
        <v>4</v>
      </c>
      <c r="I8">
        <f>1/4.6</f>
        <v>0.21739130434782611</v>
      </c>
    </row>
    <row r="9" spans="1:17" x14ac:dyDescent="0.25">
      <c r="B9" t="s">
        <v>5</v>
      </c>
      <c r="C9">
        <f>1/1.44</f>
        <v>0.69444444444444442</v>
      </c>
      <c r="D9">
        <f>1/4.9</f>
        <v>0.2040816326530612</v>
      </c>
      <c r="E9" s="2">
        <f>1/9.2</f>
        <v>0.10869565217391305</v>
      </c>
      <c r="F9">
        <f>SUM(C9:E9)</f>
        <v>1.0072217292714187</v>
      </c>
    </row>
    <row r="10" spans="1:17" x14ac:dyDescent="0.25">
      <c r="B10" t="s">
        <v>6</v>
      </c>
      <c r="C10">
        <v>0.23794999999999999</v>
      </c>
      <c r="D10">
        <v>0.35294999999999999</v>
      </c>
      <c r="E10">
        <f>1-SUM(C10:D10)</f>
        <v>0.40910000000000002</v>
      </c>
    </row>
    <row r="11" spans="1:17" x14ac:dyDescent="0.25">
      <c r="C11" s="1">
        <f>C10/C9-1</f>
        <v>-0.65735199999999994</v>
      </c>
      <c r="D11" s="1">
        <f t="shared" ref="D11:E11" si="2">D10/D9-1</f>
        <v>0.72945500000000019</v>
      </c>
      <c r="E11" s="8">
        <f t="shared" si="2"/>
        <v>2.7637199999999997</v>
      </c>
    </row>
    <row r="13" spans="1:17" x14ac:dyDescent="0.25">
      <c r="C13">
        <v>0.74</v>
      </c>
      <c r="D13">
        <v>0.1605</v>
      </c>
      <c r="E13">
        <f>1-C13-D13</f>
        <v>9.9500000000000005E-2</v>
      </c>
    </row>
    <row r="18" spans="1:17" x14ac:dyDescent="0.25">
      <c r="A18">
        <v>0.21066503</v>
      </c>
      <c r="B18">
        <v>0.19538112999999999</v>
      </c>
      <c r="C18">
        <v>9.0603039999999996E-2</v>
      </c>
      <c r="D18">
        <v>2.8009909999999999E-2</v>
      </c>
      <c r="N18" s="1">
        <f>A18/I3-1</f>
        <v>2.1599754500000001</v>
      </c>
      <c r="O18" s="1">
        <f t="shared" ref="O18:Q18" si="3">B18/J3-1</f>
        <v>4.2752905099999996</v>
      </c>
      <c r="P18" s="1">
        <f t="shared" si="3"/>
        <v>5.3422127999999995</v>
      </c>
      <c r="Q18" s="1">
        <f t="shared" si="3"/>
        <v>6.5626756999999998</v>
      </c>
    </row>
    <row r="19" spans="1:17" x14ac:dyDescent="0.25">
      <c r="A19" s="3">
        <v>0.13272669000000001</v>
      </c>
      <c r="B19">
        <v>0.12309726999999999</v>
      </c>
      <c r="C19">
        <v>5.708324E-2</v>
      </c>
      <c r="D19">
        <v>1.764727E-2</v>
      </c>
      <c r="N19" s="1">
        <f t="shared" ref="N19:Q21" si="4">A19/I4-1</f>
        <v>0.11490419600000013</v>
      </c>
      <c r="O19" s="1">
        <f t="shared" si="4"/>
        <v>0.23097269999999992</v>
      </c>
      <c r="P19" s="1">
        <f t="shared" si="4"/>
        <v>0.71249720000000005</v>
      </c>
      <c r="Q19" s="1">
        <f t="shared" si="4"/>
        <v>1.1176724</v>
      </c>
    </row>
    <row r="20" spans="1:17" x14ac:dyDescent="0.25">
      <c r="A20" s="3">
        <v>4.1811340000000002E-2</v>
      </c>
      <c r="B20" s="3">
        <v>3.8777899999999997E-2</v>
      </c>
      <c r="C20">
        <v>1.7982270000000002E-2</v>
      </c>
      <c r="D20">
        <v>5.5592100000000002E-3</v>
      </c>
      <c r="N20" s="1">
        <f t="shared" si="4"/>
        <v>-0.68223381599999988</v>
      </c>
      <c r="O20" s="1">
        <f t="shared" si="4"/>
        <v>-0.62773216000000009</v>
      </c>
      <c r="P20" s="1">
        <f t="shared" si="4"/>
        <v>-0.53246097999999997</v>
      </c>
      <c r="Q20" s="1">
        <f t="shared" si="4"/>
        <v>-0.444079</v>
      </c>
    </row>
    <row r="21" spans="1:17" x14ac:dyDescent="0.25">
      <c r="A21" s="3">
        <v>8.7808899999999995E-3</v>
      </c>
      <c r="B21">
        <v>8.1438299999999995E-3</v>
      </c>
      <c r="C21">
        <v>3.7764999999999999E-3</v>
      </c>
      <c r="D21">
        <v>1.1674999999999999E-3</v>
      </c>
      <c r="N21" s="1">
        <f t="shared" si="4"/>
        <v>-0.90341020999999999</v>
      </c>
      <c r="O21" s="1">
        <f t="shared" si="4"/>
        <v>-0.88598637999999996</v>
      </c>
      <c r="P21" s="1">
        <f t="shared" si="4"/>
        <v>-0.87159900000000001</v>
      </c>
      <c r="Q21" s="1">
        <f t="shared" si="4"/>
        <v>-0.84822500000000001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I1" workbookViewId="0">
      <selection activeCell="N3" sqref="N3"/>
    </sheetView>
  </sheetViews>
  <sheetFormatPr defaultRowHeight="15" x14ac:dyDescent="0.25"/>
  <sheetData>
    <row r="1" spans="1:17" x14ac:dyDescent="0.25">
      <c r="C1" t="s">
        <v>18</v>
      </c>
    </row>
    <row r="2" spans="1:17" x14ac:dyDescent="0.25">
      <c r="C2">
        <v>0</v>
      </c>
      <c r="D2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  <c r="N2">
        <v>0</v>
      </c>
      <c r="O2">
        <v>1</v>
      </c>
    </row>
    <row r="3" spans="1:17" x14ac:dyDescent="0.25">
      <c r="A3" t="s">
        <v>17</v>
      </c>
      <c r="B3">
        <v>0</v>
      </c>
      <c r="C3">
        <v>0.12121848</v>
      </c>
      <c r="D3">
        <v>0.10833371999999999</v>
      </c>
      <c r="E3">
        <v>4.8409269999999997E-2</v>
      </c>
      <c r="F3">
        <v>1.442122E-2</v>
      </c>
      <c r="H3">
        <v>0</v>
      </c>
      <c r="I3">
        <f>1/11</f>
        <v>9.0909090909090912E-2</v>
      </c>
      <c r="J3">
        <f>1/9.8</f>
        <v>0.1020408163265306</v>
      </c>
      <c r="K3">
        <f>1/15</f>
        <v>6.6666666666666666E-2</v>
      </c>
      <c r="L3">
        <f>1/30</f>
        <v>3.3333333333333333E-2</v>
      </c>
      <c r="M3">
        <v>0</v>
      </c>
      <c r="N3" s="1">
        <f>C3/I3-1</f>
        <v>0.33340327999999997</v>
      </c>
      <c r="O3" s="1">
        <f t="shared" ref="O3:Q6" si="0">D3/J3-1</f>
        <v>6.1670456000000096E-2</v>
      </c>
      <c r="P3" s="1">
        <f t="shared" si="0"/>
        <v>-0.27386094999999999</v>
      </c>
      <c r="Q3" s="1">
        <f t="shared" si="0"/>
        <v>-0.56736339999999996</v>
      </c>
    </row>
    <row r="4" spans="1:17" x14ac:dyDescent="0.25">
      <c r="B4">
        <v>1</v>
      </c>
      <c r="C4" s="7">
        <v>0.14745675999999999</v>
      </c>
      <c r="D4" s="7">
        <v>0.13178303</v>
      </c>
      <c r="E4">
        <v>5.8887660000000001E-2</v>
      </c>
      <c r="F4">
        <v>1.7542760000000001E-2</v>
      </c>
      <c r="H4">
        <v>1</v>
      </c>
      <c r="I4">
        <f>1/11</f>
        <v>9.0909090909090912E-2</v>
      </c>
      <c r="J4">
        <f>1/7.2</f>
        <v>0.1388888888888889</v>
      </c>
      <c r="K4">
        <f>1/11</f>
        <v>9.0909090909090912E-2</v>
      </c>
      <c r="L4">
        <f>1/26</f>
        <v>3.8461538461538464E-2</v>
      </c>
      <c r="M4">
        <v>1</v>
      </c>
      <c r="N4" s="1">
        <f t="shared" ref="N4:N6" si="1">C4/I4-1</f>
        <v>0.62202435999999994</v>
      </c>
      <c r="O4" s="1">
        <f t="shared" si="0"/>
        <v>-5.1162184000000055E-2</v>
      </c>
      <c r="P4" s="1">
        <f t="shared" si="0"/>
        <v>-0.35223574000000002</v>
      </c>
      <c r="Q4" s="1">
        <f t="shared" si="0"/>
        <v>-0.54388824000000002</v>
      </c>
    </row>
    <row r="5" spans="1:17" x14ac:dyDescent="0.25">
      <c r="B5">
        <v>2</v>
      </c>
      <c r="C5" s="7">
        <v>8.9687210000000003E-2</v>
      </c>
      <c r="D5" s="7">
        <v>8.0154030000000001E-2</v>
      </c>
      <c r="E5">
        <v>3.5817080000000001E-2</v>
      </c>
      <c r="F5">
        <v>1.0669980000000001E-2</v>
      </c>
      <c r="H5">
        <v>2</v>
      </c>
      <c r="I5">
        <f>1/19.5</f>
        <v>5.128205128205128E-2</v>
      </c>
      <c r="J5">
        <f>1/13</f>
        <v>7.6923076923076927E-2</v>
      </c>
      <c r="K5">
        <f>1/16.5</f>
        <v>6.0606060606060608E-2</v>
      </c>
      <c r="L5">
        <f>1/38</f>
        <v>2.6315789473684209E-2</v>
      </c>
      <c r="M5">
        <v>2</v>
      </c>
      <c r="N5" s="1">
        <f t="shared" si="1"/>
        <v>0.74890059500000006</v>
      </c>
      <c r="O5" s="1">
        <f t="shared" si="0"/>
        <v>4.2002389999999945E-2</v>
      </c>
      <c r="P5" s="1">
        <f t="shared" si="0"/>
        <v>-0.40901818000000001</v>
      </c>
      <c r="Q5" s="1">
        <f t="shared" si="0"/>
        <v>-0.59454075999999989</v>
      </c>
    </row>
    <row r="6" spans="1:17" x14ac:dyDescent="0.25">
      <c r="B6">
        <v>3</v>
      </c>
      <c r="C6" s="7">
        <v>3.6366799999999998E-2</v>
      </c>
      <c r="D6" s="7">
        <v>3.2501240000000001E-2</v>
      </c>
      <c r="E6">
        <v>1.452328E-2</v>
      </c>
      <c r="F6">
        <v>4.3265200000000004E-3</v>
      </c>
      <c r="H6">
        <v>3</v>
      </c>
      <c r="I6">
        <f>1/48</f>
        <v>2.0833333333333332E-2</v>
      </c>
      <c r="J6" s="6">
        <f>1/34</f>
        <v>2.9411764705882353E-2</v>
      </c>
      <c r="K6" s="6">
        <f>1/40</f>
        <v>2.5000000000000001E-2</v>
      </c>
      <c r="L6">
        <f>1/75</f>
        <v>1.3333333333333334E-2</v>
      </c>
      <c r="M6">
        <v>3</v>
      </c>
      <c r="N6" s="1">
        <f t="shared" si="1"/>
        <v>0.7456064</v>
      </c>
      <c r="O6" s="1">
        <f t="shared" si="0"/>
        <v>0.10504216</v>
      </c>
      <c r="P6" s="1">
        <f t="shared" si="0"/>
        <v>-0.41906880000000002</v>
      </c>
      <c r="Q6" s="1">
        <f t="shared" si="0"/>
        <v>-0.67551099999999997</v>
      </c>
    </row>
    <row r="8" spans="1:17" x14ac:dyDescent="0.25">
      <c r="C8" t="s">
        <v>2</v>
      </c>
      <c r="D8" t="s">
        <v>3</v>
      </c>
      <c r="E8" t="s">
        <v>4</v>
      </c>
      <c r="I8">
        <f>1/4.6</f>
        <v>0.21739130434782611</v>
      </c>
    </row>
    <row r="9" spans="1:17" x14ac:dyDescent="0.25">
      <c r="B9" t="s">
        <v>5</v>
      </c>
      <c r="C9">
        <f>1/3.2</f>
        <v>0.3125</v>
      </c>
      <c r="D9">
        <f>1/3.35</f>
        <v>0.29850746268656714</v>
      </c>
      <c r="E9" s="2">
        <f>1/2.54</f>
        <v>0.39370078740157477</v>
      </c>
      <c r="F9">
        <f>SUM(C9:E9)</f>
        <v>1.0047082500881419</v>
      </c>
    </row>
    <row r="10" spans="1:17" x14ac:dyDescent="0.25">
      <c r="B10" t="s">
        <v>6</v>
      </c>
      <c r="C10">
        <v>0.4355</v>
      </c>
      <c r="D10">
        <v>0.29344999999999999</v>
      </c>
      <c r="E10">
        <f>1-SUM(C10:D10)</f>
        <v>0.27105000000000001</v>
      </c>
    </row>
    <row r="11" spans="1:17" x14ac:dyDescent="0.25">
      <c r="C11" s="1">
        <f>C10/C9-1</f>
        <v>0.39359999999999995</v>
      </c>
      <c r="D11" s="1">
        <f t="shared" ref="D11:E11" si="2">D10/D9-1</f>
        <v>-1.6942499999999971E-2</v>
      </c>
      <c r="E11" s="8">
        <f t="shared" si="2"/>
        <v>-0.31153299999999995</v>
      </c>
    </row>
    <row r="13" spans="1:17" x14ac:dyDescent="0.25">
      <c r="C13">
        <v>0.74</v>
      </c>
      <c r="D13">
        <v>0.1605</v>
      </c>
      <c r="E13">
        <f>1-C13-D13</f>
        <v>9.9500000000000005E-2</v>
      </c>
    </row>
    <row r="18" spans="1:17" x14ac:dyDescent="0.25">
      <c r="A18">
        <v>0.12121848</v>
      </c>
      <c r="B18">
        <v>0.10833371999999999</v>
      </c>
      <c r="C18">
        <v>4.8409269999999997E-2</v>
      </c>
      <c r="D18">
        <v>1.442122E-2</v>
      </c>
      <c r="N18" s="1">
        <f>A18/I3-1</f>
        <v>0.33340327999999997</v>
      </c>
      <c r="O18" s="1">
        <f t="shared" ref="O18:Q18" si="3">B18/J3-1</f>
        <v>6.1670456000000096E-2</v>
      </c>
      <c r="P18" s="1">
        <f t="shared" si="3"/>
        <v>-0.27386094999999999</v>
      </c>
      <c r="Q18" s="1">
        <f t="shared" si="3"/>
        <v>-0.56736339999999996</v>
      </c>
    </row>
    <row r="19" spans="1:17" x14ac:dyDescent="0.25">
      <c r="A19" s="7">
        <v>0.14745675999999999</v>
      </c>
      <c r="B19" s="7">
        <v>0.13178303</v>
      </c>
      <c r="C19">
        <v>5.8887660000000001E-2</v>
      </c>
      <c r="D19">
        <v>1.7542760000000001E-2</v>
      </c>
      <c r="N19" s="1">
        <f t="shared" ref="N19:Q21" si="4">A19/I4-1</f>
        <v>0.62202435999999994</v>
      </c>
      <c r="O19" s="1">
        <f t="shared" si="4"/>
        <v>-5.1162184000000055E-2</v>
      </c>
      <c r="P19" s="1">
        <f t="shared" si="4"/>
        <v>-0.35223574000000002</v>
      </c>
      <c r="Q19" s="1">
        <f t="shared" si="4"/>
        <v>-0.54388824000000002</v>
      </c>
    </row>
    <row r="20" spans="1:17" x14ac:dyDescent="0.25">
      <c r="A20" s="7">
        <v>8.9687210000000003E-2</v>
      </c>
      <c r="B20" s="7">
        <v>8.0154030000000001E-2</v>
      </c>
      <c r="C20">
        <v>3.5817080000000001E-2</v>
      </c>
      <c r="D20">
        <v>1.0669980000000001E-2</v>
      </c>
      <c r="N20" s="1">
        <f t="shared" si="4"/>
        <v>0.74890059500000006</v>
      </c>
      <c r="O20" s="1">
        <f t="shared" si="4"/>
        <v>4.2002389999999945E-2</v>
      </c>
      <c r="P20" s="1">
        <f t="shared" si="4"/>
        <v>-0.40901818000000001</v>
      </c>
      <c r="Q20" s="1">
        <f t="shared" si="4"/>
        <v>-0.59454075999999989</v>
      </c>
    </row>
    <row r="21" spans="1:17" x14ac:dyDescent="0.25">
      <c r="A21" s="7">
        <v>3.6366799999999998E-2</v>
      </c>
      <c r="B21" s="7">
        <v>3.2501240000000001E-2</v>
      </c>
      <c r="C21">
        <v>1.452328E-2</v>
      </c>
      <c r="D21">
        <v>4.3265200000000004E-3</v>
      </c>
      <c r="N21" s="1">
        <f t="shared" si="4"/>
        <v>0.7456064</v>
      </c>
      <c r="O21" s="1">
        <f t="shared" si="4"/>
        <v>0.10504216</v>
      </c>
      <c r="P21" s="1">
        <f t="shared" si="4"/>
        <v>-0.41906880000000002</v>
      </c>
      <c r="Q21" s="1">
        <f t="shared" si="4"/>
        <v>-0.67551099999999997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</vt:vector>
  </TitlesOfParts>
  <Company>GrainCorp Operations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Xu</dc:creator>
  <cp:lastModifiedBy>Steven Xu</cp:lastModifiedBy>
  <dcterms:created xsi:type="dcterms:W3CDTF">2018-01-04T00:30:11Z</dcterms:created>
  <dcterms:modified xsi:type="dcterms:W3CDTF">2018-01-05T03:35:34Z</dcterms:modified>
</cp:coreProperties>
</file>