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vC\Downloads\Documents\"/>
    </mc:Choice>
  </mc:AlternateContent>
  <xr:revisionPtr revIDLastSave="0" documentId="13_ncr:1_{D4B5092F-E9EA-4153-AC9E-1DBE3435B158}" xr6:coauthVersionLast="47" xr6:coauthVersionMax="47" xr10:uidLastSave="{00000000-0000-0000-0000-000000000000}"/>
  <bookViews>
    <workbookView xWindow="-120" yWindow="-120" windowWidth="29040" windowHeight="15720" tabRatio="674" activeTab="6" xr2:uid="{00000000-000D-0000-FFFF-FFFF00000000}"/>
  </bookViews>
  <sheets>
    <sheet name="MASTER" sheetId="1" r:id="rId1"/>
    <sheet name="master untuk shift 1" sheetId="15" r:id="rId2"/>
    <sheet name="master untuk shift 2" sheetId="25" r:id="rId3"/>
    <sheet name="Shift Pagi" sheetId="16" r:id="rId4"/>
    <sheet name="Shift Malam" sheetId="21" r:id="rId5"/>
    <sheet name="Format TTD" sheetId="19" r:id="rId6"/>
    <sheet name="Shift Pagi (Rev)" sheetId="26" r:id="rId7"/>
  </sheets>
  <externalReferences>
    <externalReference r:id="rId8"/>
  </externalReferences>
  <definedNames>
    <definedName name="_xlnm._FilterDatabase" localSheetId="0" hidden="1">MASTER!$A$23:$DE$516</definedName>
    <definedName name="_xlnm._FilterDatabase" localSheetId="1" hidden="1">'master untuk shift 1'!$D$6:$K$340</definedName>
    <definedName name="_xlnm._FilterDatabase" localSheetId="2" hidden="1">'master untuk shift 2'!$D$6:$K$341</definedName>
    <definedName name="_xlnm._FilterDatabase" localSheetId="4" hidden="1">'Shift Malam'!$A$252:$AQ$252</definedName>
    <definedName name="_xlnm._FilterDatabase" localSheetId="3" hidden="1">'Shift Pagi'!$A$244:$AR$244</definedName>
    <definedName name="_xlnm._FilterDatabase" localSheetId="6" hidden="1">'Shift Pagi (Rev)'!$A$256:$AR$256</definedName>
    <definedName name="_xlnm.Print_Area" localSheetId="5">'Format TTD'!#REF!</definedName>
    <definedName name="_xlnm.Print_Area" localSheetId="4">'Shift Malam'!$B$1:$AI$309</definedName>
    <definedName name="_xlnm.Print_Area" localSheetId="3">'Shift Pagi'!$B$1:$AJ$313</definedName>
    <definedName name="_xlnm.Print_Area" localSheetId="6">'Shift Pagi (Rev)'!$B$1:$AJ$359</definedName>
  </definedNames>
  <calcPr calcId="191029"/>
</workbook>
</file>

<file path=xl/calcChain.xml><?xml version="1.0" encoding="utf-8"?>
<calcChain xmlns="http://schemas.openxmlformats.org/spreadsheetml/2006/main">
  <c r="AA26" i="26" l="1"/>
  <c r="L125" i="26"/>
  <c r="L285" i="26"/>
  <c r="L284" i="26"/>
  <c r="L279" i="26"/>
  <c r="L276" i="26"/>
  <c r="L267" i="26" l="1"/>
  <c r="Q270" i="26"/>
  <c r="L268" i="26"/>
  <c r="Z258" i="26"/>
  <c r="AM258" i="26" s="1"/>
  <c r="Q263" i="26"/>
  <c r="R263" i="26" s="1"/>
  <c r="Q298" i="26"/>
  <c r="Q299" i="26"/>
  <c r="Q300" i="26"/>
  <c r="Q301" i="26"/>
  <c r="Q302" i="26"/>
  <c r="Q303" i="26"/>
  <c r="Q304" i="26"/>
  <c r="Q306" i="26"/>
  <c r="Q307" i="26"/>
  <c r="Q308" i="26"/>
  <c r="Q309" i="26"/>
  <c r="Q310" i="26"/>
  <c r="Q311" i="26"/>
  <c r="Q312" i="26"/>
  <c r="Q313" i="26"/>
  <c r="Q314" i="26"/>
  <c r="Q315" i="26"/>
  <c r="Q316" i="26"/>
  <c r="Q317" i="26"/>
  <c r="Q318" i="26"/>
  <c r="Q319" i="26"/>
  <c r="Q320" i="26"/>
  <c r="Q321" i="26"/>
  <c r="Q322" i="26"/>
  <c r="Q323" i="26"/>
  <c r="Q324" i="26"/>
  <c r="Q325" i="26"/>
  <c r="Q326" i="26"/>
  <c r="Q327" i="26"/>
  <c r="Q297" i="26"/>
  <c r="A297" i="26"/>
  <c r="D297" i="26"/>
  <c r="E297" i="26"/>
  <c r="F297" i="26"/>
  <c r="H297" i="26" s="1"/>
  <c r="G297" i="26"/>
  <c r="P297" i="26"/>
  <c r="R297" i="26"/>
  <c r="S297" i="26"/>
  <c r="T297" i="26"/>
  <c r="V297" i="26"/>
  <c r="X297" i="26" s="1"/>
  <c r="Y297" i="26" s="1"/>
  <c r="W297" i="26"/>
  <c r="Z297" i="26"/>
  <c r="AM297" i="26" s="1"/>
  <c r="AA297" i="26"/>
  <c r="AK297" i="26"/>
  <c r="AL297" i="26"/>
  <c r="AN297" i="26"/>
  <c r="A257" i="26"/>
  <c r="D257" i="26"/>
  <c r="E257" i="26"/>
  <c r="F257" i="26"/>
  <c r="H257" i="26" s="1"/>
  <c r="G257" i="26"/>
  <c r="P257" i="26"/>
  <c r="AN257" i="26" s="1"/>
  <c r="R257" i="26"/>
  <c r="S257" i="26"/>
  <c r="T257" i="26"/>
  <c r="AL257" i="26"/>
  <c r="AM257" i="26"/>
  <c r="A258" i="26"/>
  <c r="D258" i="26"/>
  <c r="E258" i="26"/>
  <c r="F258" i="26"/>
  <c r="H258" i="26" s="1"/>
  <c r="G258" i="26"/>
  <c r="P258" i="26"/>
  <c r="AN258" i="26" s="1"/>
  <c r="R258" i="26"/>
  <c r="S258" i="26"/>
  <c r="T258" i="26"/>
  <c r="AL258" i="26"/>
  <c r="A259" i="26"/>
  <c r="D259" i="26"/>
  <c r="E259" i="26"/>
  <c r="F259" i="26"/>
  <c r="H259" i="26" s="1"/>
  <c r="G259" i="26"/>
  <c r="P259" i="26"/>
  <c r="AN259" i="26" s="1"/>
  <c r="R259" i="26"/>
  <c r="S259" i="26"/>
  <c r="T259" i="26"/>
  <c r="AL259" i="26"/>
  <c r="A260" i="26"/>
  <c r="D260" i="26"/>
  <c r="E260" i="26"/>
  <c r="F260" i="26"/>
  <c r="H260" i="26" s="1"/>
  <c r="G260" i="26"/>
  <c r="P260" i="26"/>
  <c r="AN260" i="26" s="1"/>
  <c r="R260" i="26"/>
  <c r="S260" i="26"/>
  <c r="T260" i="26"/>
  <c r="AL260" i="26"/>
  <c r="A261" i="26"/>
  <c r="D261" i="26"/>
  <c r="E261" i="26"/>
  <c r="F261" i="26"/>
  <c r="H261" i="26" s="1"/>
  <c r="G261" i="26"/>
  <c r="P261" i="26"/>
  <c r="AN261" i="26" s="1"/>
  <c r="R261" i="26"/>
  <c r="S261" i="26"/>
  <c r="AL261" i="26"/>
  <c r="A263" i="26"/>
  <c r="D263" i="26"/>
  <c r="E263" i="26"/>
  <c r="F263" i="26"/>
  <c r="H263" i="26" s="1"/>
  <c r="G263" i="26"/>
  <c r="P263" i="26"/>
  <c r="AK263" i="26" s="1"/>
  <c r="S263" i="26"/>
  <c r="T263" i="26"/>
  <c r="AL263" i="26"/>
  <c r="A265" i="26"/>
  <c r="D265" i="26"/>
  <c r="E265" i="26"/>
  <c r="F265" i="26"/>
  <c r="H265" i="26" s="1"/>
  <c r="G265" i="26"/>
  <c r="P265" i="26"/>
  <c r="AK265" i="26" s="1"/>
  <c r="R265" i="26"/>
  <c r="S265" i="26"/>
  <c r="T265" i="26"/>
  <c r="AL265" i="26"/>
  <c r="A268" i="26"/>
  <c r="D268" i="26"/>
  <c r="E268" i="26"/>
  <c r="F268" i="26"/>
  <c r="P268" i="26"/>
  <c r="S268" i="26"/>
  <c r="AL268" i="26"/>
  <c r="A298" i="26"/>
  <c r="D298" i="26"/>
  <c r="E298" i="26"/>
  <c r="F298" i="26"/>
  <c r="H298" i="26" s="1"/>
  <c r="G298" i="26"/>
  <c r="P298" i="26"/>
  <c r="R298" i="26"/>
  <c r="S298" i="26"/>
  <c r="T298" i="26"/>
  <c r="V298" i="26"/>
  <c r="X298" i="26" s="1"/>
  <c r="Y298" i="26" s="1"/>
  <c r="W298" i="26"/>
  <c r="AA298" i="26"/>
  <c r="AK298" i="26"/>
  <c r="AL298" i="26"/>
  <c r="AN298" i="26"/>
  <c r="A299" i="26"/>
  <c r="D299" i="26"/>
  <c r="E299" i="26"/>
  <c r="F299" i="26"/>
  <c r="H299" i="26" s="1"/>
  <c r="G299" i="26"/>
  <c r="P299" i="26"/>
  <c r="R299" i="26"/>
  <c r="S299" i="26"/>
  <c r="T299" i="26"/>
  <c r="V299" i="26"/>
  <c r="X299" i="26" s="1"/>
  <c r="Y299" i="26" s="1"/>
  <c r="W299" i="26"/>
  <c r="AA299" i="26"/>
  <c r="AK299" i="26"/>
  <c r="AL299" i="26"/>
  <c r="AN299" i="26"/>
  <c r="A300" i="26"/>
  <c r="D300" i="26"/>
  <c r="E300" i="26"/>
  <c r="F300" i="26"/>
  <c r="H300" i="26" s="1"/>
  <c r="G300" i="26"/>
  <c r="P300" i="26"/>
  <c r="R300" i="26"/>
  <c r="S300" i="26"/>
  <c r="T300" i="26"/>
  <c r="V300" i="26"/>
  <c r="X300" i="26" s="1"/>
  <c r="W300" i="26"/>
  <c r="AA300" i="26"/>
  <c r="AK300" i="26"/>
  <c r="AL300" i="26"/>
  <c r="AN300" i="26"/>
  <c r="A301" i="26"/>
  <c r="D301" i="26"/>
  <c r="E301" i="26"/>
  <c r="F301" i="26"/>
  <c r="H301" i="26" s="1"/>
  <c r="G301" i="26"/>
  <c r="P301" i="26"/>
  <c r="R301" i="26"/>
  <c r="S301" i="26"/>
  <c r="T301" i="26"/>
  <c r="V301" i="26"/>
  <c r="X301" i="26" s="1"/>
  <c r="W301" i="26"/>
  <c r="AA301" i="26"/>
  <c r="AK301" i="26"/>
  <c r="AL301" i="26"/>
  <c r="AN301" i="26"/>
  <c r="A302" i="26"/>
  <c r="D302" i="26"/>
  <c r="E302" i="26"/>
  <c r="F302" i="26"/>
  <c r="H302" i="26" s="1"/>
  <c r="G302" i="26"/>
  <c r="P302" i="26"/>
  <c r="R302" i="26"/>
  <c r="S302" i="26"/>
  <c r="T302" i="26"/>
  <c r="V302" i="26"/>
  <c r="X302" i="26" s="1"/>
  <c r="W302" i="26"/>
  <c r="AA302" i="26"/>
  <c r="AK302" i="26"/>
  <c r="AL302" i="26"/>
  <c r="AN302" i="26"/>
  <c r="A303" i="26"/>
  <c r="D303" i="26"/>
  <c r="E303" i="26"/>
  <c r="F303" i="26"/>
  <c r="H303" i="26" s="1"/>
  <c r="G303" i="26"/>
  <c r="P303" i="26"/>
  <c r="R303" i="26"/>
  <c r="S303" i="26"/>
  <c r="T303" i="26"/>
  <c r="V303" i="26"/>
  <c r="X303" i="26" s="1"/>
  <c r="Y303" i="26" s="1"/>
  <c r="W303" i="26"/>
  <c r="AA303" i="26"/>
  <c r="AK303" i="26"/>
  <c r="AL303" i="26"/>
  <c r="AN303" i="26"/>
  <c r="A304" i="26"/>
  <c r="D304" i="26"/>
  <c r="E304" i="26"/>
  <c r="F304" i="26"/>
  <c r="H304" i="26" s="1"/>
  <c r="G304" i="26"/>
  <c r="P304" i="26"/>
  <c r="R304" i="26"/>
  <c r="S304" i="26"/>
  <c r="T304" i="26"/>
  <c r="V304" i="26"/>
  <c r="X304" i="26" s="1"/>
  <c r="W304" i="26"/>
  <c r="AA304" i="26"/>
  <c r="AK304" i="26"/>
  <c r="AL304" i="26"/>
  <c r="AN304" i="26"/>
  <c r="A306" i="26"/>
  <c r="D306" i="26"/>
  <c r="E306" i="26"/>
  <c r="F306" i="26"/>
  <c r="H306" i="26" s="1"/>
  <c r="G306" i="26"/>
  <c r="P306" i="26"/>
  <c r="R306" i="26"/>
  <c r="S306" i="26"/>
  <c r="T306" i="26"/>
  <c r="V306" i="26"/>
  <c r="X306" i="26" s="1"/>
  <c r="Y306" i="26" s="1"/>
  <c r="W306" i="26"/>
  <c r="AA306" i="26"/>
  <c r="AK306" i="26"/>
  <c r="AL306" i="26"/>
  <c r="AN306" i="26"/>
  <c r="A307" i="26"/>
  <c r="D307" i="26"/>
  <c r="E307" i="26"/>
  <c r="F307" i="26"/>
  <c r="H307" i="26" s="1"/>
  <c r="G307" i="26"/>
  <c r="P307" i="26"/>
  <c r="R307" i="26"/>
  <c r="S307" i="26"/>
  <c r="T307" i="26"/>
  <c r="V307" i="26"/>
  <c r="X307" i="26" s="1"/>
  <c r="W307" i="26"/>
  <c r="AA307" i="26"/>
  <c r="AK307" i="26"/>
  <c r="AL307" i="26"/>
  <c r="AN307" i="26"/>
  <c r="A308" i="26"/>
  <c r="D308" i="26"/>
  <c r="E308" i="26"/>
  <c r="F308" i="26"/>
  <c r="H308" i="26" s="1"/>
  <c r="G308" i="26"/>
  <c r="P308" i="26"/>
  <c r="R308" i="26"/>
  <c r="S308" i="26"/>
  <c r="T308" i="26"/>
  <c r="V308" i="26"/>
  <c r="X308" i="26" s="1"/>
  <c r="Y308" i="26" s="1"/>
  <c r="W308" i="26"/>
  <c r="AA308" i="26"/>
  <c r="AK308" i="26"/>
  <c r="AL308" i="26"/>
  <c r="AN308" i="26"/>
  <c r="A309" i="26"/>
  <c r="D309" i="26"/>
  <c r="E309" i="26"/>
  <c r="F309" i="26"/>
  <c r="H309" i="26" s="1"/>
  <c r="G309" i="26"/>
  <c r="P309" i="26"/>
  <c r="R309" i="26"/>
  <c r="S309" i="26"/>
  <c r="T309" i="26"/>
  <c r="V309" i="26"/>
  <c r="X309" i="26" s="1"/>
  <c r="W309" i="26"/>
  <c r="AA309" i="26"/>
  <c r="AK309" i="26"/>
  <c r="AL309" i="26"/>
  <c r="AN309" i="26"/>
  <c r="A310" i="26"/>
  <c r="D310" i="26"/>
  <c r="E310" i="26"/>
  <c r="F310" i="26"/>
  <c r="H310" i="26" s="1"/>
  <c r="G310" i="26"/>
  <c r="P310" i="26"/>
  <c r="R310" i="26"/>
  <c r="S310" i="26"/>
  <c r="T310" i="26"/>
  <c r="V310" i="26"/>
  <c r="X310" i="26" s="1"/>
  <c r="Y310" i="26" s="1"/>
  <c r="W310" i="26"/>
  <c r="AA310" i="26"/>
  <c r="AK310" i="26"/>
  <c r="AL310" i="26"/>
  <c r="AN310" i="26"/>
  <c r="A311" i="26"/>
  <c r="D311" i="26"/>
  <c r="E311" i="26"/>
  <c r="F311" i="26"/>
  <c r="H311" i="26" s="1"/>
  <c r="G311" i="26"/>
  <c r="P311" i="26"/>
  <c r="R311" i="26"/>
  <c r="S311" i="26"/>
  <c r="T311" i="26"/>
  <c r="V311" i="26"/>
  <c r="X311" i="26" s="1"/>
  <c r="W311" i="26"/>
  <c r="AA311" i="26"/>
  <c r="AK311" i="26"/>
  <c r="AL311" i="26"/>
  <c r="AN311" i="26"/>
  <c r="A312" i="26"/>
  <c r="D312" i="26"/>
  <c r="E312" i="26"/>
  <c r="F312" i="26"/>
  <c r="H312" i="26" s="1"/>
  <c r="G312" i="26"/>
  <c r="P312" i="26"/>
  <c r="R312" i="26"/>
  <c r="S312" i="26"/>
  <c r="T312" i="26"/>
  <c r="V312" i="26"/>
  <c r="X312" i="26" s="1"/>
  <c r="Y312" i="26" s="1"/>
  <c r="W312" i="26"/>
  <c r="AA312" i="26"/>
  <c r="AK312" i="26"/>
  <c r="AL312" i="26"/>
  <c r="AN312" i="26"/>
  <c r="A313" i="26"/>
  <c r="D313" i="26"/>
  <c r="E313" i="26"/>
  <c r="F313" i="26"/>
  <c r="H313" i="26" s="1"/>
  <c r="G313" i="26"/>
  <c r="P313" i="26"/>
  <c r="R313" i="26"/>
  <c r="S313" i="26"/>
  <c r="T313" i="26"/>
  <c r="V313" i="26"/>
  <c r="X313" i="26" s="1"/>
  <c r="AG313" i="26" s="1"/>
  <c r="W313" i="26"/>
  <c r="AA313" i="26"/>
  <c r="AK313" i="26"/>
  <c r="AL313" i="26"/>
  <c r="AN313" i="26"/>
  <c r="A314" i="26"/>
  <c r="D314" i="26"/>
  <c r="E314" i="26"/>
  <c r="F314" i="26"/>
  <c r="H314" i="26" s="1"/>
  <c r="G314" i="26"/>
  <c r="P314" i="26"/>
  <c r="R314" i="26"/>
  <c r="S314" i="26"/>
  <c r="T314" i="26"/>
  <c r="V314" i="26"/>
  <c r="X314" i="26" s="1"/>
  <c r="Y314" i="26" s="1"/>
  <c r="W314" i="26"/>
  <c r="AA314" i="26"/>
  <c r="AK314" i="26"/>
  <c r="AL314" i="26"/>
  <c r="AN314" i="26"/>
  <c r="A315" i="26"/>
  <c r="D315" i="26"/>
  <c r="E315" i="26"/>
  <c r="F315" i="26"/>
  <c r="H315" i="26" s="1"/>
  <c r="G315" i="26"/>
  <c r="P315" i="26"/>
  <c r="R315" i="26"/>
  <c r="S315" i="26"/>
  <c r="T315" i="26"/>
  <c r="V315" i="26"/>
  <c r="X315" i="26" s="1"/>
  <c r="W315" i="26"/>
  <c r="AA315" i="26"/>
  <c r="AK315" i="26"/>
  <c r="AL315" i="26"/>
  <c r="AN315" i="26"/>
  <c r="A316" i="26"/>
  <c r="D316" i="26"/>
  <c r="E316" i="26"/>
  <c r="F316" i="26"/>
  <c r="H316" i="26" s="1"/>
  <c r="G316" i="26"/>
  <c r="P316" i="26"/>
  <c r="R316" i="26"/>
  <c r="S316" i="26"/>
  <c r="T316" i="26"/>
  <c r="V316" i="26"/>
  <c r="X316" i="26" s="1"/>
  <c r="Y316" i="26" s="1"/>
  <c r="W316" i="26"/>
  <c r="AA316" i="26"/>
  <c r="AK316" i="26"/>
  <c r="AL316" i="26"/>
  <c r="AN316" i="26"/>
  <c r="A317" i="26"/>
  <c r="D317" i="26"/>
  <c r="E317" i="26"/>
  <c r="F317" i="26"/>
  <c r="H317" i="26" s="1"/>
  <c r="G317" i="26"/>
  <c r="P317" i="26"/>
  <c r="R317" i="26"/>
  <c r="S317" i="26"/>
  <c r="T317" i="26"/>
  <c r="V317" i="26"/>
  <c r="X317" i="26" s="1"/>
  <c r="AG317" i="26" s="1"/>
  <c r="W317" i="26"/>
  <c r="AA317" i="26"/>
  <c r="AK317" i="26"/>
  <c r="AL317" i="26"/>
  <c r="AN317" i="26"/>
  <c r="A318" i="26"/>
  <c r="D318" i="26"/>
  <c r="E318" i="26"/>
  <c r="F318" i="26"/>
  <c r="H318" i="26" s="1"/>
  <c r="G318" i="26"/>
  <c r="P318" i="26"/>
  <c r="R318" i="26"/>
  <c r="S318" i="26"/>
  <c r="T318" i="26"/>
  <c r="V318" i="26"/>
  <c r="X318" i="26" s="1"/>
  <c r="W318" i="26"/>
  <c r="AA318" i="26"/>
  <c r="AK318" i="26"/>
  <c r="AL318" i="26"/>
  <c r="AN318" i="26"/>
  <c r="A319" i="26"/>
  <c r="D319" i="26"/>
  <c r="E319" i="26"/>
  <c r="F319" i="26"/>
  <c r="H319" i="26" s="1"/>
  <c r="G319" i="26"/>
  <c r="P319" i="26"/>
  <c r="R319" i="26"/>
  <c r="S319" i="26"/>
  <c r="T319" i="26"/>
  <c r="V319" i="26"/>
  <c r="X319" i="26" s="1"/>
  <c r="Y319" i="26" s="1"/>
  <c r="W319" i="26"/>
  <c r="AA319" i="26"/>
  <c r="AK319" i="26"/>
  <c r="AL319" i="26"/>
  <c r="AN319" i="26"/>
  <c r="A320" i="26"/>
  <c r="D320" i="26"/>
  <c r="E320" i="26"/>
  <c r="F320" i="26"/>
  <c r="H320" i="26" s="1"/>
  <c r="G320" i="26"/>
  <c r="P320" i="26"/>
  <c r="R320" i="26"/>
  <c r="S320" i="26"/>
  <c r="T320" i="26"/>
  <c r="V320" i="26"/>
  <c r="X320" i="26" s="1"/>
  <c r="Y320" i="26" s="1"/>
  <c r="W320" i="26"/>
  <c r="AA320" i="26"/>
  <c r="AK320" i="26"/>
  <c r="AL320" i="26"/>
  <c r="AN320" i="26"/>
  <c r="A321" i="26"/>
  <c r="D321" i="26"/>
  <c r="E321" i="26"/>
  <c r="F321" i="26"/>
  <c r="H321" i="26" s="1"/>
  <c r="G321" i="26"/>
  <c r="P321" i="26"/>
  <c r="R321" i="26"/>
  <c r="S321" i="26"/>
  <c r="T321" i="26"/>
  <c r="V321" i="26"/>
  <c r="X321" i="26" s="1"/>
  <c r="Y321" i="26" s="1"/>
  <c r="W321" i="26"/>
  <c r="AA321" i="26"/>
  <c r="AK321" i="26"/>
  <c r="AL321" i="26"/>
  <c r="AN321" i="26"/>
  <c r="A322" i="26"/>
  <c r="D322" i="26"/>
  <c r="E322" i="26"/>
  <c r="F322" i="26"/>
  <c r="H322" i="26" s="1"/>
  <c r="G322" i="26"/>
  <c r="P322" i="26"/>
  <c r="R322" i="26"/>
  <c r="S322" i="26"/>
  <c r="T322" i="26"/>
  <c r="V322" i="26"/>
  <c r="X322" i="26" s="1"/>
  <c r="W322" i="26"/>
  <c r="AA322" i="26"/>
  <c r="AK322" i="26"/>
  <c r="AL322" i="26"/>
  <c r="AN322" i="26"/>
  <c r="A323" i="26"/>
  <c r="D323" i="26"/>
  <c r="E323" i="26"/>
  <c r="F323" i="26"/>
  <c r="H323" i="26" s="1"/>
  <c r="G323" i="26"/>
  <c r="P323" i="26"/>
  <c r="R323" i="26"/>
  <c r="S323" i="26"/>
  <c r="T323" i="26"/>
  <c r="V323" i="26"/>
  <c r="X323" i="26" s="1"/>
  <c r="W323" i="26"/>
  <c r="AA323" i="26"/>
  <c r="AK323" i="26"/>
  <c r="AL323" i="26"/>
  <c r="AN323" i="26"/>
  <c r="G140" i="26"/>
  <c r="F140" i="26"/>
  <c r="H140" i="26" s="1"/>
  <c r="E140" i="26"/>
  <c r="D140" i="26"/>
  <c r="Q140" i="26"/>
  <c r="R140" i="26" s="1"/>
  <c r="V140" i="26" s="1"/>
  <c r="X140" i="26" s="1"/>
  <c r="Y140" i="26" s="1"/>
  <c r="P140" i="26"/>
  <c r="W140" i="26" s="1"/>
  <c r="L137" i="26"/>
  <c r="L131" i="26"/>
  <c r="R131" i="26" s="1"/>
  <c r="L130" i="26"/>
  <c r="L30" i="26"/>
  <c r="T26" i="26"/>
  <c r="T27" i="26"/>
  <c r="L120" i="26"/>
  <c r="L119" i="26"/>
  <c r="L118" i="26"/>
  <c r="Z107" i="26"/>
  <c r="A152" i="26"/>
  <c r="D152" i="26"/>
  <c r="E152" i="26"/>
  <c r="F152" i="26"/>
  <c r="H152" i="26" s="1"/>
  <c r="G152" i="26"/>
  <c r="N152" i="26"/>
  <c r="P152" i="26"/>
  <c r="Q152" i="26"/>
  <c r="R152" i="26"/>
  <c r="S152" i="26"/>
  <c r="T152" i="26"/>
  <c r="V152" i="26"/>
  <c r="X152" i="26" s="1"/>
  <c r="AP152" i="26" s="1"/>
  <c r="W152" i="26"/>
  <c r="AA152" i="26"/>
  <c r="AK152" i="26"/>
  <c r="AN152" i="26"/>
  <c r="A106" i="26"/>
  <c r="D106" i="26"/>
  <c r="E106" i="26"/>
  <c r="F106" i="26"/>
  <c r="H106" i="26" s="1"/>
  <c r="G106" i="26"/>
  <c r="N106" i="26"/>
  <c r="P106" i="26"/>
  <c r="AK106" i="26" s="1"/>
  <c r="Q106" i="26"/>
  <c r="R106" i="26" s="1"/>
  <c r="T106" i="26"/>
  <c r="A107" i="26"/>
  <c r="D107" i="26"/>
  <c r="E107" i="26"/>
  <c r="F107" i="26"/>
  <c r="H107" i="26" s="1"/>
  <c r="G107" i="26"/>
  <c r="N107" i="26"/>
  <c r="P107" i="26"/>
  <c r="AK107" i="26" s="1"/>
  <c r="Q107" i="26"/>
  <c r="R107" i="26" s="1"/>
  <c r="T107" i="26"/>
  <c r="A108" i="26"/>
  <c r="D108" i="26"/>
  <c r="E108" i="26"/>
  <c r="F108" i="26"/>
  <c r="H108" i="26" s="1"/>
  <c r="G108" i="26"/>
  <c r="N108" i="26"/>
  <c r="AK108" i="26"/>
  <c r="R108" i="26"/>
  <c r="S108" i="26"/>
  <c r="T108" i="26"/>
  <c r="A109" i="26"/>
  <c r="D109" i="26"/>
  <c r="E109" i="26"/>
  <c r="F109" i="26"/>
  <c r="H109" i="26" s="1"/>
  <c r="G109" i="26"/>
  <c r="N109" i="26"/>
  <c r="P109" i="26"/>
  <c r="W109" i="26" s="1"/>
  <c r="Q109" i="26"/>
  <c r="R109" i="26" s="1"/>
  <c r="V109" i="26" s="1"/>
  <c r="X109" i="26" s="1"/>
  <c r="A110" i="26"/>
  <c r="D110" i="26"/>
  <c r="E110" i="26"/>
  <c r="F110" i="26"/>
  <c r="H110" i="26" s="1"/>
  <c r="G110" i="26"/>
  <c r="N110" i="26"/>
  <c r="P110" i="26"/>
  <c r="AK110" i="26" s="1"/>
  <c r="Q110" i="26"/>
  <c r="R110" i="26" s="1"/>
  <c r="T110" i="26"/>
  <c r="A111" i="26"/>
  <c r="D111" i="26"/>
  <c r="E111" i="26"/>
  <c r="F111" i="26"/>
  <c r="H111" i="26" s="1"/>
  <c r="G111" i="26"/>
  <c r="N111" i="26"/>
  <c r="AK111" i="26"/>
  <c r="R111" i="26"/>
  <c r="T111" i="26"/>
  <c r="A112" i="26"/>
  <c r="D112" i="26"/>
  <c r="E112" i="26"/>
  <c r="F112" i="26"/>
  <c r="H112" i="26" s="1"/>
  <c r="G112" i="26"/>
  <c r="N112" i="26"/>
  <c r="P112" i="26"/>
  <c r="AK112" i="26" s="1"/>
  <c r="Q112" i="26"/>
  <c r="R112" i="26" s="1"/>
  <c r="S112" i="26"/>
  <c r="A113" i="26"/>
  <c r="D113" i="26"/>
  <c r="E113" i="26"/>
  <c r="F113" i="26"/>
  <c r="H113" i="26" s="1"/>
  <c r="G113" i="26"/>
  <c r="N113" i="26"/>
  <c r="AK113" i="26"/>
  <c r="Q113" i="26"/>
  <c r="R113" i="26" s="1"/>
  <c r="S113" i="26"/>
  <c r="T113" i="26"/>
  <c r="A114" i="26"/>
  <c r="D114" i="26"/>
  <c r="E114" i="26"/>
  <c r="F114" i="26"/>
  <c r="H114" i="26" s="1"/>
  <c r="G114" i="26"/>
  <c r="N114" i="26"/>
  <c r="AN114" i="26"/>
  <c r="Q114" i="26"/>
  <c r="R114" i="26" s="1"/>
  <c r="S114" i="26"/>
  <c r="T114" i="26"/>
  <c r="A131" i="26"/>
  <c r="D131" i="26"/>
  <c r="E131" i="26"/>
  <c r="F131" i="26"/>
  <c r="G131" i="26"/>
  <c r="P131" i="26"/>
  <c r="S131" i="26"/>
  <c r="A153" i="26"/>
  <c r="D153" i="26"/>
  <c r="E153" i="26"/>
  <c r="F153" i="26"/>
  <c r="H153" i="26" s="1"/>
  <c r="G153" i="26"/>
  <c r="N153" i="26"/>
  <c r="P153" i="26"/>
  <c r="Q153" i="26"/>
  <c r="R153" i="26"/>
  <c r="S153" i="26"/>
  <c r="T153" i="26"/>
  <c r="V153" i="26"/>
  <c r="X153" i="26" s="1"/>
  <c r="W153" i="26"/>
  <c r="AA153" i="26"/>
  <c r="AK153" i="26"/>
  <c r="AN153" i="26"/>
  <c r="L41" i="26"/>
  <c r="L37" i="26"/>
  <c r="S32" i="26"/>
  <c r="L34" i="26"/>
  <c r="AN263" i="26" l="1"/>
  <c r="W268" i="26"/>
  <c r="AN265" i="26"/>
  <c r="AK268" i="26"/>
  <c r="G268" i="26"/>
  <c r="AN268" i="26"/>
  <c r="R268" i="26"/>
  <c r="V268" i="26" s="1"/>
  <c r="X268" i="26" s="1"/>
  <c r="Y268" i="26" s="1"/>
  <c r="H268" i="26"/>
  <c r="AO320" i="26"/>
  <c r="V265" i="26"/>
  <c r="X265" i="26" s="1"/>
  <c r="AO265" i="26" s="1"/>
  <c r="W265" i="26"/>
  <c r="W263" i="26"/>
  <c r="AK258" i="26"/>
  <c r="W261" i="26"/>
  <c r="AK260" i="26"/>
  <c r="AH322" i="26"/>
  <c r="Y322" i="26"/>
  <c r="AG311" i="26"/>
  <c r="Y311" i="26"/>
  <c r="V260" i="26"/>
  <c r="X260" i="26" s="1"/>
  <c r="Y260" i="26" s="1"/>
  <c r="AK261" i="26"/>
  <c r="V259" i="26"/>
  <c r="X259" i="26" s="1"/>
  <c r="AO259" i="26" s="1"/>
  <c r="L161" i="26"/>
  <c r="AF320" i="26"/>
  <c r="AE320" i="26"/>
  <c r="V257" i="26"/>
  <c r="X257" i="26" s="1"/>
  <c r="AA257" i="26" s="1"/>
  <c r="Z259" i="26" s="1"/>
  <c r="AK259" i="26"/>
  <c r="AG304" i="26"/>
  <c r="Y304" i="26"/>
  <c r="AO304" i="26"/>
  <c r="AP304" i="26"/>
  <c r="AF304" i="26"/>
  <c r="AE304" i="26"/>
  <c r="AG300" i="26"/>
  <c r="Y300" i="26"/>
  <c r="W259" i="26"/>
  <c r="V258" i="26"/>
  <c r="X258" i="26" s="1"/>
  <c r="AO258" i="26" s="1"/>
  <c r="AK257" i="26"/>
  <c r="W258" i="26"/>
  <c r="AP320" i="26"/>
  <c r="AE317" i="26"/>
  <c r="V261" i="26"/>
  <c r="X261" i="26" s="1"/>
  <c r="AG261" i="26" s="1"/>
  <c r="W260" i="26"/>
  <c r="AP317" i="26"/>
  <c r="AO317" i="26"/>
  <c r="Y317" i="26"/>
  <c r="W257" i="26"/>
  <c r="V263" i="26"/>
  <c r="X263" i="26" s="1"/>
  <c r="AP263" i="26" s="1"/>
  <c r="AG309" i="26"/>
  <c r="Y309" i="26"/>
  <c r="AO309" i="26"/>
  <c r="AP309" i="26"/>
  <c r="AE309" i="26"/>
  <c r="AF309" i="26"/>
  <c r="Y318" i="26"/>
  <c r="AH318" i="26"/>
  <c r="AF313" i="26"/>
  <c r="AF312" i="26"/>
  <c r="AF299" i="26"/>
  <c r="AE321" i="26"/>
  <c r="AG319" i="26"/>
  <c r="AE313" i="26"/>
  <c r="AE312" i="26"/>
  <c r="AF300" i="26"/>
  <c r="AP312" i="26"/>
  <c r="AE300" i="26"/>
  <c r="AH298" i="26"/>
  <c r="AF317" i="26"/>
  <c r="AP313" i="26"/>
  <c r="AO312" i="26"/>
  <c r="AP300" i="26"/>
  <c r="AP299" i="26"/>
  <c r="AG298" i="26"/>
  <c r="AP321" i="26"/>
  <c r="AO313" i="26"/>
  <c r="Y313" i="26"/>
  <c r="AO300" i="26"/>
  <c r="AE307" i="26"/>
  <c r="AO307" i="26"/>
  <c r="AF307" i="26"/>
  <c r="AP307" i="26"/>
  <c r="AG307" i="26"/>
  <c r="AH307" i="26"/>
  <c r="Y307" i="26"/>
  <c r="AE323" i="26"/>
  <c r="AO323" i="26"/>
  <c r="Y323" i="26"/>
  <c r="AH323" i="26"/>
  <c r="AP323" i="26"/>
  <c r="AF323" i="26"/>
  <c r="AG323" i="26"/>
  <c r="AE315" i="26"/>
  <c r="AO315" i="26"/>
  <c r="Y315" i="26"/>
  <c r="AH315" i="26"/>
  <c r="AP315" i="26"/>
  <c r="AF315" i="26"/>
  <c r="AG315" i="26"/>
  <c r="AE302" i="26"/>
  <c r="AO302" i="26"/>
  <c r="AF302" i="26"/>
  <c r="AP302" i="26"/>
  <c r="AH302" i="26"/>
  <c r="Y302" i="26"/>
  <c r="AG302" i="26"/>
  <c r="AH308" i="26"/>
  <c r="AO321" i="26"/>
  <c r="AE319" i="26"/>
  <c r="AO319" i="26"/>
  <c r="AH316" i="26"/>
  <c r="AE311" i="26"/>
  <c r="AO311" i="26"/>
  <c r="AG308" i="26"/>
  <c r="AH303" i="26"/>
  <c r="AG316" i="26"/>
  <c r="AE314" i="26"/>
  <c r="AO314" i="26"/>
  <c r="AF314" i="26"/>
  <c r="AP314" i="26"/>
  <c r="AG314" i="26"/>
  <c r="AP308" i="26"/>
  <c r="AF308" i="26"/>
  <c r="AG303" i="26"/>
  <c r="AH299" i="26"/>
  <c r="AE297" i="26"/>
  <c r="AO297" i="26"/>
  <c r="AF297" i="26"/>
  <c r="AP297" i="26"/>
  <c r="AG297" i="26"/>
  <c r="AH297" i="26"/>
  <c r="AE322" i="26"/>
  <c r="AO322" i="26"/>
  <c r="AF322" i="26"/>
  <c r="AP322" i="26"/>
  <c r="AG322" i="26"/>
  <c r="AH319" i="26"/>
  <c r="AP316" i="26"/>
  <c r="AF316" i="26"/>
  <c r="AH311" i="26"/>
  <c r="AO308" i="26"/>
  <c r="AE308" i="26"/>
  <c r="AP303" i="26"/>
  <c r="AF303" i="26"/>
  <c r="AG299" i="26"/>
  <c r="AG321" i="26"/>
  <c r="AH321" i="26"/>
  <c r="AO303" i="26"/>
  <c r="AE303" i="26"/>
  <c r="AF298" i="26"/>
  <c r="AE298" i="26"/>
  <c r="AO298" i="26"/>
  <c r="AP298" i="26"/>
  <c r="AH312" i="26"/>
  <c r="AF311" i="26"/>
  <c r="AE299" i="26"/>
  <c r="AE301" i="26"/>
  <c r="AO301" i="26"/>
  <c r="AF301" i="26"/>
  <c r="AP301" i="26"/>
  <c r="AG301" i="26"/>
  <c r="AH301" i="26"/>
  <c r="AO316" i="26"/>
  <c r="AE316" i="26"/>
  <c r="AH320" i="26"/>
  <c r="AF319" i="26"/>
  <c r="AE310" i="26"/>
  <c r="AO310" i="26"/>
  <c r="AF310" i="26"/>
  <c r="AP310" i="26"/>
  <c r="AG310" i="26"/>
  <c r="AH310" i="26"/>
  <c r="AO299" i="26"/>
  <c r="AF321" i="26"/>
  <c r="AG320" i="26"/>
  <c r="AP319" i="26"/>
  <c r="AE318" i="26"/>
  <c r="AO318" i="26"/>
  <c r="AF318" i="26"/>
  <c r="AP318" i="26"/>
  <c r="AG318" i="26"/>
  <c r="AH314" i="26"/>
  <c r="AG312" i="26"/>
  <c r="AP311" i="26"/>
  <c r="AE306" i="26"/>
  <c r="AO306" i="26"/>
  <c r="AF306" i="26"/>
  <c r="AP306" i="26"/>
  <c r="AG306" i="26"/>
  <c r="AH306" i="26"/>
  <c r="Y301" i="26"/>
  <c r="AH317" i="26"/>
  <c r="AH313" i="26"/>
  <c r="AH309" i="26"/>
  <c r="AH304" i="26"/>
  <c r="AH300" i="26"/>
  <c r="AF140" i="26"/>
  <c r="V131" i="26"/>
  <c r="X131" i="26" s="1"/>
  <c r="AH131" i="26" s="1"/>
  <c r="AN131" i="26"/>
  <c r="AK131" i="26"/>
  <c r="H131" i="26"/>
  <c r="W131" i="26"/>
  <c r="AN113" i="26"/>
  <c r="AN112" i="26"/>
  <c r="AK114" i="26"/>
  <c r="W107" i="26"/>
  <c r="V113" i="26"/>
  <c r="X113" i="26" s="1"/>
  <c r="AP113" i="26" s="1"/>
  <c r="W106" i="26"/>
  <c r="V106" i="26"/>
  <c r="X106" i="26" s="1"/>
  <c r="W108" i="26"/>
  <c r="V114" i="26"/>
  <c r="X114" i="26" s="1"/>
  <c r="Y114" i="26" s="1"/>
  <c r="W114" i="26"/>
  <c r="AN108" i="26"/>
  <c r="AN106" i="26"/>
  <c r="AO152" i="26"/>
  <c r="AN111" i="26"/>
  <c r="W110" i="26"/>
  <c r="AN109" i="26"/>
  <c r="V112" i="26"/>
  <c r="X112" i="26" s="1"/>
  <c r="AP112" i="26" s="1"/>
  <c r="V110" i="26"/>
  <c r="X110" i="26" s="1"/>
  <c r="AG110" i="26" s="1"/>
  <c r="AK109" i="26"/>
  <c r="V107" i="26"/>
  <c r="X107" i="26" s="1"/>
  <c r="AF107" i="26" s="1"/>
  <c r="V108" i="26"/>
  <c r="X108" i="26" s="1"/>
  <c r="AH108" i="26" s="1"/>
  <c r="AN107" i="26"/>
  <c r="W113" i="26"/>
  <c r="AN110" i="26"/>
  <c r="Y152" i="26"/>
  <c r="W112" i="26"/>
  <c r="W111" i="26"/>
  <c r="V111" i="26"/>
  <c r="X111" i="26" s="1"/>
  <c r="AG111" i="26" s="1"/>
  <c r="AH109" i="26"/>
  <c r="AO109" i="26"/>
  <c r="Y109" i="26"/>
  <c r="AP109" i="26"/>
  <c r="AE109" i="26"/>
  <c r="AG109" i="26"/>
  <c r="AF109" i="26"/>
  <c r="Y153" i="26"/>
  <c r="AO153" i="26"/>
  <c r="AP153" i="26"/>
  <c r="AE153" i="26"/>
  <c r="AF153" i="26"/>
  <c r="AG153" i="26"/>
  <c r="AH153" i="26"/>
  <c r="AH152" i="26"/>
  <c r="AG152" i="26"/>
  <c r="AF152" i="26"/>
  <c r="AE152" i="26"/>
  <c r="A482" i="26"/>
  <c r="A481" i="26"/>
  <c r="A480" i="26"/>
  <c r="A479" i="26"/>
  <c r="A478" i="26"/>
  <c r="A477" i="26"/>
  <c r="A476" i="26"/>
  <c r="A475" i="26"/>
  <c r="A474" i="26"/>
  <c r="A473" i="26"/>
  <c r="A472" i="26"/>
  <c r="A471" i="26"/>
  <c r="A470" i="26"/>
  <c r="A469" i="26"/>
  <c r="A468" i="26"/>
  <c r="A467" i="26"/>
  <c r="A466" i="26"/>
  <c r="A465" i="26"/>
  <c r="A464" i="26"/>
  <c r="A463" i="26"/>
  <c r="A462" i="26"/>
  <c r="A461" i="26"/>
  <c r="A460" i="26"/>
  <c r="A459" i="26"/>
  <c r="A458" i="26"/>
  <c r="A457" i="26"/>
  <c r="A456" i="26"/>
  <c r="A455" i="26"/>
  <c r="A454" i="26"/>
  <c r="A453" i="26"/>
  <c r="A452" i="26"/>
  <c r="A451" i="26"/>
  <c r="A450" i="26"/>
  <c r="A449" i="26"/>
  <c r="A448" i="26"/>
  <c r="A447" i="26"/>
  <c r="A446" i="26"/>
  <c r="A445" i="26"/>
  <c r="A444" i="26"/>
  <c r="A443" i="26"/>
  <c r="A442" i="26"/>
  <c r="A441" i="26"/>
  <c r="A440" i="26"/>
  <c r="A439" i="26"/>
  <c r="A438" i="26"/>
  <c r="A437" i="26"/>
  <c r="A436" i="26"/>
  <c r="A435" i="26"/>
  <c r="A434" i="26"/>
  <c r="A433" i="26"/>
  <c r="A432" i="26"/>
  <c r="A431" i="26"/>
  <c r="A430" i="26"/>
  <c r="A429" i="26"/>
  <c r="A428" i="26"/>
  <c r="A427" i="26"/>
  <c r="A426" i="26"/>
  <c r="A425" i="26"/>
  <c r="A424" i="26"/>
  <c r="A423" i="26"/>
  <c r="A422" i="26"/>
  <c r="A421" i="26"/>
  <c r="A420" i="26"/>
  <c r="A419" i="26"/>
  <c r="A418" i="26"/>
  <c r="A417" i="26"/>
  <c r="A416" i="26"/>
  <c r="A415" i="26"/>
  <c r="A414" i="26"/>
  <c r="A413" i="26"/>
  <c r="A412" i="26"/>
  <c r="A411" i="26"/>
  <c r="A410" i="26"/>
  <c r="A409" i="26"/>
  <c r="A408" i="26"/>
  <c r="A407" i="26"/>
  <c r="A406" i="26"/>
  <c r="A405" i="26"/>
  <c r="A404" i="26"/>
  <c r="A403" i="26"/>
  <c r="A402" i="26"/>
  <c r="A401" i="26"/>
  <c r="A400" i="26"/>
  <c r="A399" i="26"/>
  <c r="A398" i="26"/>
  <c r="A397" i="26"/>
  <c r="A396" i="26"/>
  <c r="A395" i="26"/>
  <c r="A394" i="26"/>
  <c r="A393" i="26"/>
  <c r="A392" i="26"/>
  <c r="A391" i="26"/>
  <c r="A390" i="26"/>
  <c r="A389" i="26"/>
  <c r="A388" i="26"/>
  <c r="A387" i="26"/>
  <c r="A386" i="26"/>
  <c r="A385" i="26"/>
  <c r="A384" i="26"/>
  <c r="A383" i="26"/>
  <c r="A382" i="26"/>
  <c r="A381" i="26"/>
  <c r="A380" i="26"/>
  <c r="A379" i="26"/>
  <c r="A378" i="26"/>
  <c r="A377" i="26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P339" i="26"/>
  <c r="A339" i="26"/>
  <c r="AP338" i="26"/>
  <c r="A338" i="26"/>
  <c r="AP337" i="26"/>
  <c r="A337" i="26"/>
  <c r="AP336" i="26"/>
  <c r="A336" i="26"/>
  <c r="AP335" i="26"/>
  <c r="A335" i="26"/>
  <c r="AP334" i="26"/>
  <c r="A334" i="26"/>
  <c r="AP333" i="26"/>
  <c r="A333" i="26"/>
  <c r="AP332" i="26"/>
  <c r="A332" i="26"/>
  <c r="AP331" i="26"/>
  <c r="AO331" i="26"/>
  <c r="AN331" i="26"/>
  <c r="A331" i="26"/>
  <c r="AP330" i="26"/>
  <c r="AO330" i="26"/>
  <c r="AN330" i="26"/>
  <c r="A330" i="26"/>
  <c r="AJ329" i="26"/>
  <c r="AI329" i="26"/>
  <c r="A329" i="26"/>
  <c r="AP328" i="26"/>
  <c r="AO328" i="26"/>
  <c r="AN328" i="26"/>
  <c r="AK328" i="26"/>
  <c r="A328" i="26"/>
  <c r="AN327" i="26"/>
  <c r="AM327" i="26"/>
  <c r="AL327" i="26"/>
  <c r="AK327" i="26"/>
  <c r="AA327" i="26"/>
  <c r="W327" i="26"/>
  <c r="V327" i="26"/>
  <c r="X327" i="26" s="1"/>
  <c r="T327" i="26"/>
  <c r="S327" i="26"/>
  <c r="R327" i="26"/>
  <c r="P327" i="26"/>
  <c r="G327" i="26"/>
  <c r="F327" i="26"/>
  <c r="H327" i="26" s="1"/>
  <c r="E327" i="26"/>
  <c r="D327" i="26"/>
  <c r="A327" i="26"/>
  <c r="AN326" i="26"/>
  <c r="AL326" i="26"/>
  <c r="AK326" i="26"/>
  <c r="AA326" i="26"/>
  <c r="W326" i="26"/>
  <c r="V326" i="26"/>
  <c r="X326" i="26" s="1"/>
  <c r="T326" i="26"/>
  <c r="S326" i="26"/>
  <c r="R326" i="26"/>
  <c r="P326" i="26"/>
  <c r="G326" i="26"/>
  <c r="F326" i="26"/>
  <c r="H326" i="26" s="1"/>
  <c r="E326" i="26"/>
  <c r="D326" i="26"/>
  <c r="A326" i="26"/>
  <c r="AN325" i="26"/>
  <c r="AL325" i="26"/>
  <c r="AK325" i="26"/>
  <c r="AA325" i="26"/>
  <c r="Z326" i="26" s="1"/>
  <c r="AM326" i="26" s="1"/>
  <c r="W325" i="26"/>
  <c r="V325" i="26"/>
  <c r="X325" i="26" s="1"/>
  <c r="Y325" i="26" s="1"/>
  <c r="T325" i="26"/>
  <c r="S325" i="26"/>
  <c r="R325" i="26"/>
  <c r="P325" i="26"/>
  <c r="G325" i="26"/>
  <c r="F325" i="26"/>
  <c r="H325" i="26" s="1"/>
  <c r="E325" i="26"/>
  <c r="D325" i="26"/>
  <c r="A325" i="26"/>
  <c r="AN324" i="26"/>
  <c r="AL324" i="26"/>
  <c r="AK324" i="26"/>
  <c r="AA324" i="26"/>
  <c r="W324" i="26"/>
  <c r="V324" i="26"/>
  <c r="X324" i="26" s="1"/>
  <c r="T324" i="26"/>
  <c r="S324" i="26"/>
  <c r="R324" i="26"/>
  <c r="P324" i="26"/>
  <c r="G324" i="26"/>
  <c r="F324" i="26"/>
  <c r="H324" i="26" s="1"/>
  <c r="E324" i="26"/>
  <c r="D324" i="26"/>
  <c r="A324" i="26"/>
  <c r="AL274" i="26"/>
  <c r="S274" i="26"/>
  <c r="R274" i="26"/>
  <c r="P274" i="26"/>
  <c r="AN274" i="26" s="1"/>
  <c r="G274" i="26"/>
  <c r="F274" i="26"/>
  <c r="H274" i="26" s="1"/>
  <c r="E274" i="26"/>
  <c r="D274" i="26"/>
  <c r="A274" i="26"/>
  <c r="AL286" i="26"/>
  <c r="S286" i="26"/>
  <c r="R286" i="26"/>
  <c r="P286" i="26"/>
  <c r="AN286" i="26" s="1"/>
  <c r="G286" i="26"/>
  <c r="F286" i="26"/>
  <c r="H286" i="26" s="1"/>
  <c r="E286" i="26"/>
  <c r="D286" i="26"/>
  <c r="A286" i="26"/>
  <c r="AL281" i="26"/>
  <c r="T281" i="26"/>
  <c r="S281" i="26"/>
  <c r="R281" i="26"/>
  <c r="P281" i="26"/>
  <c r="AN281" i="26" s="1"/>
  <c r="G281" i="26"/>
  <c r="F281" i="26"/>
  <c r="H281" i="26" s="1"/>
  <c r="E281" i="26"/>
  <c r="D281" i="26"/>
  <c r="A281" i="26"/>
  <c r="AL296" i="26"/>
  <c r="T296" i="26"/>
  <c r="S296" i="26"/>
  <c r="Q296" i="26"/>
  <c r="R296" i="26" s="1"/>
  <c r="P296" i="26"/>
  <c r="AN296" i="26" s="1"/>
  <c r="G296" i="26"/>
  <c r="F296" i="26"/>
  <c r="H296" i="26" s="1"/>
  <c r="E296" i="26"/>
  <c r="D296" i="26"/>
  <c r="A296" i="26"/>
  <c r="AL295" i="26"/>
  <c r="S295" i="26"/>
  <c r="P295" i="26"/>
  <c r="R295" i="26"/>
  <c r="F295" i="26"/>
  <c r="E295" i="26"/>
  <c r="D295" i="26"/>
  <c r="A295" i="26"/>
  <c r="AL294" i="26"/>
  <c r="S294" i="26"/>
  <c r="P294" i="26"/>
  <c r="R294" i="26"/>
  <c r="F294" i="26"/>
  <c r="E294" i="26"/>
  <c r="D294" i="26"/>
  <c r="A294" i="26"/>
  <c r="AN293" i="26"/>
  <c r="AL293" i="26"/>
  <c r="AK293" i="26"/>
  <c r="T293" i="26"/>
  <c r="S293" i="26"/>
  <c r="R293" i="26"/>
  <c r="Q293" i="26"/>
  <c r="P293" i="26"/>
  <c r="G293" i="26"/>
  <c r="F293" i="26"/>
  <c r="H293" i="26" s="1"/>
  <c r="E293" i="26"/>
  <c r="D293" i="26"/>
  <c r="A293" i="26"/>
  <c r="AL290" i="26"/>
  <c r="T290" i="26"/>
  <c r="S290" i="26"/>
  <c r="R290" i="26"/>
  <c r="P290" i="26"/>
  <c r="AN290" i="26" s="1"/>
  <c r="G290" i="26"/>
  <c r="F290" i="26"/>
  <c r="H290" i="26" s="1"/>
  <c r="E290" i="26"/>
  <c r="D290" i="26"/>
  <c r="A290" i="26"/>
  <c r="AL287" i="26"/>
  <c r="T287" i="26"/>
  <c r="S287" i="26"/>
  <c r="R287" i="26"/>
  <c r="P287" i="26"/>
  <c r="G287" i="26"/>
  <c r="F287" i="26"/>
  <c r="H287" i="26" s="1"/>
  <c r="E287" i="26"/>
  <c r="D287" i="26"/>
  <c r="A287" i="26"/>
  <c r="AL289" i="26"/>
  <c r="S289" i="26"/>
  <c r="P289" i="26"/>
  <c r="G289" i="26"/>
  <c r="F289" i="26"/>
  <c r="E289" i="26"/>
  <c r="D289" i="26"/>
  <c r="A289" i="26"/>
  <c r="AL284" i="26"/>
  <c r="S284" i="26"/>
  <c r="P284" i="26"/>
  <c r="F284" i="26"/>
  <c r="E284" i="26"/>
  <c r="D284" i="26"/>
  <c r="A284" i="26"/>
  <c r="AN278" i="26"/>
  <c r="AL278" i="26"/>
  <c r="AK278" i="26"/>
  <c r="T278" i="26"/>
  <c r="S278" i="26"/>
  <c r="R278" i="26"/>
  <c r="Q278" i="26"/>
  <c r="P278" i="26"/>
  <c r="G278" i="26"/>
  <c r="F278" i="26"/>
  <c r="H278" i="26" s="1"/>
  <c r="E278" i="26"/>
  <c r="D278" i="26"/>
  <c r="A278" i="26"/>
  <c r="AL288" i="26"/>
  <c r="T288" i="26"/>
  <c r="S288" i="26"/>
  <c r="R288" i="26"/>
  <c r="P288" i="26"/>
  <c r="AN288" i="26" s="1"/>
  <c r="G288" i="26"/>
  <c r="F288" i="26"/>
  <c r="H288" i="26" s="1"/>
  <c r="E288" i="26"/>
  <c r="D288" i="26"/>
  <c r="A288" i="26"/>
  <c r="AL285" i="26"/>
  <c r="S285" i="26"/>
  <c r="P285" i="26"/>
  <c r="R285" i="26"/>
  <c r="F285" i="26"/>
  <c r="E285" i="26"/>
  <c r="D285" i="26"/>
  <c r="A285" i="26"/>
  <c r="AL276" i="26"/>
  <c r="S276" i="26"/>
  <c r="R276" i="26"/>
  <c r="P276" i="26"/>
  <c r="AK276" i="26" s="1"/>
  <c r="G276" i="26"/>
  <c r="F276" i="26"/>
  <c r="H276" i="26" s="1"/>
  <c r="E276" i="26"/>
  <c r="D276" i="26"/>
  <c r="A276" i="26"/>
  <c r="AN275" i="26"/>
  <c r="AL275" i="26"/>
  <c r="AK275" i="26"/>
  <c r="T275" i="26"/>
  <c r="S275" i="26"/>
  <c r="R275" i="26"/>
  <c r="Q275" i="26"/>
  <c r="P275" i="26"/>
  <c r="G275" i="26"/>
  <c r="F275" i="26"/>
  <c r="H275" i="26" s="1"/>
  <c r="E275" i="26"/>
  <c r="D275" i="26"/>
  <c r="A275" i="26"/>
  <c r="AL269" i="26"/>
  <c r="S269" i="26"/>
  <c r="R269" i="26"/>
  <c r="P269" i="26"/>
  <c r="AK269" i="26" s="1"/>
  <c r="G269" i="26"/>
  <c r="F269" i="26"/>
  <c r="H269" i="26" s="1"/>
  <c r="E269" i="26"/>
  <c r="D269" i="26"/>
  <c r="A269" i="26"/>
  <c r="AL282" i="26"/>
  <c r="T282" i="26"/>
  <c r="S282" i="26"/>
  <c r="R282" i="26"/>
  <c r="P282" i="26"/>
  <c r="AN282" i="26" s="1"/>
  <c r="G282" i="26"/>
  <c r="F282" i="26"/>
  <c r="H282" i="26" s="1"/>
  <c r="E282" i="26"/>
  <c r="D282" i="26"/>
  <c r="A282" i="26"/>
  <c r="AL264" i="26"/>
  <c r="T264" i="26"/>
  <c r="S264" i="26"/>
  <c r="R264" i="26"/>
  <c r="P264" i="26"/>
  <c r="AK264" i="26" s="1"/>
  <c r="G264" i="26"/>
  <c r="F264" i="26"/>
  <c r="H264" i="26" s="1"/>
  <c r="E264" i="26"/>
  <c r="D264" i="26"/>
  <c r="A264" i="26"/>
  <c r="AL273" i="26"/>
  <c r="S273" i="26"/>
  <c r="R273" i="26"/>
  <c r="P273" i="26"/>
  <c r="AK273" i="26" s="1"/>
  <c r="G273" i="26"/>
  <c r="F273" i="26"/>
  <c r="H273" i="26" s="1"/>
  <c r="E273" i="26"/>
  <c r="D273" i="26"/>
  <c r="A273" i="26"/>
  <c r="AL271" i="26"/>
  <c r="T271" i="26"/>
  <c r="S271" i="26"/>
  <c r="R271" i="26"/>
  <c r="P271" i="26"/>
  <c r="AK271" i="26" s="1"/>
  <c r="G271" i="26"/>
  <c r="F271" i="26"/>
  <c r="H271" i="26" s="1"/>
  <c r="E271" i="26"/>
  <c r="D271" i="26"/>
  <c r="A271" i="26"/>
  <c r="AL272" i="26"/>
  <c r="T272" i="26"/>
  <c r="S272" i="26"/>
  <c r="R272" i="26"/>
  <c r="P272" i="26"/>
  <c r="AN272" i="26" s="1"/>
  <c r="G272" i="26"/>
  <c r="F272" i="26"/>
  <c r="H272" i="26" s="1"/>
  <c r="E272" i="26"/>
  <c r="D272" i="26"/>
  <c r="A272" i="26"/>
  <c r="AL283" i="26"/>
  <c r="T283" i="26"/>
  <c r="S283" i="26"/>
  <c r="R283" i="26"/>
  <c r="P283" i="26"/>
  <c r="AN283" i="26" s="1"/>
  <c r="G283" i="26"/>
  <c r="F283" i="26"/>
  <c r="H283" i="26" s="1"/>
  <c r="E283" i="26"/>
  <c r="D283" i="26"/>
  <c r="A283" i="26"/>
  <c r="AL305" i="26"/>
  <c r="S305" i="26"/>
  <c r="P305" i="26"/>
  <c r="F305" i="26"/>
  <c r="E305" i="26"/>
  <c r="D305" i="26"/>
  <c r="A305" i="26"/>
  <c r="AL267" i="26"/>
  <c r="S267" i="26"/>
  <c r="P267" i="26"/>
  <c r="F267" i="26"/>
  <c r="E267" i="26"/>
  <c r="D267" i="26"/>
  <c r="A267" i="26"/>
  <c r="AN266" i="26"/>
  <c r="AL266" i="26"/>
  <c r="AK266" i="26"/>
  <c r="T266" i="26"/>
  <c r="S266" i="26"/>
  <c r="R266" i="26"/>
  <c r="Q266" i="26"/>
  <c r="P266" i="26"/>
  <c r="G266" i="26"/>
  <c r="F266" i="26"/>
  <c r="H266" i="26" s="1"/>
  <c r="E266" i="26"/>
  <c r="D266" i="26"/>
  <c r="A266" i="26"/>
  <c r="AL270" i="26"/>
  <c r="T270" i="26"/>
  <c r="S270" i="26"/>
  <c r="R270" i="26"/>
  <c r="P270" i="26"/>
  <c r="AN270" i="26" s="1"/>
  <c r="G270" i="26"/>
  <c r="F270" i="26"/>
  <c r="H270" i="26" s="1"/>
  <c r="E270" i="26"/>
  <c r="D270" i="26"/>
  <c r="A270" i="26"/>
  <c r="AL262" i="26"/>
  <c r="T262" i="26"/>
  <c r="S262" i="26"/>
  <c r="R262" i="26"/>
  <c r="P262" i="26"/>
  <c r="AK262" i="26" s="1"/>
  <c r="G262" i="26"/>
  <c r="F262" i="26"/>
  <c r="H262" i="26" s="1"/>
  <c r="E262" i="26"/>
  <c r="D262" i="26"/>
  <c r="A262" i="26"/>
  <c r="AL292" i="26"/>
  <c r="AN292" i="26"/>
  <c r="A292" i="26"/>
  <c r="AL280" i="26"/>
  <c r="S280" i="26"/>
  <c r="R280" i="26"/>
  <c r="P280" i="26"/>
  <c r="AN280" i="26" s="1"/>
  <c r="G280" i="26"/>
  <c r="F280" i="26"/>
  <c r="H280" i="26" s="1"/>
  <c r="E280" i="26"/>
  <c r="D280" i="26"/>
  <c r="A280" i="26"/>
  <c r="AL277" i="26"/>
  <c r="T277" i="26"/>
  <c r="S277" i="26"/>
  <c r="R277" i="26"/>
  <c r="P277" i="26"/>
  <c r="AN277" i="26" s="1"/>
  <c r="G277" i="26"/>
  <c r="F277" i="26"/>
  <c r="H277" i="26" s="1"/>
  <c r="E277" i="26"/>
  <c r="D277" i="26"/>
  <c r="A277" i="26"/>
  <c r="AL279" i="26"/>
  <c r="S279" i="26"/>
  <c r="R279" i="26"/>
  <c r="P279" i="26"/>
  <c r="AK279" i="26" s="1"/>
  <c r="G279" i="26"/>
  <c r="F279" i="26"/>
  <c r="H279" i="26" s="1"/>
  <c r="E279" i="26"/>
  <c r="D279" i="26"/>
  <c r="A279" i="26"/>
  <c r="AL291" i="26"/>
  <c r="AK291" i="26"/>
  <c r="A291" i="26"/>
  <c r="AP256" i="26"/>
  <c r="AO256" i="26"/>
  <c r="AN256" i="26"/>
  <c r="AK256" i="26"/>
  <c r="A256" i="26"/>
  <c r="AP255" i="26"/>
  <c r="AO255" i="26"/>
  <c r="AN255" i="26"/>
  <c r="A255" i="26"/>
  <c r="AP254" i="26"/>
  <c r="AO254" i="26"/>
  <c r="AN254" i="26"/>
  <c r="A254" i="26"/>
  <c r="AP253" i="26"/>
  <c r="AO253" i="26"/>
  <c r="AD253" i="26"/>
  <c r="A253" i="26"/>
  <c r="AP252" i="26"/>
  <c r="AO252" i="26"/>
  <c r="A252" i="26"/>
  <c r="AP251" i="26"/>
  <c r="AO251" i="26"/>
  <c r="AN251" i="26"/>
  <c r="A251" i="26"/>
  <c r="AP250" i="26"/>
  <c r="AO250" i="26"/>
  <c r="AN250" i="26"/>
  <c r="A250" i="26"/>
  <c r="AP249" i="26"/>
  <c r="AO249" i="26"/>
  <c r="AN249" i="26"/>
  <c r="A249" i="26"/>
  <c r="AP243" i="26"/>
  <c r="AO243" i="26"/>
  <c r="AN243" i="26"/>
  <c r="A243" i="26"/>
  <c r="AP242" i="26"/>
  <c r="AO242" i="26"/>
  <c r="AN242" i="26"/>
  <c r="A242" i="26"/>
  <c r="AP241" i="26"/>
  <c r="AO241" i="26"/>
  <c r="AN241" i="26"/>
  <c r="A241" i="26"/>
  <c r="AP240" i="26"/>
  <c r="AO240" i="26"/>
  <c r="AN240" i="26"/>
  <c r="A240" i="26"/>
  <c r="AP239" i="26"/>
  <c r="AO239" i="26"/>
  <c r="AN239" i="26"/>
  <c r="A239" i="26"/>
  <c r="AP238" i="26"/>
  <c r="AO238" i="26"/>
  <c r="AN238" i="26"/>
  <c r="A238" i="26"/>
  <c r="AP237" i="26"/>
  <c r="AO237" i="26"/>
  <c r="AN237" i="26"/>
  <c r="A237" i="26"/>
  <c r="AP236" i="26"/>
  <c r="AO236" i="26"/>
  <c r="AN236" i="26"/>
  <c r="A236" i="26"/>
  <c r="AP235" i="26"/>
  <c r="AO235" i="26"/>
  <c r="AN235" i="26"/>
  <c r="A235" i="26"/>
  <c r="AP234" i="26"/>
  <c r="AO234" i="26"/>
  <c r="AN234" i="26"/>
  <c r="A234" i="26"/>
  <c r="AP233" i="26"/>
  <c r="AO233" i="26"/>
  <c r="AN233" i="26"/>
  <c r="A233" i="26"/>
  <c r="AP231" i="26"/>
  <c r="AO231" i="26"/>
  <c r="AN231" i="26"/>
  <c r="A231" i="26"/>
  <c r="AP230" i="26"/>
  <c r="AO230" i="26"/>
  <c r="AN230" i="26"/>
  <c r="A230" i="26"/>
  <c r="AP229" i="26"/>
  <c r="AO229" i="26"/>
  <c r="AN229" i="26"/>
  <c r="A229" i="26"/>
  <c r="AP228" i="26"/>
  <c r="AO228" i="26"/>
  <c r="AN228" i="26"/>
  <c r="A228" i="26"/>
  <c r="AP227" i="26"/>
  <c r="AO227" i="26"/>
  <c r="AN227" i="26"/>
  <c r="A227" i="26"/>
  <c r="AJ226" i="26"/>
  <c r="AI226" i="26"/>
  <c r="N236" i="26" s="1"/>
  <c r="A226" i="26"/>
  <c r="AN224" i="26"/>
  <c r="AK224" i="26"/>
  <c r="AA224" i="26"/>
  <c r="W224" i="26"/>
  <c r="V224" i="26"/>
  <c r="X224" i="26" s="1"/>
  <c r="AG224" i="26" s="1"/>
  <c r="U224" i="26"/>
  <c r="T224" i="26"/>
  <c r="S224" i="26"/>
  <c r="R224" i="26"/>
  <c r="Q224" i="26"/>
  <c r="P224" i="26"/>
  <c r="G224" i="26"/>
  <c r="F224" i="26"/>
  <c r="H224" i="26" s="1"/>
  <c r="E224" i="26"/>
  <c r="D224" i="26"/>
  <c r="A224" i="26"/>
  <c r="AN223" i="26"/>
  <c r="AK223" i="26"/>
  <c r="AA223" i="26"/>
  <c r="Z224" i="26" s="1"/>
  <c r="W223" i="26"/>
  <c r="V223" i="26"/>
  <c r="X223" i="26" s="1"/>
  <c r="AH223" i="26" s="1"/>
  <c r="U223" i="26"/>
  <c r="T223" i="26"/>
  <c r="S223" i="26"/>
  <c r="R223" i="26"/>
  <c r="Q223" i="26"/>
  <c r="P223" i="26"/>
  <c r="G223" i="26"/>
  <c r="F223" i="26"/>
  <c r="H223" i="26" s="1"/>
  <c r="E223" i="26"/>
  <c r="D223" i="26"/>
  <c r="A223" i="26"/>
  <c r="AN222" i="26"/>
  <c r="AK222" i="26"/>
  <c r="AA222" i="26"/>
  <c r="Z223" i="26" s="1"/>
  <c r="W222" i="26"/>
  <c r="V222" i="26"/>
  <c r="X222" i="26" s="1"/>
  <c r="AH222" i="26" s="1"/>
  <c r="U222" i="26"/>
  <c r="T222" i="26"/>
  <c r="S222" i="26"/>
  <c r="R222" i="26"/>
  <c r="Q222" i="26"/>
  <c r="P222" i="26"/>
  <c r="G222" i="26"/>
  <c r="F222" i="26"/>
  <c r="H222" i="26" s="1"/>
  <c r="E222" i="26"/>
  <c r="D222" i="26"/>
  <c r="A222" i="26"/>
  <c r="AN221" i="26"/>
  <c r="AK221" i="26"/>
  <c r="AA221" i="26"/>
  <c r="Z222" i="26" s="1"/>
  <c r="W221" i="26"/>
  <c r="V221" i="26"/>
  <c r="X221" i="26" s="1"/>
  <c r="U221" i="26"/>
  <c r="T221" i="26"/>
  <c r="S221" i="26"/>
  <c r="R221" i="26"/>
  <c r="Q221" i="26"/>
  <c r="P221" i="26"/>
  <c r="G221" i="26"/>
  <c r="F221" i="26"/>
  <c r="H221" i="26" s="1"/>
  <c r="E221" i="26"/>
  <c r="D221" i="26"/>
  <c r="A221" i="26"/>
  <c r="AN220" i="26"/>
  <c r="AK220" i="26"/>
  <c r="AA220" i="26"/>
  <c r="Z221" i="26" s="1"/>
  <c r="W220" i="26"/>
  <c r="V220" i="26"/>
  <c r="X220" i="26" s="1"/>
  <c r="AP220" i="26" s="1"/>
  <c r="U220" i="26"/>
  <c r="T220" i="26"/>
  <c r="S220" i="26"/>
  <c r="R220" i="26"/>
  <c r="Q220" i="26"/>
  <c r="P220" i="26"/>
  <c r="G220" i="26"/>
  <c r="F220" i="26"/>
  <c r="H220" i="26" s="1"/>
  <c r="E220" i="26"/>
  <c r="D220" i="26"/>
  <c r="A220" i="26"/>
  <c r="AN219" i="26"/>
  <c r="AK219" i="26"/>
  <c r="AA219" i="26"/>
  <c r="Z220" i="26" s="1"/>
  <c r="W219" i="26"/>
  <c r="V219" i="26"/>
  <c r="X219" i="26" s="1"/>
  <c r="AG219" i="26" s="1"/>
  <c r="U219" i="26"/>
  <c r="T219" i="26"/>
  <c r="S219" i="26"/>
  <c r="R219" i="26"/>
  <c r="Q219" i="26"/>
  <c r="P219" i="26"/>
  <c r="G219" i="26"/>
  <c r="F219" i="26"/>
  <c r="H219" i="26" s="1"/>
  <c r="E219" i="26"/>
  <c r="D219" i="26"/>
  <c r="A219" i="26"/>
  <c r="AN218" i="26"/>
  <c r="AK218" i="26"/>
  <c r="AA218" i="26"/>
  <c r="Z219" i="26" s="1"/>
  <c r="W218" i="26"/>
  <c r="V218" i="26"/>
  <c r="X218" i="26" s="1"/>
  <c r="AH218" i="26" s="1"/>
  <c r="U218" i="26"/>
  <c r="T218" i="26"/>
  <c r="S218" i="26"/>
  <c r="R218" i="26"/>
  <c r="Q218" i="26"/>
  <c r="P218" i="26"/>
  <c r="G218" i="26"/>
  <c r="F218" i="26"/>
  <c r="H218" i="26" s="1"/>
  <c r="E218" i="26"/>
  <c r="D218" i="26"/>
  <c r="A218" i="26"/>
  <c r="AN217" i="26"/>
  <c r="AK217" i="26"/>
  <c r="AA217" i="26"/>
  <c r="Z218" i="26" s="1"/>
  <c r="W217" i="26"/>
  <c r="V217" i="26"/>
  <c r="X217" i="26" s="1"/>
  <c r="AE217" i="26" s="1"/>
  <c r="U217" i="26"/>
  <c r="T217" i="26"/>
  <c r="S217" i="26"/>
  <c r="R217" i="26"/>
  <c r="Q217" i="26"/>
  <c r="P217" i="26"/>
  <c r="G217" i="26"/>
  <c r="F217" i="26"/>
  <c r="H217" i="26" s="1"/>
  <c r="E217" i="26"/>
  <c r="D217" i="26"/>
  <c r="A217" i="26"/>
  <c r="AN216" i="26"/>
  <c r="AK216" i="26"/>
  <c r="AA216" i="26"/>
  <c r="Z217" i="26" s="1"/>
  <c r="W216" i="26"/>
  <c r="V216" i="26"/>
  <c r="X216" i="26" s="1"/>
  <c r="U216" i="26"/>
  <c r="T216" i="26"/>
  <c r="S216" i="26"/>
  <c r="R216" i="26"/>
  <c r="Q216" i="26"/>
  <c r="P216" i="26"/>
  <c r="G216" i="26"/>
  <c r="F216" i="26"/>
  <c r="H216" i="26" s="1"/>
  <c r="E216" i="26"/>
  <c r="D216" i="26"/>
  <c r="A216" i="26"/>
  <c r="AN215" i="26"/>
  <c r="AK215" i="26"/>
  <c r="AA215" i="26"/>
  <c r="Z216" i="26" s="1"/>
  <c r="W215" i="26"/>
  <c r="V215" i="26"/>
  <c r="X215" i="26" s="1"/>
  <c r="AO215" i="26" s="1"/>
  <c r="U215" i="26"/>
  <c r="T215" i="26"/>
  <c r="S215" i="26"/>
  <c r="R215" i="26"/>
  <c r="Q215" i="26"/>
  <c r="P215" i="26"/>
  <c r="G215" i="26"/>
  <c r="F215" i="26"/>
  <c r="H215" i="26" s="1"/>
  <c r="E215" i="26"/>
  <c r="D215" i="26"/>
  <c r="A215" i="26"/>
  <c r="AN214" i="26"/>
  <c r="AK214" i="26"/>
  <c r="AA214" i="26"/>
  <c r="Z215" i="26" s="1"/>
  <c r="W214" i="26"/>
  <c r="V214" i="26"/>
  <c r="X214" i="26" s="1"/>
  <c r="U214" i="26"/>
  <c r="T214" i="26"/>
  <c r="S214" i="26"/>
  <c r="R214" i="26"/>
  <c r="Q214" i="26"/>
  <c r="P214" i="26"/>
  <c r="G214" i="26"/>
  <c r="F214" i="26"/>
  <c r="H214" i="26" s="1"/>
  <c r="E214" i="26"/>
  <c r="D214" i="26"/>
  <c r="A214" i="26"/>
  <c r="U213" i="26"/>
  <c r="T213" i="26"/>
  <c r="R213" i="26"/>
  <c r="P213" i="26"/>
  <c r="G213" i="26"/>
  <c r="F213" i="26"/>
  <c r="H213" i="26" s="1"/>
  <c r="E213" i="26"/>
  <c r="D213" i="26"/>
  <c r="A213" i="26"/>
  <c r="U212" i="26"/>
  <c r="T212" i="26"/>
  <c r="R212" i="26"/>
  <c r="P212" i="26"/>
  <c r="G212" i="26"/>
  <c r="F212" i="26"/>
  <c r="H212" i="26" s="1"/>
  <c r="E212" i="26"/>
  <c r="D212" i="26"/>
  <c r="A212" i="26"/>
  <c r="AN211" i="26"/>
  <c r="AK211" i="26"/>
  <c r="T211" i="26"/>
  <c r="S211" i="26"/>
  <c r="R211" i="26"/>
  <c r="Q211" i="26"/>
  <c r="P211" i="26"/>
  <c r="G211" i="26"/>
  <c r="F211" i="26"/>
  <c r="H211" i="26" s="1"/>
  <c r="E211" i="26"/>
  <c r="D211" i="26"/>
  <c r="A211" i="26"/>
  <c r="U210" i="26"/>
  <c r="T210" i="26"/>
  <c r="R210" i="26"/>
  <c r="P210" i="26"/>
  <c r="AN210" i="26" s="1"/>
  <c r="G210" i="26"/>
  <c r="F210" i="26"/>
  <c r="H210" i="26" s="1"/>
  <c r="E210" i="26"/>
  <c r="D210" i="26"/>
  <c r="A210" i="26"/>
  <c r="AN209" i="26"/>
  <c r="AK209" i="26"/>
  <c r="T209" i="26"/>
  <c r="S209" i="26"/>
  <c r="R209" i="26"/>
  <c r="Q209" i="26"/>
  <c r="P209" i="26"/>
  <c r="G209" i="26"/>
  <c r="F209" i="26"/>
  <c r="H209" i="26" s="1"/>
  <c r="E209" i="26"/>
  <c r="D209" i="26"/>
  <c r="A209" i="26"/>
  <c r="U208" i="26"/>
  <c r="T208" i="26"/>
  <c r="R208" i="26"/>
  <c r="P208" i="26"/>
  <c r="AK208" i="26" s="1"/>
  <c r="G208" i="26"/>
  <c r="F208" i="26"/>
  <c r="H208" i="26" s="1"/>
  <c r="E208" i="26"/>
  <c r="D208" i="26"/>
  <c r="A208" i="26"/>
  <c r="AN207" i="26"/>
  <c r="AK207" i="26"/>
  <c r="T207" i="26"/>
  <c r="S207" i="26"/>
  <c r="R207" i="26"/>
  <c r="Q207" i="26"/>
  <c r="P207" i="26"/>
  <c r="G207" i="26"/>
  <c r="F207" i="26"/>
  <c r="H207" i="26" s="1"/>
  <c r="E207" i="26"/>
  <c r="D207" i="26"/>
  <c r="A207" i="26"/>
  <c r="U206" i="26"/>
  <c r="T206" i="26"/>
  <c r="R206" i="26"/>
  <c r="P206" i="26"/>
  <c r="G206" i="26"/>
  <c r="F206" i="26"/>
  <c r="H206" i="26" s="1"/>
  <c r="E206" i="26"/>
  <c r="D206" i="26"/>
  <c r="A206" i="26"/>
  <c r="U205" i="26"/>
  <c r="T205" i="26"/>
  <c r="S205" i="26"/>
  <c r="R205" i="26"/>
  <c r="P205" i="26"/>
  <c r="AN205" i="26" s="1"/>
  <c r="G205" i="26"/>
  <c r="F205" i="26"/>
  <c r="H205" i="26" s="1"/>
  <c r="E205" i="26"/>
  <c r="D205" i="26"/>
  <c r="A205" i="26"/>
  <c r="U204" i="26"/>
  <c r="T204" i="26"/>
  <c r="S204" i="26"/>
  <c r="R204" i="26"/>
  <c r="P204" i="26"/>
  <c r="AN204" i="26" s="1"/>
  <c r="G204" i="26"/>
  <c r="F204" i="26"/>
  <c r="H204" i="26" s="1"/>
  <c r="E204" i="26"/>
  <c r="D204" i="26"/>
  <c r="A204" i="26"/>
  <c r="U203" i="26"/>
  <c r="T203" i="26"/>
  <c r="S203" i="26"/>
  <c r="R203" i="26"/>
  <c r="P203" i="26"/>
  <c r="AK203" i="26" s="1"/>
  <c r="G203" i="26"/>
  <c r="F203" i="26"/>
  <c r="H203" i="26" s="1"/>
  <c r="E203" i="26"/>
  <c r="D203" i="26"/>
  <c r="A203" i="26"/>
  <c r="S202" i="26"/>
  <c r="P202" i="26"/>
  <c r="L202" i="26"/>
  <c r="L226" i="26" s="1"/>
  <c r="F202" i="26"/>
  <c r="E202" i="26"/>
  <c r="D202" i="26"/>
  <c r="A202" i="26"/>
  <c r="AN201" i="26"/>
  <c r="AK201" i="26"/>
  <c r="T201" i="26"/>
  <c r="S201" i="26"/>
  <c r="R201" i="26"/>
  <c r="Q201" i="26"/>
  <c r="P201" i="26"/>
  <c r="G201" i="26"/>
  <c r="F201" i="26"/>
  <c r="H201" i="26" s="1"/>
  <c r="E201" i="26"/>
  <c r="D201" i="26"/>
  <c r="A201" i="26"/>
  <c r="U200" i="26"/>
  <c r="T200" i="26"/>
  <c r="S200" i="26"/>
  <c r="R200" i="26"/>
  <c r="P200" i="26"/>
  <c r="AK200" i="26" s="1"/>
  <c r="G200" i="26"/>
  <c r="F200" i="26"/>
  <c r="H200" i="26" s="1"/>
  <c r="E200" i="26"/>
  <c r="D200" i="26"/>
  <c r="A200" i="26"/>
  <c r="U199" i="26"/>
  <c r="T199" i="26"/>
  <c r="S199" i="26"/>
  <c r="R199" i="26"/>
  <c r="P199" i="26"/>
  <c r="AN199" i="26" s="1"/>
  <c r="G199" i="26"/>
  <c r="F199" i="26"/>
  <c r="H199" i="26" s="1"/>
  <c r="E199" i="26"/>
  <c r="D199" i="26"/>
  <c r="A199" i="26"/>
  <c r="U198" i="26"/>
  <c r="T198" i="26"/>
  <c r="S198" i="26"/>
  <c r="R198" i="26"/>
  <c r="P198" i="26"/>
  <c r="AN198" i="26" s="1"/>
  <c r="G198" i="26"/>
  <c r="F198" i="26"/>
  <c r="H198" i="26" s="1"/>
  <c r="E198" i="26"/>
  <c r="D198" i="26"/>
  <c r="A198" i="26"/>
  <c r="U197" i="26"/>
  <c r="T197" i="26"/>
  <c r="S197" i="26"/>
  <c r="R197" i="26"/>
  <c r="P197" i="26"/>
  <c r="AK197" i="26" s="1"/>
  <c r="G197" i="26"/>
  <c r="F197" i="26"/>
  <c r="H197" i="26" s="1"/>
  <c r="E197" i="26"/>
  <c r="D197" i="26"/>
  <c r="A197" i="26"/>
  <c r="U196" i="26"/>
  <c r="T196" i="26"/>
  <c r="S196" i="26"/>
  <c r="R196" i="26"/>
  <c r="P196" i="26"/>
  <c r="AN196" i="26" s="1"/>
  <c r="G196" i="26"/>
  <c r="F196" i="26"/>
  <c r="H196" i="26" s="1"/>
  <c r="E196" i="26"/>
  <c r="D196" i="26"/>
  <c r="A196" i="26"/>
  <c r="AP195" i="26"/>
  <c r="AO195" i="26"/>
  <c r="AN195" i="26"/>
  <c r="AK195" i="26"/>
  <c r="A195" i="26"/>
  <c r="AP194" i="26"/>
  <c r="A194" i="26"/>
  <c r="AP193" i="26"/>
  <c r="D193" i="26"/>
  <c r="D254" i="26" s="1"/>
  <c r="A193" i="26"/>
  <c r="AP192" i="26"/>
  <c r="AD192" i="26"/>
  <c r="A192" i="26"/>
  <c r="AP191" i="26"/>
  <c r="AD191" i="26"/>
  <c r="A191" i="26"/>
  <c r="AP190" i="26"/>
  <c r="AO190" i="26"/>
  <c r="AN190" i="26"/>
  <c r="A190" i="26"/>
  <c r="AP189" i="26"/>
  <c r="AO189" i="26"/>
  <c r="AN189" i="26"/>
  <c r="A189" i="26"/>
  <c r="AP188" i="26"/>
  <c r="AO188" i="26"/>
  <c r="AN188" i="26"/>
  <c r="A188" i="26"/>
  <c r="AP182" i="26"/>
  <c r="AO182" i="26"/>
  <c r="AN182" i="26"/>
  <c r="A182" i="26"/>
  <c r="AP181" i="26"/>
  <c r="AO181" i="26"/>
  <c r="AN181" i="26"/>
  <c r="A181" i="26"/>
  <c r="AP180" i="26"/>
  <c r="AO180" i="26"/>
  <c r="AN180" i="26"/>
  <c r="A180" i="26"/>
  <c r="AP179" i="26"/>
  <c r="AO179" i="26"/>
  <c r="AN179" i="26"/>
  <c r="A179" i="26"/>
  <c r="AP178" i="26"/>
  <c r="AO178" i="26"/>
  <c r="AN178" i="26"/>
  <c r="A178" i="26"/>
  <c r="AP177" i="26"/>
  <c r="AO177" i="26"/>
  <c r="AN177" i="26"/>
  <c r="A177" i="26"/>
  <c r="AP176" i="26"/>
  <c r="AO176" i="26"/>
  <c r="AN176" i="26"/>
  <c r="A176" i="26"/>
  <c r="AP175" i="26"/>
  <c r="AO175" i="26"/>
  <c r="AN175" i="26"/>
  <c r="A175" i="26"/>
  <c r="AP174" i="26"/>
  <c r="AO174" i="26"/>
  <c r="AN174" i="26"/>
  <c r="A174" i="26"/>
  <c r="AP173" i="26"/>
  <c r="AO173" i="26"/>
  <c r="AN173" i="26"/>
  <c r="A173" i="26"/>
  <c r="AP172" i="26"/>
  <c r="AO172" i="26"/>
  <c r="AN172" i="26"/>
  <c r="A172" i="26"/>
  <c r="AP171" i="26"/>
  <c r="AO171" i="26"/>
  <c r="AN171" i="26"/>
  <c r="A171" i="26"/>
  <c r="AP170" i="26"/>
  <c r="AO170" i="26"/>
  <c r="AN170" i="26"/>
  <c r="A170" i="26"/>
  <c r="AP169" i="26"/>
  <c r="AO169" i="26"/>
  <c r="AN169" i="26"/>
  <c r="A169" i="26"/>
  <c r="AP168" i="26"/>
  <c r="AO168" i="26"/>
  <c r="AN168" i="26"/>
  <c r="A168" i="26"/>
  <c r="AP167" i="26"/>
  <c r="AO167" i="26"/>
  <c r="AN167" i="26"/>
  <c r="A167" i="26"/>
  <c r="AP166" i="26"/>
  <c r="AO166" i="26"/>
  <c r="AN166" i="26"/>
  <c r="A166" i="26"/>
  <c r="AP165" i="26"/>
  <c r="AO165" i="26"/>
  <c r="AN165" i="26"/>
  <c r="A165" i="26"/>
  <c r="AP164" i="26"/>
  <c r="AO164" i="26"/>
  <c r="AN164" i="26"/>
  <c r="A164" i="26"/>
  <c r="AP163" i="26"/>
  <c r="AO163" i="26"/>
  <c r="AN163" i="26"/>
  <c r="A163" i="26"/>
  <c r="AP162" i="26"/>
  <c r="AO162" i="26"/>
  <c r="AN162" i="26"/>
  <c r="A162" i="26"/>
  <c r="AJ161" i="26"/>
  <c r="AI161" i="26"/>
  <c r="A161" i="26"/>
  <c r="AP160" i="26"/>
  <c r="AO160" i="26"/>
  <c r="AN160" i="26"/>
  <c r="AK160" i="26"/>
  <c r="T160" i="26"/>
  <c r="A160" i="26"/>
  <c r="AN159" i="26"/>
  <c r="AK159" i="26"/>
  <c r="AA159" i="26"/>
  <c r="W159" i="26"/>
  <c r="V159" i="26"/>
  <c r="X159" i="26" s="1"/>
  <c r="T159" i="26"/>
  <c r="S159" i="26"/>
  <c r="R159" i="26"/>
  <c r="Q159" i="26"/>
  <c r="P159" i="26"/>
  <c r="N159" i="26"/>
  <c r="G159" i="26"/>
  <c r="F159" i="26"/>
  <c r="H159" i="26" s="1"/>
  <c r="E159" i="26"/>
  <c r="D159" i="26"/>
  <c r="A159" i="26"/>
  <c r="AN158" i="26"/>
  <c r="AK158" i="26"/>
  <c r="AA158" i="26"/>
  <c r="W158" i="26"/>
  <c r="V158" i="26"/>
  <c r="X158" i="26" s="1"/>
  <c r="AG158" i="26" s="1"/>
  <c r="T158" i="26"/>
  <c r="S158" i="26"/>
  <c r="R158" i="26"/>
  <c r="Q158" i="26"/>
  <c r="P158" i="26"/>
  <c r="N158" i="26"/>
  <c r="G158" i="26"/>
  <c r="F158" i="26"/>
  <c r="H158" i="26" s="1"/>
  <c r="E158" i="26"/>
  <c r="D158" i="26"/>
  <c r="A158" i="26"/>
  <c r="AN157" i="26"/>
  <c r="AK157" i="26"/>
  <c r="AA157" i="26"/>
  <c r="W157" i="26"/>
  <c r="V157" i="26"/>
  <c r="X157" i="26" s="1"/>
  <c r="AH157" i="26" s="1"/>
  <c r="T157" i="26"/>
  <c r="S157" i="26"/>
  <c r="R157" i="26"/>
  <c r="Q157" i="26"/>
  <c r="P157" i="26"/>
  <c r="N157" i="26"/>
  <c r="G157" i="26"/>
  <c r="F157" i="26"/>
  <c r="H157" i="26" s="1"/>
  <c r="E157" i="26"/>
  <c r="D157" i="26"/>
  <c r="A157" i="26"/>
  <c r="AN156" i="26"/>
  <c r="AK156" i="26"/>
  <c r="AA156" i="26"/>
  <c r="Z158" i="26" s="1"/>
  <c r="W156" i="26"/>
  <c r="V156" i="26"/>
  <c r="X156" i="26" s="1"/>
  <c r="T156" i="26"/>
  <c r="S156" i="26"/>
  <c r="R156" i="26"/>
  <c r="Q156" i="26"/>
  <c r="P156" i="26"/>
  <c r="N156" i="26"/>
  <c r="G156" i="26"/>
  <c r="A156" i="26"/>
  <c r="AN155" i="26"/>
  <c r="AK155" i="26"/>
  <c r="AA155" i="26"/>
  <c r="Z156" i="26" s="1"/>
  <c r="W155" i="26"/>
  <c r="V155" i="26"/>
  <c r="X155" i="26" s="1"/>
  <c r="T155" i="26"/>
  <c r="S155" i="26"/>
  <c r="R155" i="26"/>
  <c r="Q155" i="26"/>
  <c r="P155" i="26"/>
  <c r="N155" i="26"/>
  <c r="G155" i="26"/>
  <c r="F155" i="26"/>
  <c r="H155" i="26" s="1"/>
  <c r="E155" i="26"/>
  <c r="D155" i="26"/>
  <c r="A155" i="26"/>
  <c r="AN154" i="26"/>
  <c r="AK154" i="26"/>
  <c r="AA154" i="26"/>
  <c r="W154" i="26"/>
  <c r="V154" i="26"/>
  <c r="X154" i="26" s="1"/>
  <c r="AH154" i="26" s="1"/>
  <c r="T154" i="26"/>
  <c r="S154" i="26"/>
  <c r="R154" i="26"/>
  <c r="Q154" i="26"/>
  <c r="P154" i="26"/>
  <c r="N154" i="26"/>
  <c r="G154" i="26"/>
  <c r="F154" i="26"/>
  <c r="H154" i="26" s="1"/>
  <c r="E154" i="26"/>
  <c r="D154" i="26"/>
  <c r="A154" i="26"/>
  <c r="AN144" i="26"/>
  <c r="A144" i="26"/>
  <c r="AN143" i="26"/>
  <c r="A143" i="26"/>
  <c r="S135" i="26"/>
  <c r="Q135" i="26"/>
  <c r="R135" i="26" s="1"/>
  <c r="P135" i="26"/>
  <c r="AK135" i="26" s="1"/>
  <c r="G135" i="26"/>
  <c r="F135" i="26"/>
  <c r="H135" i="26" s="1"/>
  <c r="E135" i="26"/>
  <c r="D135" i="26"/>
  <c r="A135" i="26"/>
  <c r="S151" i="26"/>
  <c r="Q151" i="26"/>
  <c r="P151" i="26"/>
  <c r="F151" i="26"/>
  <c r="E151" i="26"/>
  <c r="D151" i="26"/>
  <c r="A151" i="26"/>
  <c r="AN136" i="26"/>
  <c r="AK136" i="26"/>
  <c r="T136" i="26"/>
  <c r="S136" i="26"/>
  <c r="R136" i="26"/>
  <c r="Q136" i="26"/>
  <c r="P136" i="26"/>
  <c r="G136" i="26"/>
  <c r="F136" i="26"/>
  <c r="H136" i="26" s="1"/>
  <c r="E136" i="26"/>
  <c r="D136" i="26"/>
  <c r="A136" i="26"/>
  <c r="AN142" i="26"/>
  <c r="A142" i="26"/>
  <c r="S130" i="26"/>
  <c r="Q130" i="26"/>
  <c r="P130" i="26"/>
  <c r="G130" i="26"/>
  <c r="F130" i="26"/>
  <c r="E130" i="26"/>
  <c r="D130" i="26"/>
  <c r="A130" i="26"/>
  <c r="AN129" i="26"/>
  <c r="AL129" i="26"/>
  <c r="AK129" i="26"/>
  <c r="T129" i="26"/>
  <c r="S129" i="26"/>
  <c r="R129" i="26"/>
  <c r="Q129" i="26"/>
  <c r="P129" i="26"/>
  <c r="G129" i="26"/>
  <c r="F129" i="26"/>
  <c r="H129" i="26" s="1"/>
  <c r="E129" i="26"/>
  <c r="D129" i="26"/>
  <c r="A129" i="26"/>
  <c r="S141" i="26"/>
  <c r="Q141" i="26"/>
  <c r="R141" i="26" s="1"/>
  <c r="P141" i="26"/>
  <c r="AN141" i="26" s="1"/>
  <c r="G141" i="26"/>
  <c r="F141" i="26"/>
  <c r="H141" i="26" s="1"/>
  <c r="E141" i="26"/>
  <c r="D141" i="26"/>
  <c r="A141" i="26"/>
  <c r="Q150" i="26"/>
  <c r="P150" i="26"/>
  <c r="G150" i="26"/>
  <c r="F150" i="26"/>
  <c r="E150" i="26"/>
  <c r="D150" i="26"/>
  <c r="A150" i="26"/>
  <c r="A149" i="26"/>
  <c r="S137" i="26"/>
  <c r="Q137" i="26"/>
  <c r="P137" i="26"/>
  <c r="F137" i="26"/>
  <c r="E137" i="26"/>
  <c r="D137" i="26"/>
  <c r="A137" i="26"/>
  <c r="AN126" i="26"/>
  <c r="AK126" i="26"/>
  <c r="T126" i="26"/>
  <c r="S126" i="26"/>
  <c r="R126" i="26"/>
  <c r="Q126" i="26"/>
  <c r="P126" i="26"/>
  <c r="G126" i="26"/>
  <c r="F126" i="26"/>
  <c r="H126" i="26" s="1"/>
  <c r="E126" i="26"/>
  <c r="D126" i="26"/>
  <c r="A126" i="26"/>
  <c r="T132" i="26"/>
  <c r="Q132" i="26"/>
  <c r="R132" i="26" s="1"/>
  <c r="P132" i="26"/>
  <c r="AN132" i="26" s="1"/>
  <c r="G132" i="26"/>
  <c r="F132" i="26"/>
  <c r="H132" i="26" s="1"/>
  <c r="E132" i="26"/>
  <c r="D132" i="26"/>
  <c r="A132" i="26"/>
  <c r="T115" i="26"/>
  <c r="S115" i="26"/>
  <c r="Q115" i="26"/>
  <c r="R115" i="26" s="1"/>
  <c r="P115" i="26"/>
  <c r="AN115" i="26" s="1"/>
  <c r="G115" i="26"/>
  <c r="F115" i="26"/>
  <c r="H115" i="26" s="1"/>
  <c r="E115" i="26"/>
  <c r="D115" i="26"/>
  <c r="A115" i="26"/>
  <c r="AK140" i="26"/>
  <c r="A140" i="26"/>
  <c r="T133" i="26"/>
  <c r="Q133" i="26"/>
  <c r="R133" i="26" s="1"/>
  <c r="P133" i="26"/>
  <c r="AN133" i="26" s="1"/>
  <c r="G133" i="26"/>
  <c r="F133" i="26"/>
  <c r="H133" i="26" s="1"/>
  <c r="E133" i="26"/>
  <c r="D133" i="26"/>
  <c r="A133" i="26"/>
  <c r="AL134" i="26"/>
  <c r="T134" i="26"/>
  <c r="S134" i="26"/>
  <c r="Q134" i="26"/>
  <c r="R134" i="26" s="1"/>
  <c r="P134" i="26"/>
  <c r="AK134" i="26" s="1"/>
  <c r="G134" i="26"/>
  <c r="F134" i="26"/>
  <c r="H134" i="26" s="1"/>
  <c r="E134" i="26"/>
  <c r="D134" i="26"/>
  <c r="A134" i="26"/>
  <c r="Q139" i="26"/>
  <c r="R139" i="26" s="1"/>
  <c r="P139" i="26"/>
  <c r="AN139" i="26" s="1"/>
  <c r="G139" i="26"/>
  <c r="F139" i="26"/>
  <c r="H139" i="26" s="1"/>
  <c r="E139" i="26"/>
  <c r="D139" i="26"/>
  <c r="A139" i="26"/>
  <c r="T116" i="26"/>
  <c r="S116" i="26"/>
  <c r="Q116" i="26"/>
  <c r="R116" i="26" s="1"/>
  <c r="P116" i="26"/>
  <c r="AN116" i="26" s="1"/>
  <c r="G116" i="26"/>
  <c r="F116" i="26"/>
  <c r="H116" i="26" s="1"/>
  <c r="E116" i="26"/>
  <c r="D116" i="26"/>
  <c r="A116" i="26"/>
  <c r="AN148" i="26"/>
  <c r="A148" i="26"/>
  <c r="S120" i="26"/>
  <c r="Q120" i="26"/>
  <c r="P120" i="26"/>
  <c r="F120" i="26"/>
  <c r="E120" i="26"/>
  <c r="D120" i="26"/>
  <c r="A120" i="26"/>
  <c r="S119" i="26"/>
  <c r="Q119" i="26"/>
  <c r="P119" i="26"/>
  <c r="F119" i="26"/>
  <c r="E119" i="26"/>
  <c r="D119" i="26"/>
  <c r="A119" i="26"/>
  <c r="S118" i="26"/>
  <c r="Q118" i="26"/>
  <c r="G118" i="26"/>
  <c r="F118" i="26"/>
  <c r="E118" i="26"/>
  <c r="D118" i="26"/>
  <c r="A118" i="26"/>
  <c r="AN117" i="26"/>
  <c r="AK117" i="26"/>
  <c r="T117" i="26"/>
  <c r="S117" i="26"/>
  <c r="R117" i="26"/>
  <c r="Q117" i="26"/>
  <c r="P117" i="26"/>
  <c r="G117" i="26"/>
  <c r="F117" i="26"/>
  <c r="H117" i="26" s="1"/>
  <c r="E117" i="26"/>
  <c r="D117" i="26"/>
  <c r="A117" i="26"/>
  <c r="Q138" i="26"/>
  <c r="R138" i="26" s="1"/>
  <c r="P138" i="26"/>
  <c r="AK138" i="26" s="1"/>
  <c r="G138" i="26"/>
  <c r="F138" i="26"/>
  <c r="H138" i="26" s="1"/>
  <c r="E138" i="26"/>
  <c r="D138" i="26"/>
  <c r="A138" i="26"/>
  <c r="AK147" i="26"/>
  <c r="A147" i="26"/>
  <c r="T127" i="26"/>
  <c r="S127" i="26"/>
  <c r="Q127" i="26"/>
  <c r="R127" i="26" s="1"/>
  <c r="P127" i="26"/>
  <c r="AK127" i="26" s="1"/>
  <c r="G127" i="26"/>
  <c r="F127" i="26"/>
  <c r="H127" i="26" s="1"/>
  <c r="E127" i="26"/>
  <c r="D127" i="26"/>
  <c r="A127" i="26"/>
  <c r="T128" i="26"/>
  <c r="R128" i="26"/>
  <c r="P128" i="26"/>
  <c r="AN128" i="26" s="1"/>
  <c r="G128" i="26"/>
  <c r="F128" i="26"/>
  <c r="H128" i="26" s="1"/>
  <c r="E128" i="26"/>
  <c r="D128" i="26"/>
  <c r="A128" i="26"/>
  <c r="T122" i="26"/>
  <c r="S122" i="26"/>
  <c r="Q122" i="26"/>
  <c r="R122" i="26" s="1"/>
  <c r="AN122" i="26"/>
  <c r="G122" i="26"/>
  <c r="F122" i="26"/>
  <c r="H122" i="26" s="1"/>
  <c r="E122" i="26"/>
  <c r="D122" i="26"/>
  <c r="A122" i="26"/>
  <c r="S125" i="26"/>
  <c r="Q125" i="26"/>
  <c r="R125" i="26" s="1"/>
  <c r="P125" i="26"/>
  <c r="AN125" i="26" s="1"/>
  <c r="N125" i="26"/>
  <c r="G125" i="26"/>
  <c r="F125" i="26"/>
  <c r="H125" i="26" s="1"/>
  <c r="E125" i="26"/>
  <c r="D125" i="26"/>
  <c r="A125" i="26"/>
  <c r="T124" i="26"/>
  <c r="Q124" i="26"/>
  <c r="R124" i="26" s="1"/>
  <c r="P124" i="26"/>
  <c r="AN124" i="26" s="1"/>
  <c r="G124" i="26"/>
  <c r="F124" i="26"/>
  <c r="H124" i="26" s="1"/>
  <c r="E124" i="26"/>
  <c r="D124" i="26"/>
  <c r="A124" i="26"/>
  <c r="T123" i="26"/>
  <c r="S123" i="26"/>
  <c r="Q123" i="26"/>
  <c r="R123" i="26" s="1"/>
  <c r="AN123" i="26"/>
  <c r="G123" i="26"/>
  <c r="F123" i="26"/>
  <c r="H123" i="26" s="1"/>
  <c r="E123" i="26"/>
  <c r="D123" i="26"/>
  <c r="A123" i="26"/>
  <c r="AK146" i="26"/>
  <c r="A146" i="26"/>
  <c r="AK145" i="26"/>
  <c r="A145" i="26"/>
  <c r="T121" i="26"/>
  <c r="S121" i="26"/>
  <c r="Q121" i="26"/>
  <c r="R121" i="26" s="1"/>
  <c r="AK121" i="26"/>
  <c r="N121" i="26"/>
  <c r="G121" i="26"/>
  <c r="F121" i="26"/>
  <c r="H121" i="26" s="1"/>
  <c r="E121" i="26"/>
  <c r="D121" i="26"/>
  <c r="A121" i="26"/>
  <c r="AP105" i="26"/>
  <c r="AO105" i="26"/>
  <c r="AN105" i="26"/>
  <c r="AK105" i="26"/>
  <c r="A105" i="26"/>
  <c r="AP104" i="26"/>
  <c r="A104" i="26"/>
  <c r="AP103" i="26"/>
  <c r="A103" i="26"/>
  <c r="AP102" i="26"/>
  <c r="AD102" i="26"/>
  <c r="D102" i="26"/>
  <c r="D192" i="26" s="1"/>
  <c r="D253" i="26" s="1"/>
  <c r="A102" i="26"/>
  <c r="AP101" i="26"/>
  <c r="D101" i="26"/>
  <c r="D191" i="26" s="1"/>
  <c r="D252" i="26" s="1"/>
  <c r="A101" i="26"/>
  <c r="AP100" i="26"/>
  <c r="AO100" i="26"/>
  <c r="AN100" i="26"/>
  <c r="A100" i="26"/>
  <c r="AP99" i="26"/>
  <c r="AO99" i="26"/>
  <c r="AN99" i="26"/>
  <c r="A99" i="26"/>
  <c r="AP98" i="26"/>
  <c r="AO98" i="26"/>
  <c r="AN98" i="26"/>
  <c r="A98" i="26"/>
  <c r="AP92" i="26"/>
  <c r="AO92" i="26"/>
  <c r="AN92" i="26"/>
  <c r="A92" i="26"/>
  <c r="AP91" i="26"/>
  <c r="AO91" i="26"/>
  <c r="AN91" i="26"/>
  <c r="A91" i="26"/>
  <c r="AP90" i="26"/>
  <c r="AO90" i="26"/>
  <c r="AN90" i="26"/>
  <c r="A90" i="26"/>
  <c r="AP89" i="26"/>
  <c r="AO89" i="26"/>
  <c r="AN89" i="26"/>
  <c r="A89" i="26"/>
  <c r="AP88" i="26"/>
  <c r="AO88" i="26"/>
  <c r="AN88" i="26"/>
  <c r="A88" i="26"/>
  <c r="AP87" i="26"/>
  <c r="AO87" i="26"/>
  <c r="AN87" i="26"/>
  <c r="A87" i="26"/>
  <c r="AP86" i="26"/>
  <c r="AO86" i="26"/>
  <c r="AN86" i="26"/>
  <c r="A86" i="26"/>
  <c r="AP85" i="26"/>
  <c r="AO85" i="26"/>
  <c r="AN85" i="26"/>
  <c r="A85" i="26"/>
  <c r="AP84" i="26"/>
  <c r="AO84" i="26"/>
  <c r="AN84" i="26"/>
  <c r="A84" i="26"/>
  <c r="AP83" i="26"/>
  <c r="AO83" i="26"/>
  <c r="AN83" i="26"/>
  <c r="A83" i="26"/>
  <c r="AP82" i="26"/>
  <c r="AO82" i="26"/>
  <c r="AN82" i="26"/>
  <c r="A82" i="26"/>
  <c r="AP81" i="26"/>
  <c r="AO81" i="26"/>
  <c r="AN81" i="26"/>
  <c r="A81" i="26"/>
  <c r="AP80" i="26"/>
  <c r="AO80" i="26"/>
  <c r="AN80" i="26"/>
  <c r="A80" i="26"/>
  <c r="AP79" i="26"/>
  <c r="AO79" i="26"/>
  <c r="AN79" i="26"/>
  <c r="A79" i="26"/>
  <c r="AP78" i="26"/>
  <c r="AO78" i="26"/>
  <c r="AN78" i="26"/>
  <c r="A78" i="26"/>
  <c r="AP77" i="26"/>
  <c r="AO77" i="26"/>
  <c r="AN77" i="26"/>
  <c r="A77" i="26"/>
  <c r="AO76" i="26"/>
  <c r="AN76" i="26"/>
  <c r="A76" i="26"/>
  <c r="AO75" i="26"/>
  <c r="AN75" i="26"/>
  <c r="A75" i="26"/>
  <c r="AO74" i="26"/>
  <c r="AN74" i="26"/>
  <c r="A74" i="26"/>
  <c r="AO73" i="26"/>
  <c r="AN73" i="26"/>
  <c r="A73" i="26"/>
  <c r="AO72" i="26"/>
  <c r="AN72" i="26"/>
  <c r="A72" i="26"/>
  <c r="AO71" i="26"/>
  <c r="A71" i="26"/>
  <c r="AO70" i="26"/>
  <c r="AN70" i="26"/>
  <c r="A70" i="26"/>
  <c r="AO69" i="26"/>
  <c r="AN69" i="26"/>
  <c r="A69" i="26"/>
  <c r="AO68" i="26"/>
  <c r="AN68" i="26"/>
  <c r="A68" i="26"/>
  <c r="AO67" i="26"/>
  <c r="AN67" i="26"/>
  <c r="A67" i="26"/>
  <c r="AO66" i="26"/>
  <c r="AN66" i="26"/>
  <c r="A66" i="26"/>
  <c r="AO65" i="26"/>
  <c r="AN65" i="26"/>
  <c r="A65" i="26"/>
  <c r="AO64" i="26"/>
  <c r="A64" i="26"/>
  <c r="AI63" i="26"/>
  <c r="A63" i="26"/>
  <c r="AO62" i="26"/>
  <c r="AN62" i="26"/>
  <c r="AK62" i="26"/>
  <c r="A62" i="26"/>
  <c r="AN61" i="26"/>
  <c r="AM61" i="26"/>
  <c r="AL61" i="26"/>
  <c r="AK61" i="26"/>
  <c r="AA61" i="26"/>
  <c r="W61" i="26"/>
  <c r="V61" i="26"/>
  <c r="X61" i="26" s="1"/>
  <c r="Y61" i="26" s="1"/>
  <c r="T61" i="26"/>
  <c r="R61" i="26"/>
  <c r="Q61" i="26"/>
  <c r="P61" i="26"/>
  <c r="N61" i="26"/>
  <c r="G61" i="26"/>
  <c r="F61" i="26"/>
  <c r="H61" i="26" s="1"/>
  <c r="E61" i="26"/>
  <c r="D61" i="26"/>
  <c r="A61" i="26"/>
  <c r="AN60" i="26"/>
  <c r="AM60" i="26"/>
  <c r="AL60" i="26"/>
  <c r="AK60" i="26"/>
  <c r="AA60" i="26"/>
  <c r="W60" i="26"/>
  <c r="V60" i="26"/>
  <c r="X60" i="26" s="1"/>
  <c r="T60" i="26"/>
  <c r="R60" i="26"/>
  <c r="Q60" i="26"/>
  <c r="P60" i="26"/>
  <c r="N60" i="26"/>
  <c r="G60" i="26"/>
  <c r="F60" i="26"/>
  <c r="H60" i="26" s="1"/>
  <c r="E60" i="26"/>
  <c r="D60" i="26"/>
  <c r="A60" i="26"/>
  <c r="AN59" i="26"/>
  <c r="AM59" i="26"/>
  <c r="AL59" i="26"/>
  <c r="AK59" i="26"/>
  <c r="W59" i="26"/>
  <c r="V59" i="26"/>
  <c r="X59" i="26" s="1"/>
  <c r="AG59" i="26" s="1"/>
  <c r="T59" i="26"/>
  <c r="R59" i="26"/>
  <c r="Q59" i="26"/>
  <c r="P59" i="26"/>
  <c r="N59" i="26"/>
  <c r="G59" i="26"/>
  <c r="F59" i="26"/>
  <c r="H59" i="26" s="1"/>
  <c r="E59" i="26"/>
  <c r="D59" i="26"/>
  <c r="A59" i="26"/>
  <c r="AN58" i="26"/>
  <c r="AM58" i="26"/>
  <c r="AL58" i="26"/>
  <c r="AK58" i="26"/>
  <c r="W58" i="26"/>
  <c r="V58" i="26"/>
  <c r="X58" i="26" s="1"/>
  <c r="AH58" i="26" s="1"/>
  <c r="T58" i="26"/>
  <c r="R58" i="26"/>
  <c r="Q58" i="26"/>
  <c r="P58" i="26"/>
  <c r="N58" i="26"/>
  <c r="G58" i="26"/>
  <c r="F58" i="26"/>
  <c r="H58" i="26" s="1"/>
  <c r="E58" i="26"/>
  <c r="D58" i="26"/>
  <c r="A58" i="26"/>
  <c r="AN57" i="26"/>
  <c r="AM57" i="26"/>
  <c r="AL57" i="26"/>
  <c r="AK57" i="26"/>
  <c r="W57" i="26"/>
  <c r="V57" i="26"/>
  <c r="X57" i="26" s="1"/>
  <c r="T57" i="26"/>
  <c r="R57" i="26"/>
  <c r="Q57" i="26"/>
  <c r="P57" i="26"/>
  <c r="G57" i="26"/>
  <c r="F57" i="26"/>
  <c r="H57" i="26" s="1"/>
  <c r="E57" i="26"/>
  <c r="D57" i="26"/>
  <c r="A57" i="26"/>
  <c r="AN56" i="26"/>
  <c r="AM56" i="26"/>
  <c r="AL56" i="26"/>
  <c r="AK56" i="26"/>
  <c r="W56" i="26"/>
  <c r="V56" i="26"/>
  <c r="X56" i="26" s="1"/>
  <c r="T56" i="26"/>
  <c r="R56" i="26"/>
  <c r="Q56" i="26"/>
  <c r="P56" i="26"/>
  <c r="G56" i="26"/>
  <c r="F56" i="26"/>
  <c r="H56" i="26" s="1"/>
  <c r="E56" i="26"/>
  <c r="D56" i="26"/>
  <c r="A56" i="26"/>
  <c r="AN55" i="26"/>
  <c r="AM55" i="26"/>
  <c r="AL55" i="26"/>
  <c r="AK55" i="26"/>
  <c r="W55" i="26"/>
  <c r="V55" i="26"/>
  <c r="X55" i="26" s="1"/>
  <c r="AG55" i="26" s="1"/>
  <c r="T55" i="26"/>
  <c r="R55" i="26"/>
  <c r="Q55" i="26"/>
  <c r="P55" i="26"/>
  <c r="G55" i="26"/>
  <c r="F55" i="26"/>
  <c r="H55" i="26" s="1"/>
  <c r="E55" i="26"/>
  <c r="D55" i="26"/>
  <c r="A55" i="26"/>
  <c r="AN54" i="26"/>
  <c r="AM54" i="26"/>
  <c r="AL54" i="26"/>
  <c r="AK54" i="26"/>
  <c r="W54" i="26"/>
  <c r="V54" i="26"/>
  <c r="X54" i="26" s="1"/>
  <c r="T54" i="26"/>
  <c r="R54" i="26"/>
  <c r="Q54" i="26"/>
  <c r="P54" i="26"/>
  <c r="N54" i="26"/>
  <c r="G54" i="26"/>
  <c r="F54" i="26"/>
  <c r="H54" i="26" s="1"/>
  <c r="E54" i="26"/>
  <c r="D54" i="26"/>
  <c r="A54" i="26"/>
  <c r="AN53" i="26"/>
  <c r="AM53" i="26"/>
  <c r="AL53" i="26"/>
  <c r="AK53" i="26"/>
  <c r="AA53" i="26"/>
  <c r="W53" i="26"/>
  <c r="V53" i="26"/>
  <c r="X53" i="26" s="1"/>
  <c r="T53" i="26"/>
  <c r="R53" i="26"/>
  <c r="Q53" i="26"/>
  <c r="P53" i="26"/>
  <c r="N53" i="26"/>
  <c r="G53" i="26"/>
  <c r="F53" i="26"/>
  <c r="H53" i="26" s="1"/>
  <c r="E53" i="26"/>
  <c r="D53" i="26"/>
  <c r="A53" i="26"/>
  <c r="AN52" i="26"/>
  <c r="AL52" i="26"/>
  <c r="AK52" i="26"/>
  <c r="AA52" i="26"/>
  <c r="W52" i="26"/>
  <c r="V52" i="26"/>
  <c r="X52" i="26" s="1"/>
  <c r="T52" i="26"/>
  <c r="R52" i="26"/>
  <c r="Q52" i="26"/>
  <c r="P52" i="26"/>
  <c r="G52" i="26"/>
  <c r="F52" i="26"/>
  <c r="H52" i="26" s="1"/>
  <c r="E52" i="26"/>
  <c r="D52" i="26"/>
  <c r="A52" i="26"/>
  <c r="AN51" i="26"/>
  <c r="AL51" i="26"/>
  <c r="AK51" i="26"/>
  <c r="AA51" i="26"/>
  <c r="Z52" i="26" s="1"/>
  <c r="AM52" i="26" s="1"/>
  <c r="W51" i="26"/>
  <c r="V51" i="26"/>
  <c r="X51" i="26" s="1"/>
  <c r="AP51" i="26" s="1"/>
  <c r="T51" i="26"/>
  <c r="R51" i="26"/>
  <c r="Q51" i="26"/>
  <c r="P51" i="26"/>
  <c r="G51" i="26"/>
  <c r="F51" i="26"/>
  <c r="H51" i="26" s="1"/>
  <c r="E51" i="26"/>
  <c r="D51" i="26"/>
  <c r="A51" i="26"/>
  <c r="AN50" i="26"/>
  <c r="AL50" i="26"/>
  <c r="AK50" i="26"/>
  <c r="AA50" i="26"/>
  <c r="Z51" i="26" s="1"/>
  <c r="AM51" i="26" s="1"/>
  <c r="W50" i="26"/>
  <c r="V50" i="26"/>
  <c r="X50" i="26" s="1"/>
  <c r="T50" i="26"/>
  <c r="R50" i="26"/>
  <c r="Q50" i="26"/>
  <c r="P50" i="26"/>
  <c r="G50" i="26"/>
  <c r="F50" i="26"/>
  <c r="H50" i="26" s="1"/>
  <c r="E50" i="26"/>
  <c r="D50" i="26"/>
  <c r="A50" i="26"/>
  <c r="AN49" i="26"/>
  <c r="AL49" i="26"/>
  <c r="AK49" i="26"/>
  <c r="AA49" i="26"/>
  <c r="Z50" i="26" s="1"/>
  <c r="AM50" i="26" s="1"/>
  <c r="W49" i="26"/>
  <c r="V49" i="26"/>
  <c r="X49" i="26" s="1"/>
  <c r="Y49" i="26" s="1"/>
  <c r="T49" i="26"/>
  <c r="R49" i="26"/>
  <c r="Q49" i="26"/>
  <c r="P49" i="26"/>
  <c r="G49" i="26"/>
  <c r="F49" i="26"/>
  <c r="H49" i="26" s="1"/>
  <c r="E49" i="26"/>
  <c r="D49" i="26"/>
  <c r="A49" i="26"/>
  <c r="AN48" i="26"/>
  <c r="AL48" i="26"/>
  <c r="AK48" i="26"/>
  <c r="AA48" i="26"/>
  <c r="Z49" i="26" s="1"/>
  <c r="AM49" i="26" s="1"/>
  <c r="W48" i="26"/>
  <c r="V48" i="26"/>
  <c r="X48" i="26" s="1"/>
  <c r="Y48" i="26" s="1"/>
  <c r="T48" i="26"/>
  <c r="R48" i="26"/>
  <c r="Q48" i="26"/>
  <c r="P48" i="26"/>
  <c r="G48" i="26"/>
  <c r="F48" i="26"/>
  <c r="H48" i="26" s="1"/>
  <c r="E48" i="26"/>
  <c r="D48" i="26"/>
  <c r="A48" i="26"/>
  <c r="AN47" i="26"/>
  <c r="AL47" i="26"/>
  <c r="AK47" i="26"/>
  <c r="AA47" i="26"/>
  <c r="Z48" i="26" s="1"/>
  <c r="AM48" i="26" s="1"/>
  <c r="W47" i="26"/>
  <c r="V47" i="26"/>
  <c r="X47" i="26" s="1"/>
  <c r="AP47" i="26" s="1"/>
  <c r="T47" i="26"/>
  <c r="R47" i="26"/>
  <c r="Q47" i="26"/>
  <c r="P47" i="26"/>
  <c r="G47" i="26"/>
  <c r="F47" i="26"/>
  <c r="H47" i="26" s="1"/>
  <c r="E47" i="26"/>
  <c r="D47" i="26"/>
  <c r="A47" i="26"/>
  <c r="AN46" i="26"/>
  <c r="AL46" i="26"/>
  <c r="AK46" i="26"/>
  <c r="AA46" i="26"/>
  <c r="Z47" i="26" s="1"/>
  <c r="AM47" i="26" s="1"/>
  <c r="W46" i="26"/>
  <c r="V46" i="26"/>
  <c r="X46" i="26" s="1"/>
  <c r="T46" i="26"/>
  <c r="R46" i="26"/>
  <c r="Q46" i="26"/>
  <c r="P46" i="26"/>
  <c r="G46" i="26"/>
  <c r="F46" i="26"/>
  <c r="H46" i="26" s="1"/>
  <c r="E46" i="26"/>
  <c r="D46" i="26"/>
  <c r="A46" i="26"/>
  <c r="AN45" i="26"/>
  <c r="AM45" i="26"/>
  <c r="AL45" i="26"/>
  <c r="AK45" i="26"/>
  <c r="AA45" i="26"/>
  <c r="Z46" i="26" s="1"/>
  <c r="AM46" i="26" s="1"/>
  <c r="W45" i="26"/>
  <c r="V45" i="26"/>
  <c r="X45" i="26" s="1"/>
  <c r="T45" i="26"/>
  <c r="R45" i="26"/>
  <c r="Q45" i="26"/>
  <c r="P45" i="26"/>
  <c r="G45" i="26"/>
  <c r="F45" i="26"/>
  <c r="H45" i="26" s="1"/>
  <c r="E45" i="26"/>
  <c r="D45" i="26"/>
  <c r="A45" i="26"/>
  <c r="AN44" i="26"/>
  <c r="AM44" i="26"/>
  <c r="AL44" i="26"/>
  <c r="AK44" i="26"/>
  <c r="AA44" i="26"/>
  <c r="W44" i="26"/>
  <c r="V44" i="26"/>
  <c r="X44" i="26" s="1"/>
  <c r="Y44" i="26" s="1"/>
  <c r="T44" i="26"/>
  <c r="R44" i="26"/>
  <c r="Q44" i="26"/>
  <c r="P44" i="26"/>
  <c r="N44" i="26"/>
  <c r="G44" i="26"/>
  <c r="F44" i="26"/>
  <c r="H44" i="26" s="1"/>
  <c r="E44" i="26"/>
  <c r="D44" i="26"/>
  <c r="A44" i="26"/>
  <c r="AL22" i="26"/>
  <c r="T22" i="26"/>
  <c r="Q22" i="26"/>
  <c r="R22" i="26" s="1"/>
  <c r="AN22" i="26"/>
  <c r="G22" i="26"/>
  <c r="F22" i="26"/>
  <c r="H22" i="26" s="1"/>
  <c r="E22" i="26"/>
  <c r="D22" i="26"/>
  <c r="A22" i="26"/>
  <c r="AP43" i="26"/>
  <c r="AO43" i="26"/>
  <c r="AN43" i="26"/>
  <c r="AM43" i="26"/>
  <c r="AL43" i="26"/>
  <c r="AK43" i="26"/>
  <c r="AH43" i="26"/>
  <c r="AG43" i="26"/>
  <c r="AF43" i="26"/>
  <c r="AE43" i="26"/>
  <c r="AA43" i="26"/>
  <c r="G43" i="26"/>
  <c r="F43" i="26"/>
  <c r="H43" i="26" s="1"/>
  <c r="E43" i="26"/>
  <c r="D43" i="26"/>
  <c r="A43" i="26"/>
  <c r="AL42" i="26"/>
  <c r="R42" i="26"/>
  <c r="V42" i="26" s="1"/>
  <c r="X42" i="26" s="1"/>
  <c r="AG42" i="26" s="1"/>
  <c r="P42" i="26"/>
  <c r="W42" i="26" s="1"/>
  <c r="G42" i="26"/>
  <c r="F42" i="26"/>
  <c r="H42" i="26" s="1"/>
  <c r="E42" i="26"/>
  <c r="D42" i="26"/>
  <c r="A42" i="26"/>
  <c r="AL41" i="26"/>
  <c r="P41" i="26"/>
  <c r="W41" i="26" s="1"/>
  <c r="R41" i="26"/>
  <c r="V41" i="26" s="1"/>
  <c r="X41" i="26" s="1"/>
  <c r="F41" i="26"/>
  <c r="E41" i="26"/>
  <c r="D41" i="26"/>
  <c r="A41" i="26"/>
  <c r="AN40" i="26"/>
  <c r="AL40" i="26"/>
  <c r="AK40" i="26"/>
  <c r="T40" i="26"/>
  <c r="R40" i="26"/>
  <c r="P40" i="26"/>
  <c r="G40" i="26"/>
  <c r="F40" i="26"/>
  <c r="H40" i="26" s="1"/>
  <c r="E40" i="26"/>
  <c r="D40" i="26"/>
  <c r="A40" i="26"/>
  <c r="AL39" i="26"/>
  <c r="R39" i="26"/>
  <c r="V39" i="26" s="1"/>
  <c r="X39" i="26" s="1"/>
  <c r="P39" i="26"/>
  <c r="W39" i="26" s="1"/>
  <c r="G39" i="26"/>
  <c r="F39" i="26"/>
  <c r="H39" i="26" s="1"/>
  <c r="E39" i="26"/>
  <c r="D39" i="26"/>
  <c r="A39" i="26"/>
  <c r="AL38" i="26"/>
  <c r="AK38" i="26"/>
  <c r="T38" i="26"/>
  <c r="Q38" i="26"/>
  <c r="R38" i="26" s="1"/>
  <c r="AN38" i="26"/>
  <c r="G38" i="26"/>
  <c r="F38" i="26"/>
  <c r="H38" i="26" s="1"/>
  <c r="E38" i="26"/>
  <c r="D38" i="26"/>
  <c r="A38" i="26"/>
  <c r="AL37" i="26"/>
  <c r="Q37" i="26"/>
  <c r="W37" i="26"/>
  <c r="F37" i="26"/>
  <c r="E37" i="26"/>
  <c r="D37" i="26"/>
  <c r="A37" i="26"/>
  <c r="AN36" i="26"/>
  <c r="AL36" i="26"/>
  <c r="AK36" i="26"/>
  <c r="T36" i="26"/>
  <c r="R36" i="26"/>
  <c r="P36" i="26"/>
  <c r="G36" i="26"/>
  <c r="F36" i="26"/>
  <c r="H36" i="26" s="1"/>
  <c r="E36" i="26"/>
  <c r="D36" i="26"/>
  <c r="A36" i="26"/>
  <c r="AL35" i="26"/>
  <c r="R35" i="26"/>
  <c r="V35" i="26" s="1"/>
  <c r="X35" i="26" s="1"/>
  <c r="W35" i="26"/>
  <c r="N35" i="26"/>
  <c r="G35" i="26"/>
  <c r="F35" i="26"/>
  <c r="H35" i="26" s="1"/>
  <c r="E35" i="26"/>
  <c r="D35" i="26"/>
  <c r="A35" i="26"/>
  <c r="AN33" i="26"/>
  <c r="AL33" i="26"/>
  <c r="AK33" i="26"/>
  <c r="T33" i="26"/>
  <c r="R33" i="26"/>
  <c r="P33" i="26"/>
  <c r="G33" i="26"/>
  <c r="F33" i="26"/>
  <c r="H33" i="26" s="1"/>
  <c r="E33" i="26"/>
  <c r="D33" i="26"/>
  <c r="A33" i="26"/>
  <c r="AL34" i="26"/>
  <c r="R34" i="26"/>
  <c r="P34" i="26"/>
  <c r="AN34" i="26" s="1"/>
  <c r="G34" i="26"/>
  <c r="F34" i="26"/>
  <c r="H34" i="26" s="1"/>
  <c r="E34" i="26"/>
  <c r="D34" i="26"/>
  <c r="A34" i="26"/>
  <c r="AL32" i="26"/>
  <c r="T32" i="26"/>
  <c r="R32" i="26"/>
  <c r="P32" i="26"/>
  <c r="AN32" i="26" s="1"/>
  <c r="G32" i="26"/>
  <c r="F32" i="26"/>
  <c r="H32" i="26" s="1"/>
  <c r="E32" i="26"/>
  <c r="D32" i="26"/>
  <c r="A32" i="26"/>
  <c r="AL27" i="26"/>
  <c r="Q27" i="26"/>
  <c r="R27" i="26" s="1"/>
  <c r="AK27" i="26"/>
  <c r="G27" i="26"/>
  <c r="F27" i="26"/>
  <c r="H27" i="26" s="1"/>
  <c r="E27" i="26"/>
  <c r="D27" i="26"/>
  <c r="A27" i="26"/>
  <c r="AL26" i="26"/>
  <c r="W26" i="26"/>
  <c r="Q26" i="26"/>
  <c r="R26" i="26" s="1"/>
  <c r="AN26" i="26"/>
  <c r="G26" i="26"/>
  <c r="F26" i="26"/>
  <c r="H26" i="26" s="1"/>
  <c r="E26" i="26"/>
  <c r="D26" i="26"/>
  <c r="A26" i="26"/>
  <c r="AL30" i="26"/>
  <c r="P30" i="26"/>
  <c r="W30" i="26" s="1"/>
  <c r="L63" i="26"/>
  <c r="F30" i="26"/>
  <c r="E30" i="26"/>
  <c r="D30" i="26"/>
  <c r="A30" i="26"/>
  <c r="AN29" i="26"/>
  <c r="AL29" i="26"/>
  <c r="AK29" i="26"/>
  <c r="T29" i="26"/>
  <c r="R29" i="26"/>
  <c r="P29" i="26"/>
  <c r="N29" i="26"/>
  <c r="G29" i="26"/>
  <c r="F29" i="26"/>
  <c r="H29" i="26" s="1"/>
  <c r="E29" i="26"/>
  <c r="D29" i="26"/>
  <c r="A29" i="26"/>
  <c r="AL31" i="26"/>
  <c r="T31" i="26"/>
  <c r="R31" i="26"/>
  <c r="P31" i="26"/>
  <c r="AK31" i="26" s="1"/>
  <c r="G31" i="26"/>
  <c r="F31" i="26"/>
  <c r="H31" i="26" s="1"/>
  <c r="E31" i="26"/>
  <c r="D31" i="26"/>
  <c r="A31" i="26"/>
  <c r="AL28" i="26"/>
  <c r="R28" i="26"/>
  <c r="P28" i="26"/>
  <c r="AK28" i="26" s="1"/>
  <c r="N28" i="26"/>
  <c r="G28" i="26"/>
  <c r="F28" i="26"/>
  <c r="H28" i="26" s="1"/>
  <c r="E28" i="26"/>
  <c r="D28" i="26"/>
  <c r="A28" i="26"/>
  <c r="AL23" i="26"/>
  <c r="T23" i="26"/>
  <c r="R23" i="26"/>
  <c r="P23" i="26"/>
  <c r="AN23" i="26" s="1"/>
  <c r="N23" i="26"/>
  <c r="G23" i="26"/>
  <c r="F23" i="26"/>
  <c r="H23" i="26" s="1"/>
  <c r="E23" i="26"/>
  <c r="D23" i="26"/>
  <c r="A23" i="26"/>
  <c r="AL25" i="26"/>
  <c r="T25" i="26"/>
  <c r="R25" i="26"/>
  <c r="P25" i="26"/>
  <c r="AN25" i="26" s="1"/>
  <c r="G25" i="26"/>
  <c r="F25" i="26"/>
  <c r="H25" i="26" s="1"/>
  <c r="E25" i="26"/>
  <c r="D25" i="26"/>
  <c r="A25" i="26"/>
  <c r="AL24" i="26"/>
  <c r="T24" i="26"/>
  <c r="R24" i="26"/>
  <c r="P24" i="26"/>
  <c r="AN24" i="26" s="1"/>
  <c r="G24" i="26"/>
  <c r="F24" i="26"/>
  <c r="H24" i="26" s="1"/>
  <c r="E24" i="26"/>
  <c r="D24" i="26"/>
  <c r="A24" i="26"/>
  <c r="A21" i="26"/>
  <c r="A20" i="26"/>
  <c r="A19" i="26"/>
  <c r="AD18" i="26"/>
  <c r="A18" i="26"/>
  <c r="AD17" i="26"/>
  <c r="A17" i="26"/>
  <c r="A16" i="26"/>
  <c r="A15" i="26"/>
  <c r="AG265" i="26" l="1"/>
  <c r="AE268" i="26"/>
  <c r="AO260" i="26"/>
  <c r="AG257" i="26"/>
  <c r="Y257" i="26"/>
  <c r="AH261" i="26"/>
  <c r="AH268" i="26"/>
  <c r="AF259" i="26"/>
  <c r="AG268" i="26"/>
  <c r="AE259" i="26"/>
  <c r="AP268" i="26"/>
  <c r="Y259" i="26"/>
  <c r="AG259" i="26"/>
  <c r="AH259" i="26"/>
  <c r="AE260" i="26"/>
  <c r="AH260" i="26"/>
  <c r="AG260" i="26"/>
  <c r="AP260" i="26"/>
  <c r="AF260" i="26"/>
  <c r="AF268" i="26"/>
  <c r="AH265" i="26"/>
  <c r="AO268" i="26"/>
  <c r="AH257" i="26"/>
  <c r="Y258" i="26"/>
  <c r="AF265" i="26"/>
  <c r="AE265" i="26"/>
  <c r="AP265" i="26"/>
  <c r="AO131" i="26"/>
  <c r="AP259" i="26"/>
  <c r="Y265" i="26"/>
  <c r="AP261" i="26"/>
  <c r="AF261" i="26"/>
  <c r="Y261" i="26"/>
  <c r="AO261" i="26"/>
  <c r="AE263" i="26"/>
  <c r="AA259" i="26"/>
  <c r="Z262" i="26" s="1"/>
  <c r="AF263" i="26"/>
  <c r="AH263" i="26"/>
  <c r="Y263" i="26"/>
  <c r="AP258" i="26"/>
  <c r="AH258" i="26"/>
  <c r="AG258" i="26"/>
  <c r="AP257" i="26"/>
  <c r="AF257" i="26"/>
  <c r="AE261" i="26"/>
  <c r="AO257" i="26"/>
  <c r="AE257" i="26"/>
  <c r="AG263" i="26"/>
  <c r="AE258" i="26"/>
  <c r="Y131" i="26"/>
  <c r="AF258" i="26"/>
  <c r="AA258" i="26"/>
  <c r="Z260" i="26" s="1"/>
  <c r="AO263" i="26"/>
  <c r="AP131" i="26"/>
  <c r="Y106" i="26"/>
  <c r="AG131" i="26"/>
  <c r="AH111" i="26"/>
  <c r="AA106" i="26"/>
  <c r="AG106" i="26"/>
  <c r="AO113" i="26"/>
  <c r="AO106" i="26"/>
  <c r="AG113" i="26"/>
  <c r="AF110" i="26"/>
  <c r="AH114" i="26"/>
  <c r="AH106" i="26"/>
  <c r="AG112" i="26"/>
  <c r="AH112" i="26" s="1"/>
  <c r="AF113" i="26"/>
  <c r="AO114" i="26"/>
  <c r="Y113" i="26"/>
  <c r="AF112" i="26"/>
  <c r="AH113" i="26"/>
  <c r="AE110" i="26"/>
  <c r="AN150" i="26"/>
  <c r="R150" i="26"/>
  <c r="V150" i="26" s="1"/>
  <c r="X150" i="26" s="1"/>
  <c r="AE150" i="26" s="1"/>
  <c r="AP106" i="26"/>
  <c r="H150" i="26"/>
  <c r="V286" i="26"/>
  <c r="Y110" i="26"/>
  <c r="AP114" i="26"/>
  <c r="AG108" i="26"/>
  <c r="V266" i="26"/>
  <c r="X266" i="26" s="1"/>
  <c r="AE266" i="26" s="1"/>
  <c r="AF108" i="26"/>
  <c r="AO110" i="26"/>
  <c r="AE108" i="26"/>
  <c r="R137" i="26"/>
  <c r="V137" i="26" s="1"/>
  <c r="AG107" i="26"/>
  <c r="AP108" i="26"/>
  <c r="AP107" i="26"/>
  <c r="AO108" i="26"/>
  <c r="AO107" i="26"/>
  <c r="Y108" i="26"/>
  <c r="AA107" i="26"/>
  <c r="Z108" i="26" s="1"/>
  <c r="AA108" i="26" s="1"/>
  <c r="Z109" i="26" s="1"/>
  <c r="AA109" i="26" s="1"/>
  <c r="AO112" i="26"/>
  <c r="W289" i="26"/>
  <c r="Y107" i="26"/>
  <c r="AP110" i="26"/>
  <c r="Y112" i="26"/>
  <c r="V134" i="26"/>
  <c r="X134" i="26" s="1"/>
  <c r="AE107" i="26"/>
  <c r="V27" i="26"/>
  <c r="X27" i="26" s="1"/>
  <c r="AF27" i="26" s="1"/>
  <c r="V129" i="26"/>
  <c r="X129" i="26" s="1"/>
  <c r="AH129" i="26" s="1"/>
  <c r="V272" i="26"/>
  <c r="X272" i="26" s="1"/>
  <c r="AH272" i="26" s="1"/>
  <c r="Y111" i="26"/>
  <c r="AF111" i="26"/>
  <c r="AP111" i="26"/>
  <c r="AO111" i="26"/>
  <c r="AE111" i="26"/>
  <c r="W116" i="26"/>
  <c r="Q329" i="26"/>
  <c r="V24" i="26"/>
  <c r="X24" i="26" s="1"/>
  <c r="AP24" i="26" s="1"/>
  <c r="W209" i="26"/>
  <c r="W129" i="26"/>
  <c r="W121" i="26"/>
  <c r="AK116" i="26"/>
  <c r="W269" i="26"/>
  <c r="AN273" i="26"/>
  <c r="V32" i="26"/>
  <c r="X32" i="26" s="1"/>
  <c r="Y32" i="26" s="1"/>
  <c r="AN119" i="26"/>
  <c r="AN120" i="26"/>
  <c r="W33" i="26"/>
  <c r="AK22" i="26"/>
  <c r="AN121" i="26"/>
  <c r="AK202" i="26"/>
  <c r="AK272" i="26"/>
  <c r="V271" i="26"/>
  <c r="X271" i="26" s="1"/>
  <c r="AP271" i="26" s="1"/>
  <c r="AK296" i="26"/>
  <c r="V281" i="26"/>
  <c r="V25" i="26"/>
  <c r="X25" i="26" s="1"/>
  <c r="AH25" i="26" s="1"/>
  <c r="W118" i="26"/>
  <c r="V135" i="26"/>
  <c r="X135" i="26" s="1"/>
  <c r="AP135" i="26" s="1"/>
  <c r="V204" i="26"/>
  <c r="X204" i="26" s="1"/>
  <c r="Y204" i="26" s="1"/>
  <c r="R289" i="26"/>
  <c r="V289" i="26" s="1"/>
  <c r="X289" i="26" s="1"/>
  <c r="AH289" i="26" s="1"/>
  <c r="G295" i="26"/>
  <c r="W40" i="26"/>
  <c r="AG147" i="26"/>
  <c r="V138" i="26"/>
  <c r="X138" i="26" s="1"/>
  <c r="AF138" i="26" s="1"/>
  <c r="AG148" i="26"/>
  <c r="AN291" i="26"/>
  <c r="W288" i="26"/>
  <c r="H295" i="26"/>
  <c r="V40" i="26"/>
  <c r="X40" i="26" s="1"/>
  <c r="AH40" i="26" s="1"/>
  <c r="V116" i="26"/>
  <c r="X116" i="26" s="1"/>
  <c r="AE116" i="26" s="1"/>
  <c r="V115" i="26"/>
  <c r="X115" i="26" s="1"/>
  <c r="AP115" i="26" s="1"/>
  <c r="AO142" i="26"/>
  <c r="AK288" i="26"/>
  <c r="H37" i="26"/>
  <c r="H118" i="26"/>
  <c r="G202" i="26"/>
  <c r="W286" i="26"/>
  <c r="V274" i="26"/>
  <c r="X274" i="26" s="1"/>
  <c r="AG274" i="26" s="1"/>
  <c r="V28" i="26"/>
  <c r="X28" i="26" s="1"/>
  <c r="Y28" i="26" s="1"/>
  <c r="V121" i="26"/>
  <c r="X121" i="26" s="1"/>
  <c r="AF121" i="26" s="1"/>
  <c r="H120" i="26"/>
  <c r="H285" i="26"/>
  <c r="AG57" i="26"/>
  <c r="AE57" i="26"/>
  <c r="W115" i="26"/>
  <c r="V132" i="26"/>
  <c r="X132" i="26" s="1"/>
  <c r="AG132" i="26" s="1"/>
  <c r="AK142" i="26"/>
  <c r="V200" i="26"/>
  <c r="X200" i="26" s="1"/>
  <c r="AF200" i="26" s="1"/>
  <c r="AN294" i="26"/>
  <c r="W25" i="26"/>
  <c r="W29" i="26"/>
  <c r="V36" i="26"/>
  <c r="X36" i="26" s="1"/>
  <c r="AH36" i="26" s="1"/>
  <c r="AN39" i="26"/>
  <c r="W117" i="26"/>
  <c r="W133" i="26"/>
  <c r="V126" i="26"/>
  <c r="X126" i="26" s="1"/>
  <c r="AE126" i="26" s="1"/>
  <c r="AN151" i="26"/>
  <c r="V198" i="26"/>
  <c r="X198" i="26" s="1"/>
  <c r="AH198" i="26" s="1"/>
  <c r="W204" i="26"/>
  <c r="W207" i="26"/>
  <c r="V279" i="26"/>
  <c r="X279" i="26" s="1"/>
  <c r="AE279" i="26" s="1"/>
  <c r="W264" i="26"/>
  <c r="V29" i="26"/>
  <c r="X29" i="26" s="1"/>
  <c r="AE29" i="26" s="1"/>
  <c r="W36" i="26"/>
  <c r="AK133" i="26"/>
  <c r="AN149" i="26"/>
  <c r="AK295" i="26"/>
  <c r="W281" i="26"/>
  <c r="W34" i="26"/>
  <c r="AK148" i="26"/>
  <c r="W201" i="26"/>
  <c r="AN267" i="26"/>
  <c r="H305" i="26"/>
  <c r="W271" i="26"/>
  <c r="V282" i="26"/>
  <c r="X282" i="26" s="1"/>
  <c r="AG282" i="26" s="1"/>
  <c r="V276" i="26"/>
  <c r="X276" i="26" s="1"/>
  <c r="AH276" i="26" s="1"/>
  <c r="Y47" i="26"/>
  <c r="AN145" i="26"/>
  <c r="AO146" i="26"/>
  <c r="V127" i="26"/>
  <c r="X127" i="26" s="1"/>
  <c r="AO127" i="26" s="1"/>
  <c r="AK118" i="26"/>
  <c r="H119" i="26"/>
  <c r="W151" i="26"/>
  <c r="AO218" i="26"/>
  <c r="AN264" i="26"/>
  <c r="W282" i="26"/>
  <c r="AK290" i="26"/>
  <c r="W23" i="26"/>
  <c r="W38" i="26"/>
  <c r="V22" i="26"/>
  <c r="X22" i="26" s="1"/>
  <c r="AO22" i="26" s="1"/>
  <c r="V123" i="26"/>
  <c r="X123" i="26" s="1"/>
  <c r="AH123" i="26" s="1"/>
  <c r="AN140" i="26"/>
  <c r="W137" i="26"/>
  <c r="H130" i="26"/>
  <c r="W199" i="26"/>
  <c r="AK204" i="26"/>
  <c r="W206" i="26"/>
  <c r="W276" i="26"/>
  <c r="V141" i="26"/>
  <c r="X141" i="26" s="1"/>
  <c r="AF141" i="26" s="1"/>
  <c r="W196" i="26"/>
  <c r="V203" i="26"/>
  <c r="X203" i="26" s="1"/>
  <c r="AH203" i="26" s="1"/>
  <c r="W270" i="26"/>
  <c r="V283" i="26"/>
  <c r="X283" i="26" s="1"/>
  <c r="AH283" i="26" s="1"/>
  <c r="AN271" i="26"/>
  <c r="Y324" i="26"/>
  <c r="AO324" i="26"/>
  <c r="AE324" i="26"/>
  <c r="Y52" i="26"/>
  <c r="AH52" i="26"/>
  <c r="AG56" i="26"/>
  <c r="AE56" i="26"/>
  <c r="AG54" i="26"/>
  <c r="AE54" i="26"/>
  <c r="Y214" i="26"/>
  <c r="AH214" i="26"/>
  <c r="AO214" i="26"/>
  <c r="AE214" i="26"/>
  <c r="AE55" i="26"/>
  <c r="W125" i="26"/>
  <c r="AN118" i="26"/>
  <c r="W197" i="26"/>
  <c r="AK292" i="26"/>
  <c r="W285" i="26"/>
  <c r="AK34" i="26"/>
  <c r="V33" i="26"/>
  <c r="X33" i="26" s="1"/>
  <c r="AO33" i="26" s="1"/>
  <c r="R119" i="26"/>
  <c r="V119" i="26" s="1"/>
  <c r="X119" i="26" s="1"/>
  <c r="AK141" i="26"/>
  <c r="Y157" i="26"/>
  <c r="V196" i="26"/>
  <c r="X196" i="26" s="1"/>
  <c r="AG196" i="26" s="1"/>
  <c r="W205" i="26"/>
  <c r="W208" i="26"/>
  <c r="AP218" i="26"/>
  <c r="Y219" i="26"/>
  <c r="AK270" i="26"/>
  <c r="R267" i="26"/>
  <c r="V267" i="26" s="1"/>
  <c r="X267" i="26" s="1"/>
  <c r="AH267" i="26" s="1"/>
  <c r="V296" i="26"/>
  <c r="X296" i="26" s="1"/>
  <c r="AP296" i="26" s="1"/>
  <c r="V23" i="26"/>
  <c r="X23" i="26" s="1"/>
  <c r="Y23" i="26" s="1"/>
  <c r="AN63" i="26"/>
  <c r="W27" i="26"/>
  <c r="AK39" i="26"/>
  <c r="AH48" i="26"/>
  <c r="AK115" i="26"/>
  <c r="W132" i="26"/>
  <c r="AK150" i="26"/>
  <c r="AK130" i="26"/>
  <c r="W135" i="26"/>
  <c r="AN197" i="26"/>
  <c r="W198" i="26"/>
  <c r="AF222" i="26"/>
  <c r="V280" i="26"/>
  <c r="X280" i="26" s="1"/>
  <c r="Y280" i="26" s="1"/>
  <c r="W267" i="26"/>
  <c r="AK282" i="26"/>
  <c r="AK285" i="26"/>
  <c r="V288" i="26"/>
  <c r="X288" i="26" s="1"/>
  <c r="AH288" i="26" s="1"/>
  <c r="W278" i="26"/>
  <c r="H289" i="26"/>
  <c r="AK289" i="26"/>
  <c r="AK281" i="26"/>
  <c r="AN146" i="26"/>
  <c r="W122" i="26"/>
  <c r="AN127" i="26"/>
  <c r="W119" i="26"/>
  <c r="W139" i="26"/>
  <c r="AK132" i="26"/>
  <c r="AN135" i="26"/>
  <c r="AK199" i="26"/>
  <c r="R202" i="26"/>
  <c r="V202" i="26" s="1"/>
  <c r="X202" i="26" s="1"/>
  <c r="Y202" i="26" s="1"/>
  <c r="AN208" i="26"/>
  <c r="AK210" i="26"/>
  <c r="Q226" i="26"/>
  <c r="Y218" i="26"/>
  <c r="AH219" i="26"/>
  <c r="W279" i="26"/>
  <c r="W280" i="26"/>
  <c r="AN305" i="26"/>
  <c r="V273" i="26"/>
  <c r="X273" i="26" s="1"/>
  <c r="AH273" i="26" s="1"/>
  <c r="AK284" i="26"/>
  <c r="V287" i="26"/>
  <c r="X287" i="26" s="1"/>
  <c r="AG287" i="26" s="1"/>
  <c r="W293" i="26"/>
  <c r="W296" i="26"/>
  <c r="AN27" i="26"/>
  <c r="AK122" i="26"/>
  <c r="AK139" i="26"/>
  <c r="AK280" i="26"/>
  <c r="V290" i="26"/>
  <c r="X290" i="26" s="1"/>
  <c r="AG290" i="26" s="1"/>
  <c r="W24" i="26"/>
  <c r="AK24" i="26"/>
  <c r="AK30" i="26"/>
  <c r="V34" i="26"/>
  <c r="X34" i="26" s="1"/>
  <c r="AP34" i="26" s="1"/>
  <c r="V38" i="26"/>
  <c r="X38" i="26" s="1"/>
  <c r="AP38" i="26" s="1"/>
  <c r="W22" i="26"/>
  <c r="W123" i="26"/>
  <c r="V124" i="26"/>
  <c r="X124" i="26" s="1"/>
  <c r="AP124" i="26" s="1"/>
  <c r="V128" i="26"/>
  <c r="X128" i="26" s="1"/>
  <c r="AO128" i="26" s="1"/>
  <c r="W138" i="26"/>
  <c r="W120" i="26"/>
  <c r="W134" i="26"/>
  <c r="W126" i="26"/>
  <c r="AO157" i="26"/>
  <c r="AF218" i="26"/>
  <c r="AO222" i="26"/>
  <c r="AN279" i="26"/>
  <c r="V277" i="26"/>
  <c r="X277" i="26" s="1"/>
  <c r="AP277" i="26" s="1"/>
  <c r="AO292" i="26"/>
  <c r="V270" i="26"/>
  <c r="X270" i="26" s="1"/>
  <c r="AE270" i="26" s="1"/>
  <c r="W305" i="26"/>
  <c r="V275" i="26"/>
  <c r="X275" i="26" s="1"/>
  <c r="AH275" i="26" s="1"/>
  <c r="G285" i="26"/>
  <c r="W284" i="26"/>
  <c r="AN289" i="26"/>
  <c r="W290" i="26"/>
  <c r="W274" i="26"/>
  <c r="V31" i="26"/>
  <c r="V125" i="26"/>
  <c r="X125" i="26" s="1"/>
  <c r="V117" i="26"/>
  <c r="X117" i="26" s="1"/>
  <c r="AG117" i="26" s="1"/>
  <c r="AK119" i="26"/>
  <c r="V133" i="26"/>
  <c r="X133" i="26" s="1"/>
  <c r="W141" i="26"/>
  <c r="AK196" i="26"/>
  <c r="AK198" i="26"/>
  <c r="V199" i="26"/>
  <c r="X199" i="26" s="1"/>
  <c r="AP199" i="26" s="1"/>
  <c r="W200" i="26"/>
  <c r="V207" i="26"/>
  <c r="X207" i="26" s="1"/>
  <c r="AP207" i="26" s="1"/>
  <c r="AO219" i="26"/>
  <c r="V264" i="26"/>
  <c r="X264" i="26" s="1"/>
  <c r="AP264" i="26" s="1"/>
  <c r="V285" i="26"/>
  <c r="X285" i="26" s="1"/>
  <c r="AH285" i="26" s="1"/>
  <c r="AH51" i="26"/>
  <c r="AP52" i="26"/>
  <c r="AH54" i="26"/>
  <c r="AH56" i="26"/>
  <c r="Y58" i="26"/>
  <c r="AF48" i="26"/>
  <c r="AO55" i="26"/>
  <c r="AO57" i="26"/>
  <c r="AE58" i="26"/>
  <c r="AO47" i="26"/>
  <c r="AF52" i="26"/>
  <c r="AG58" i="26"/>
  <c r="AP59" i="26"/>
  <c r="AO51" i="26"/>
  <c r="Y51" i="26"/>
  <c r="AH55" i="26"/>
  <c r="AH57" i="26"/>
  <c r="AE47" i="26"/>
  <c r="AO54" i="26"/>
  <c r="AO56" i="26"/>
  <c r="AF59" i="26"/>
  <c r="AH47" i="26"/>
  <c r="AP48" i="26"/>
  <c r="AE51" i="26"/>
  <c r="AG35" i="26"/>
  <c r="AH35" i="26"/>
  <c r="AE35" i="26"/>
  <c r="AP35" i="26"/>
  <c r="AO35" i="26"/>
  <c r="Y35" i="26"/>
  <c r="AF35" i="26"/>
  <c r="Y39" i="26"/>
  <c r="AH39" i="26"/>
  <c r="AP39" i="26"/>
  <c r="AF39" i="26"/>
  <c r="AO39" i="26"/>
  <c r="AE39" i="26"/>
  <c r="AG39" i="26"/>
  <c r="AH45" i="26"/>
  <c r="AG45" i="26"/>
  <c r="AP45" i="26"/>
  <c r="AF45" i="26"/>
  <c r="AO45" i="26"/>
  <c r="AE45" i="26"/>
  <c r="Y45" i="26"/>
  <c r="V26" i="26"/>
  <c r="X26" i="26" s="1"/>
  <c r="AK35" i="26"/>
  <c r="AN37" i="26"/>
  <c r="R37" i="26"/>
  <c r="V37" i="26" s="1"/>
  <c r="X37" i="26" s="1"/>
  <c r="Y37" i="26" s="1"/>
  <c r="AK37" i="26"/>
  <c r="AH46" i="26"/>
  <c r="AG46" i="26"/>
  <c r="AP46" i="26"/>
  <c r="AF46" i="26"/>
  <c r="AO46" i="26"/>
  <c r="AE46" i="26"/>
  <c r="Y46" i="26"/>
  <c r="AK25" i="26"/>
  <c r="AN31" i="26"/>
  <c r="AH50" i="26"/>
  <c r="AG50" i="26"/>
  <c r="AP50" i="26"/>
  <c r="AF50" i="26"/>
  <c r="AO50" i="26"/>
  <c r="AE50" i="26"/>
  <c r="Y50" i="26"/>
  <c r="G30" i="26"/>
  <c r="AK23" i="26"/>
  <c r="H30" i="26"/>
  <c r="AK26" i="26"/>
  <c r="AH53" i="26"/>
  <c r="AG53" i="26"/>
  <c r="AP53" i="26"/>
  <c r="AF53" i="26"/>
  <c r="AO53" i="26"/>
  <c r="AE53" i="26"/>
  <c r="Y53" i="26"/>
  <c r="AP146" i="26"/>
  <c r="AN35" i="26"/>
  <c r="AH41" i="26"/>
  <c r="AP41" i="26"/>
  <c r="AF41" i="26"/>
  <c r="AO41" i="26"/>
  <c r="AE41" i="26"/>
  <c r="AN28" i="26"/>
  <c r="W28" i="26"/>
  <c r="AN30" i="26"/>
  <c r="W31" i="26"/>
  <c r="W32" i="26"/>
  <c r="AK32" i="26"/>
  <c r="AG41" i="26"/>
  <c r="AE147" i="26"/>
  <c r="AO134" i="26"/>
  <c r="R30" i="26"/>
  <c r="V30" i="26" s="1"/>
  <c r="X30" i="26" s="1"/>
  <c r="Q63" i="26"/>
  <c r="AO60" i="26"/>
  <c r="AE60" i="26"/>
  <c r="Y60" i="26"/>
  <c r="AH60" i="26"/>
  <c r="AG60" i="26"/>
  <c r="AP60" i="26"/>
  <c r="AF60" i="26"/>
  <c r="G37" i="26"/>
  <c r="AH42" i="26"/>
  <c r="AP42" i="26"/>
  <c r="AF42" i="26"/>
  <c r="AO42" i="26"/>
  <c r="AE42" i="26"/>
  <c r="Y42" i="26"/>
  <c r="AO145" i="26"/>
  <c r="AK41" i="26"/>
  <c r="AK42" i="26"/>
  <c r="AG47" i="26"/>
  <c r="AE48" i="26"/>
  <c r="AO48" i="26"/>
  <c r="AG51" i="26"/>
  <c r="AE52" i="26"/>
  <c r="AO52" i="26"/>
  <c r="AH59" i="26"/>
  <c r="R118" i="26"/>
  <c r="V118" i="26" s="1"/>
  <c r="X118" i="26" s="1"/>
  <c r="AH118" i="26" s="1"/>
  <c r="AK149" i="26"/>
  <c r="AG135" i="26"/>
  <c r="AH135" i="26" s="1"/>
  <c r="G41" i="26"/>
  <c r="Y41" i="26"/>
  <c r="AE44" i="26"/>
  <c r="AO44" i="26"/>
  <c r="AE61" i="26"/>
  <c r="AO61" i="26"/>
  <c r="Q161" i="26"/>
  <c r="AK128" i="26"/>
  <c r="AN147" i="26"/>
  <c r="AN137" i="26"/>
  <c r="H137" i="26"/>
  <c r="AK137" i="26"/>
  <c r="G137" i="26"/>
  <c r="AH155" i="26"/>
  <c r="AG155" i="26"/>
  <c r="AF155" i="26"/>
  <c r="AE155" i="26"/>
  <c r="AP155" i="26"/>
  <c r="AO155" i="26"/>
  <c r="Y155" i="26"/>
  <c r="H41" i="26"/>
  <c r="AF44" i="26"/>
  <c r="AP44" i="26"/>
  <c r="AG48" i="26"/>
  <c r="AE49" i="26"/>
  <c r="AO49" i="26"/>
  <c r="AG52" i="26"/>
  <c r="Y54" i="26"/>
  <c r="Y55" i="26"/>
  <c r="Y56" i="26"/>
  <c r="Y57" i="26"/>
  <c r="AF61" i="26"/>
  <c r="AP61" i="26"/>
  <c r="W128" i="26"/>
  <c r="W127" i="26"/>
  <c r="R120" i="26"/>
  <c r="V120" i="26" s="1"/>
  <c r="X120" i="26" s="1"/>
  <c r="AN134" i="26"/>
  <c r="W136" i="26"/>
  <c r="V136" i="26"/>
  <c r="X136" i="26" s="1"/>
  <c r="AN41" i="26"/>
  <c r="AN42" i="26"/>
  <c r="AG44" i="26"/>
  <c r="AF49" i="26"/>
  <c r="AP49" i="26"/>
  <c r="AG61" i="26"/>
  <c r="W124" i="26"/>
  <c r="AK124" i="26"/>
  <c r="V139" i="26"/>
  <c r="X139" i="26" s="1"/>
  <c r="AF142" i="26"/>
  <c r="AH44" i="26"/>
  <c r="AG49" i="26"/>
  <c r="AF54" i="26"/>
  <c r="AP54" i="26"/>
  <c r="AF55" i="26"/>
  <c r="AP55" i="26"/>
  <c r="AF56" i="26"/>
  <c r="AP56" i="26"/>
  <c r="AF57" i="26"/>
  <c r="AP57" i="26"/>
  <c r="AO58" i="26"/>
  <c r="Y59" i="26"/>
  <c r="AH61" i="26"/>
  <c r="AK123" i="26"/>
  <c r="V122" i="26"/>
  <c r="X122" i="26" s="1"/>
  <c r="AH49" i="26"/>
  <c r="AF58" i="26"/>
  <c r="AP58" i="26"/>
  <c r="AE59" i="26"/>
  <c r="AO59" i="26"/>
  <c r="AK125" i="26"/>
  <c r="G119" i="26"/>
  <c r="G120" i="26"/>
  <c r="AK120" i="26"/>
  <c r="AP129" i="26"/>
  <c r="AO156" i="26"/>
  <c r="Y156" i="26"/>
  <c r="AH156" i="26"/>
  <c r="AG156" i="26"/>
  <c r="AF156" i="26"/>
  <c r="AE156" i="26"/>
  <c r="AP156" i="26"/>
  <c r="AF159" i="26"/>
  <c r="AH159" i="26"/>
  <c r="AG159" i="26"/>
  <c r="AE159" i="26"/>
  <c r="AP159" i="26"/>
  <c r="Y159" i="26"/>
  <c r="AO159" i="26"/>
  <c r="AF47" i="26"/>
  <c r="AF51" i="26"/>
  <c r="AN138" i="26"/>
  <c r="AF150" i="26"/>
  <c r="AF216" i="26"/>
  <c r="AE216" i="26"/>
  <c r="AP216" i="26"/>
  <c r="AO216" i="26"/>
  <c r="Y216" i="26"/>
  <c r="AH216" i="26"/>
  <c r="AG216" i="26"/>
  <c r="R130" i="26"/>
  <c r="V130" i="26" s="1"/>
  <c r="X130" i="26" s="1"/>
  <c r="N151" i="26"/>
  <c r="Y154" i="26"/>
  <c r="AO154" i="26"/>
  <c r="AP157" i="26"/>
  <c r="Y158" i="26"/>
  <c r="AO158" i="26"/>
  <c r="AN200" i="26"/>
  <c r="W203" i="26"/>
  <c r="V205" i="26"/>
  <c r="X205" i="26" s="1"/>
  <c r="V206" i="26"/>
  <c r="X206" i="26" s="1"/>
  <c r="AN212" i="26"/>
  <c r="AK212" i="26"/>
  <c r="AP154" i="26"/>
  <c r="AE157" i="26"/>
  <c r="AP158" i="26"/>
  <c r="V197" i="26"/>
  <c r="X197" i="26" s="1"/>
  <c r="V208" i="26"/>
  <c r="X208" i="26" s="1"/>
  <c r="AP217" i="26"/>
  <c r="AO217" i="26"/>
  <c r="Y217" i="26"/>
  <c r="AH217" i="26"/>
  <c r="AF217" i="26"/>
  <c r="AO221" i="26"/>
  <c r="AH221" i="26"/>
  <c r="AG221" i="26"/>
  <c r="AF221" i="26"/>
  <c r="AE221" i="26"/>
  <c r="AG223" i="26"/>
  <c r="AF223" i="26"/>
  <c r="AE223" i="26"/>
  <c r="AP223" i="26"/>
  <c r="AO223" i="26"/>
  <c r="Y223" i="26"/>
  <c r="AE154" i="26"/>
  <c r="AF157" i="26"/>
  <c r="E230" i="26"/>
  <c r="E234" i="26"/>
  <c r="AN226" i="26"/>
  <c r="W212" i="26"/>
  <c r="V212" i="26"/>
  <c r="X212" i="26" s="1"/>
  <c r="W130" i="26"/>
  <c r="R151" i="26"/>
  <c r="V151" i="26" s="1"/>
  <c r="X151" i="26" s="1"/>
  <c r="Y151" i="26" s="1"/>
  <c r="AF154" i="26"/>
  <c r="AG157" i="26"/>
  <c r="AE158" i="26"/>
  <c r="Y221" i="26"/>
  <c r="AE224" i="26"/>
  <c r="AF224" i="26"/>
  <c r="AP224" i="26"/>
  <c r="AO224" i="26"/>
  <c r="Y224" i="26"/>
  <c r="AH224" i="26"/>
  <c r="AN130" i="26"/>
  <c r="AG154" i="26"/>
  <c r="AF158" i="26"/>
  <c r="V201" i="26"/>
  <c r="X201" i="26" s="1"/>
  <c r="V210" i="26"/>
  <c r="X210" i="26" s="1"/>
  <c r="W211" i="26"/>
  <c r="V211" i="26"/>
  <c r="X211" i="26" s="1"/>
  <c r="AN213" i="26"/>
  <c r="AK213" i="26"/>
  <c r="W150" i="26"/>
  <c r="G151" i="26"/>
  <c r="AK143" i="26"/>
  <c r="AK144" i="26"/>
  <c r="AH158" i="26"/>
  <c r="W202" i="26"/>
  <c r="V209" i="26"/>
  <c r="X209" i="26" s="1"/>
  <c r="AH215" i="26"/>
  <c r="AG215" i="26"/>
  <c r="AF215" i="26"/>
  <c r="AE215" i="26"/>
  <c r="AP215" i="26"/>
  <c r="Y215" i="26"/>
  <c r="AG217" i="26"/>
  <c r="H151" i="26"/>
  <c r="AK151" i="26"/>
  <c r="AN203" i="26"/>
  <c r="W213" i="26"/>
  <c r="V213" i="26"/>
  <c r="X213" i="26" s="1"/>
  <c r="AN206" i="26"/>
  <c r="AK206" i="26"/>
  <c r="AE220" i="26"/>
  <c r="AH220" i="26"/>
  <c r="AG220" i="26"/>
  <c r="AF220" i="26"/>
  <c r="AO220" i="26"/>
  <c r="Y220" i="26"/>
  <c r="AP221" i="26"/>
  <c r="AP214" i="26"/>
  <c r="AE218" i="26"/>
  <c r="AP219" i="26"/>
  <c r="Y222" i="26"/>
  <c r="AK277" i="26"/>
  <c r="R305" i="26"/>
  <c r="V305" i="26" s="1"/>
  <c r="X305" i="26" s="1"/>
  <c r="Y305" i="26" s="1"/>
  <c r="W273" i="26"/>
  <c r="W275" i="26"/>
  <c r="V293" i="26"/>
  <c r="X293" i="26" s="1"/>
  <c r="V295" i="26"/>
  <c r="X295" i="26" s="1"/>
  <c r="AG326" i="26"/>
  <c r="AP326" i="26"/>
  <c r="AF326" i="26"/>
  <c r="AO326" i="26"/>
  <c r="AE326" i="26"/>
  <c r="Y326" i="26"/>
  <c r="AH326" i="26"/>
  <c r="AK283" i="26"/>
  <c r="W294" i="26"/>
  <c r="W295" i="26"/>
  <c r="AO327" i="26"/>
  <c r="AE327" i="26"/>
  <c r="Y327" i="26"/>
  <c r="AH327" i="26"/>
  <c r="AG327" i="26"/>
  <c r="AP327" i="26"/>
  <c r="AF327" i="26"/>
  <c r="H202" i="26"/>
  <c r="AN202" i="26"/>
  <c r="AK205" i="26"/>
  <c r="AF214" i="26"/>
  <c r="AG218" i="26"/>
  <c r="AE219" i="26"/>
  <c r="AP222" i="26"/>
  <c r="W277" i="26"/>
  <c r="AN276" i="26"/>
  <c r="W210" i="26"/>
  <c r="AG214" i="26"/>
  <c r="AF219" i="26"/>
  <c r="AE222" i="26"/>
  <c r="W266" i="26"/>
  <c r="L329" i="26"/>
  <c r="H267" i="26"/>
  <c r="AK267" i="26"/>
  <c r="G267" i="26"/>
  <c r="W272" i="26"/>
  <c r="G284" i="26"/>
  <c r="G305" i="26"/>
  <c r="W283" i="26"/>
  <c r="V269" i="26"/>
  <c r="X269" i="26" s="1"/>
  <c r="AN269" i="26"/>
  <c r="V278" i="26"/>
  <c r="X278" i="26" s="1"/>
  <c r="H284" i="26"/>
  <c r="R284" i="26"/>
  <c r="V284" i="26" s="1"/>
  <c r="X284" i="26" s="1"/>
  <c r="Y284" i="26" s="1"/>
  <c r="AN284" i="26"/>
  <c r="AN287" i="26"/>
  <c r="AK287" i="26"/>
  <c r="AG222" i="26"/>
  <c r="V262" i="26"/>
  <c r="X262" i="26" s="1"/>
  <c r="AN295" i="26"/>
  <c r="W262" i="26"/>
  <c r="AN262" i="26"/>
  <c r="AK305" i="26"/>
  <c r="W287" i="26"/>
  <c r="V294" i="26"/>
  <c r="X294" i="26" s="1"/>
  <c r="Y294" i="26" s="1"/>
  <c r="AG296" i="26"/>
  <c r="AH274" i="26"/>
  <c r="G294" i="26"/>
  <c r="AK294" i="26"/>
  <c r="AK286" i="26"/>
  <c r="AF324" i="26"/>
  <c r="AP324" i="26"/>
  <c r="AN285" i="26"/>
  <c r="H294" i="26"/>
  <c r="AK274" i="26"/>
  <c r="AG324" i="26"/>
  <c r="AH324" i="26"/>
  <c r="AE325" i="26"/>
  <c r="AO325" i="26"/>
  <c r="AF325" i="26"/>
  <c r="AP325" i="26"/>
  <c r="AG325" i="26"/>
  <c r="AH325" i="26"/>
  <c r="AF135" i="26" l="1"/>
  <c r="AG150" i="26"/>
  <c r="Y125" i="26"/>
  <c r="AH125" i="26"/>
  <c r="AG125" i="26"/>
  <c r="X286" i="26"/>
  <c r="AP286" i="26" s="1"/>
  <c r="AF275" i="26"/>
  <c r="X281" i="26"/>
  <c r="AH281" i="26" s="1"/>
  <c r="AO150" i="26"/>
  <c r="AG270" i="26"/>
  <c r="AE272" i="26"/>
  <c r="AF272" i="26" s="1"/>
  <c r="AG272" i="26" s="1"/>
  <c r="AP150" i="26"/>
  <c r="AM260" i="26"/>
  <c r="AA260" i="26"/>
  <c r="Z261" i="26" s="1"/>
  <c r="AM259" i="26"/>
  <c r="AF285" i="26"/>
  <c r="AH150" i="26"/>
  <c r="AH271" i="26"/>
  <c r="AH287" i="26"/>
  <c r="AF287" i="26"/>
  <c r="AE129" i="26"/>
  <c r="AF288" i="26"/>
  <c r="AF129" i="26"/>
  <c r="AE288" i="26"/>
  <c r="AP287" i="26"/>
  <c r="AE276" i="26"/>
  <c r="AO288" i="26"/>
  <c r="AG288" i="26"/>
  <c r="AP288" i="26"/>
  <c r="AP276" i="26"/>
  <c r="AO271" i="26"/>
  <c r="AO129" i="26"/>
  <c r="AP274" i="26"/>
  <c r="Y274" i="26"/>
  <c r="AE274" i="26"/>
  <c r="AO274" i="26"/>
  <c r="AO266" i="26"/>
  <c r="AH138" i="26"/>
  <c r="Y121" i="26"/>
  <c r="AF274" i="26"/>
  <c r="AO270" i="26"/>
  <c r="AF276" i="26"/>
  <c r="Y281" i="26"/>
  <c r="AO264" i="26"/>
  <c r="AG264" i="26"/>
  <c r="AF281" i="26"/>
  <c r="AE281" i="26"/>
  <c r="AF264" i="26"/>
  <c r="AO276" i="26"/>
  <c r="AO296" i="26"/>
  <c r="AP285" i="26"/>
  <c r="AG142" i="26"/>
  <c r="AH142" i="26" s="1"/>
  <c r="Y288" i="26"/>
  <c r="AE287" i="26"/>
  <c r="AO135" i="26"/>
  <c r="Y273" i="26"/>
  <c r="AH296" i="26"/>
  <c r="AE273" i="26"/>
  <c r="AO273" i="26"/>
  <c r="AE296" i="26"/>
  <c r="AF273" i="26"/>
  <c r="Y296" i="26"/>
  <c r="AH280" i="26"/>
  <c r="AO198" i="26"/>
  <c r="AE200" i="26"/>
  <c r="Y135" i="26"/>
  <c r="AG130" i="26"/>
  <c r="AF130" i="26"/>
  <c r="AE130" i="26"/>
  <c r="AE264" i="26"/>
  <c r="AH121" i="26"/>
  <c r="AG29" i="26"/>
  <c r="AO200" i="26"/>
  <c r="AG285" i="26"/>
  <c r="AE149" i="26"/>
  <c r="AF149" i="26"/>
  <c r="AG149" i="26"/>
  <c r="AP273" i="26"/>
  <c r="AG273" i="26"/>
  <c r="AO287" i="26"/>
  <c r="Y134" i="26"/>
  <c r="AF134" i="26"/>
  <c r="AO133" i="26"/>
  <c r="AG133" i="26"/>
  <c r="Y287" i="26"/>
  <c r="AP134" i="26"/>
  <c r="Y141" i="26"/>
  <c r="AG141" i="26"/>
  <c r="AH141" i="26" s="1"/>
  <c r="Y200" i="26"/>
  <c r="AO199" i="26"/>
  <c r="AH200" i="26"/>
  <c r="AE134" i="26"/>
  <c r="AP200" i="26"/>
  <c r="AF292" i="26"/>
  <c r="AF203" i="26"/>
  <c r="AG200" i="26"/>
  <c r="X31" i="26"/>
  <c r="Y31" i="26" s="1"/>
  <c r="AP280" i="26"/>
  <c r="AP270" i="26"/>
  <c r="Y199" i="26"/>
  <c r="Y150" i="26"/>
  <c r="AE115" i="26"/>
  <c r="AG280" i="26"/>
  <c r="Y270" i="26"/>
  <c r="AH27" i="26"/>
  <c r="AE271" i="26"/>
  <c r="AE280" i="26"/>
  <c r="AF270" i="26"/>
  <c r="AH199" i="26"/>
  <c r="AF280" i="26"/>
  <c r="AG27" i="26"/>
  <c r="AP27" i="26"/>
  <c r="Y27" i="26"/>
  <c r="AO27" i="26"/>
  <c r="AG124" i="26"/>
  <c r="AO141" i="26"/>
  <c r="AG123" i="26"/>
  <c r="Y133" i="26"/>
  <c r="AE27" i="26"/>
  <c r="Y276" i="26"/>
  <c r="AE292" i="26"/>
  <c r="AH117" i="26"/>
  <c r="AG292" i="26"/>
  <c r="Y266" i="26"/>
  <c r="AG276" i="26"/>
  <c r="AP148" i="26"/>
  <c r="AP266" i="26"/>
  <c r="AH266" i="26"/>
  <c r="AF207" i="26"/>
  <c r="AO148" i="26"/>
  <c r="AP275" i="26"/>
  <c r="AO275" i="26"/>
  <c r="AF266" i="26"/>
  <c r="Y275" i="26"/>
  <c r="AG266" i="26"/>
  <c r="AE275" i="26"/>
  <c r="Y117" i="26"/>
  <c r="AE282" i="26"/>
  <c r="AF120" i="26"/>
  <c r="AE120" i="26"/>
  <c r="AG119" i="26"/>
  <c r="AF119" i="26"/>
  <c r="AE119" i="26"/>
  <c r="AP141" i="26"/>
  <c r="AP138" i="26"/>
  <c r="Y118" i="26"/>
  <c r="AP119" i="26"/>
  <c r="AP147" i="26"/>
  <c r="AH292" i="26"/>
  <c r="AE138" i="26"/>
  <c r="AP123" i="26"/>
  <c r="AG115" i="26"/>
  <c r="AG138" i="26"/>
  <c r="Y115" i="26"/>
  <c r="AP292" i="26"/>
  <c r="AP279" i="26"/>
  <c r="AF148" i="26"/>
  <c r="AP142" i="26"/>
  <c r="Y119" i="26"/>
  <c r="AF147" i="26"/>
  <c r="X137" i="26"/>
  <c r="X161" i="26" s="1"/>
  <c r="AP289" i="26"/>
  <c r="AF282" i="26"/>
  <c r="AF289" i="26"/>
  <c r="Y22" i="26"/>
  <c r="AO123" i="26"/>
  <c r="AG121" i="26"/>
  <c r="Y29" i="26"/>
  <c r="AH282" i="26"/>
  <c r="AE133" i="26"/>
  <c r="Y267" i="26"/>
  <c r="AE286" i="26"/>
  <c r="AE267" i="26"/>
  <c r="AF267" i="26" s="1"/>
  <c r="AG267" i="26" s="1"/>
  <c r="AH286" i="26"/>
  <c r="AO286" i="26"/>
  <c r="AP267" i="26"/>
  <c r="AO203" i="26"/>
  <c r="AG126" i="26"/>
  <c r="Z110" i="26"/>
  <c r="AA110" i="26" s="1"/>
  <c r="AP203" i="26"/>
  <c r="AF204" i="26"/>
  <c r="AH126" i="26"/>
  <c r="AG204" i="26"/>
  <c r="AF126" i="26"/>
  <c r="AH204" i="26"/>
  <c r="AO125" i="26"/>
  <c r="AF286" i="26"/>
  <c r="AG203" i="26"/>
  <c r="AG286" i="26"/>
  <c r="AO289" i="26"/>
  <c r="AO204" i="26"/>
  <c r="AE124" i="26"/>
  <c r="Y289" i="26"/>
  <c r="AG277" i="26"/>
  <c r="AH277" i="26" s="1"/>
  <c r="AP133" i="26"/>
  <c r="AF124" i="26"/>
  <c r="AO282" i="26"/>
  <c r="Y279" i="26"/>
  <c r="AH22" i="26"/>
  <c r="AP132" i="26"/>
  <c r="AP282" i="26"/>
  <c r="AE289" i="26"/>
  <c r="AO279" i="26"/>
  <c r="Y138" i="26"/>
  <c r="AH132" i="26"/>
  <c r="AF115" i="26"/>
  <c r="AE25" i="26"/>
  <c r="Y282" i="26"/>
  <c r="AG289" i="26"/>
  <c r="AG279" i="26"/>
  <c r="AH279" i="26" s="1"/>
  <c r="AO138" i="26"/>
  <c r="Y132" i="26"/>
  <c r="AF25" i="26"/>
  <c r="Y124" i="26"/>
  <c r="Y36" i="26"/>
  <c r="AF279" i="26"/>
  <c r="AO147" i="26"/>
  <c r="AE22" i="26"/>
  <c r="AF22" i="26"/>
  <c r="AF133" i="26"/>
  <c r="Y123" i="26"/>
  <c r="AE148" i="26"/>
  <c r="AE28" i="26"/>
  <c r="AG28" i="26"/>
  <c r="AE132" i="26"/>
  <c r="AO28" i="26"/>
  <c r="AF28" i="26"/>
  <c r="AO119" i="26"/>
  <c r="AP28" i="26"/>
  <c r="AF132" i="26"/>
  <c r="AE38" i="26"/>
  <c r="AP272" i="26"/>
  <c r="AO121" i="26"/>
  <c r="AF29" i="26"/>
  <c r="AO272" i="26"/>
  <c r="Y272" i="26"/>
  <c r="AP29" i="26"/>
  <c r="Y24" i="26"/>
  <c r="AP121" i="26"/>
  <c r="AH29" i="26"/>
  <c r="AF296" i="26"/>
  <c r="AF271" i="26"/>
  <c r="AG275" i="26"/>
  <c r="AH207" i="26"/>
  <c r="AG129" i="26"/>
  <c r="AO117" i="26"/>
  <c r="Y128" i="26"/>
  <c r="AO132" i="26"/>
  <c r="AO29" i="26"/>
  <c r="AP25" i="26"/>
  <c r="AH28" i="26"/>
  <c r="AE207" i="26"/>
  <c r="Y207" i="26"/>
  <c r="AP117" i="26"/>
  <c r="AP128" i="26"/>
  <c r="AG25" i="26"/>
  <c r="AO207" i="26"/>
  <c r="AE117" i="26"/>
  <c r="AG207" i="26"/>
  <c r="Y129" i="26"/>
  <c r="AF117" i="26"/>
  <c r="AE32" i="26"/>
  <c r="AF32" i="26"/>
  <c r="AH32" i="26"/>
  <c r="AE40" i="26"/>
  <c r="AE24" i="26"/>
  <c r="AO24" i="26"/>
  <c r="AF196" i="26"/>
  <c r="AF24" i="26"/>
  <c r="Y116" i="26"/>
  <c r="AG24" i="26"/>
  <c r="AH290" i="26"/>
  <c r="AF283" i="26"/>
  <c r="Y283" i="26"/>
  <c r="AO280" i="26"/>
  <c r="AH270" i="26"/>
  <c r="AE199" i="26"/>
  <c r="AO124" i="26"/>
  <c r="AP126" i="26"/>
  <c r="AO115" i="26"/>
  <c r="AF38" i="26"/>
  <c r="AH24" i="26"/>
  <c r="Y203" i="26"/>
  <c r="AF199" i="26"/>
  <c r="AP204" i="26"/>
  <c r="Y126" i="26"/>
  <c r="AH38" i="26"/>
  <c r="AF23" i="26"/>
  <c r="AG199" i="26"/>
  <c r="AE204" i="26"/>
  <c r="AO126" i="26"/>
  <c r="AP127" i="26"/>
  <c r="Y290" i="26"/>
  <c r="AH196" i="26"/>
  <c r="AP116" i="26"/>
  <c r="AP23" i="26"/>
  <c r="AO196" i="26"/>
  <c r="AE23" i="26"/>
  <c r="AE36" i="26"/>
  <c r="AE283" i="26"/>
  <c r="AO283" i="26"/>
  <c r="AE290" i="26"/>
  <c r="AP196" i="26"/>
  <c r="AG36" i="26"/>
  <c r="AO23" i="26"/>
  <c r="AO36" i="26"/>
  <c r="Y196" i="26"/>
  <c r="AF36" i="26"/>
  <c r="AO290" i="26"/>
  <c r="AP283" i="26"/>
  <c r="AF290" i="26"/>
  <c r="AA196" i="26"/>
  <c r="Z197" i="26" s="1"/>
  <c r="AA197" i="26" s="1"/>
  <c r="Z198" i="26" s="1"/>
  <c r="AA198" i="26" s="1"/>
  <c r="Z199" i="26" s="1"/>
  <c r="AA199" i="26" s="1"/>
  <c r="Z200" i="26" s="1"/>
  <c r="AA200" i="26" s="1"/>
  <c r="Z201" i="26" s="1"/>
  <c r="AA201" i="26" s="1"/>
  <c r="Z202" i="26" s="1"/>
  <c r="AA202" i="26" s="1"/>
  <c r="Z203" i="26" s="1"/>
  <c r="AA203" i="26" s="1"/>
  <c r="Z204" i="26" s="1"/>
  <c r="AA204" i="26" s="1"/>
  <c r="Z205" i="26" s="1"/>
  <c r="AA205" i="26" s="1"/>
  <c r="Z206" i="26" s="1"/>
  <c r="AA206" i="26" s="1"/>
  <c r="Z207" i="26" s="1"/>
  <c r="AA207" i="26" s="1"/>
  <c r="Z208" i="26" s="1"/>
  <c r="AA208" i="26" s="1"/>
  <c r="Z209" i="26" s="1"/>
  <c r="AA209" i="26" s="1"/>
  <c r="Z210" i="26" s="1"/>
  <c r="AA210" i="26" s="1"/>
  <c r="Z211" i="26" s="1"/>
  <c r="AA211" i="26" s="1"/>
  <c r="Z212" i="26" s="1"/>
  <c r="AA212" i="26" s="1"/>
  <c r="Z213" i="26" s="1"/>
  <c r="AA213" i="26" s="1"/>
  <c r="Z214" i="26" s="1"/>
  <c r="AP36" i="26"/>
  <c r="AO116" i="26"/>
  <c r="AF33" i="26"/>
  <c r="AP290" i="26"/>
  <c r="AF116" i="26"/>
  <c r="AH23" i="26"/>
  <c r="AE196" i="26"/>
  <c r="AO25" i="26"/>
  <c r="AG23" i="26"/>
  <c r="AP32" i="26"/>
  <c r="AO32" i="26"/>
  <c r="AG32" i="26"/>
  <c r="Y271" i="26"/>
  <c r="AE198" i="26"/>
  <c r="AO40" i="26"/>
  <c r="AE127" i="26"/>
  <c r="AG283" i="26"/>
  <c r="AF40" i="26"/>
  <c r="AF34" i="26"/>
  <c r="AG271" i="26"/>
  <c r="Y277" i="26"/>
  <c r="AP198" i="26"/>
  <c r="AP40" i="26"/>
  <c r="Y25" i="26"/>
  <c r="AH34" i="26"/>
  <c r="AE203" i="26"/>
  <c r="AE277" i="26"/>
  <c r="Y198" i="26"/>
  <c r="AG40" i="26"/>
  <c r="AF127" i="26"/>
  <c r="Y34" i="26"/>
  <c r="AF198" i="26"/>
  <c r="AG127" i="26"/>
  <c r="AO277" i="26"/>
  <c r="AF277" i="26"/>
  <c r="AG198" i="26"/>
  <c r="Y127" i="26"/>
  <c r="Y40" i="26"/>
  <c r="AG34" i="26"/>
  <c r="AE34" i="26"/>
  <c r="E71" i="26"/>
  <c r="AO34" i="26"/>
  <c r="AG22" i="26"/>
  <c r="AP22" i="26"/>
  <c r="AP145" i="26"/>
  <c r="AG128" i="26"/>
  <c r="AE146" i="26"/>
  <c r="AP33" i="26"/>
  <c r="AE145" i="26"/>
  <c r="AF146" i="26"/>
  <c r="AG33" i="26"/>
  <c r="AE285" i="26"/>
  <c r="Y285" i="26"/>
  <c r="AO285" i="26"/>
  <c r="AF145" i="26"/>
  <c r="AG146" i="26"/>
  <c r="AO38" i="26"/>
  <c r="AH33" i="26"/>
  <c r="AG145" i="26"/>
  <c r="AH146" i="26"/>
  <c r="Y33" i="26"/>
  <c r="AH145" i="26"/>
  <c r="AH128" i="26"/>
  <c r="W161" i="26"/>
  <c r="Y38" i="26"/>
  <c r="AE33" i="26"/>
  <c r="AH202" i="26"/>
  <c r="AF202" i="26"/>
  <c r="AP125" i="26"/>
  <c r="AK329" i="26"/>
  <c r="E333" i="26" s="1"/>
  <c r="AG38" i="26"/>
  <c r="AG202" i="26"/>
  <c r="W63" i="26"/>
  <c r="AE202" i="26"/>
  <c r="AH264" i="26"/>
  <c r="Y264" i="26"/>
  <c r="AK226" i="26"/>
  <c r="AO267" i="26"/>
  <c r="AK65" i="26"/>
  <c r="E67" i="26" s="1"/>
  <c r="AK161" i="26"/>
  <c r="E165" i="26" s="1"/>
  <c r="Y213" i="26"/>
  <c r="AH213" i="26"/>
  <c r="AG213" i="26"/>
  <c r="AF213" i="26"/>
  <c r="AE213" i="26"/>
  <c r="X329" i="26"/>
  <c r="AH291" i="26"/>
  <c r="AG291" i="26"/>
  <c r="AF291" i="26"/>
  <c r="AO291" i="26"/>
  <c r="AE291" i="26"/>
  <c r="AP291" i="26"/>
  <c r="AO262" i="26"/>
  <c r="AE262" i="26"/>
  <c r="AF262" i="26" s="1"/>
  <c r="AG262" i="26" s="1"/>
  <c r="AH262" i="26"/>
  <c r="Y262" i="26"/>
  <c r="AP262" i="26"/>
  <c r="AO210" i="26"/>
  <c r="Y210" i="26"/>
  <c r="AH210" i="26"/>
  <c r="AG210" i="26"/>
  <c r="AE210" i="26"/>
  <c r="AP210" i="26"/>
  <c r="AF210" i="26"/>
  <c r="AO118" i="26"/>
  <c r="AP118" i="26"/>
  <c r="AG294" i="26"/>
  <c r="AO294" i="26"/>
  <c r="AE294" i="26"/>
  <c r="AH294" i="26"/>
  <c r="AF294" i="26"/>
  <c r="AP294" i="26"/>
  <c r="AP120" i="26"/>
  <c r="AO120" i="26"/>
  <c r="AF197" i="26"/>
  <c r="AP197" i="26"/>
  <c r="AG197" i="26"/>
  <c r="AE197" i="26"/>
  <c r="Y197" i="26"/>
  <c r="AO197" i="26"/>
  <c r="AH197" i="26"/>
  <c r="Y122" i="26"/>
  <c r="AP122" i="26"/>
  <c r="AO122" i="26"/>
  <c r="AF122" i="26"/>
  <c r="AG139" i="26"/>
  <c r="Y139" i="26"/>
  <c r="AP139" i="26"/>
  <c r="AO139" i="26"/>
  <c r="AF139" i="26"/>
  <c r="AE139" i="26"/>
  <c r="X226" i="26"/>
  <c r="Y278" i="26"/>
  <c r="AH278" i="26"/>
  <c r="AG278" i="26"/>
  <c r="AP278" i="26"/>
  <c r="AF278" i="26"/>
  <c r="AO278" i="26"/>
  <c r="AE278" i="26"/>
  <c r="AH305" i="26"/>
  <c r="AG305" i="26"/>
  <c r="AP305" i="26"/>
  <c r="AF305" i="26"/>
  <c r="AE305" i="26"/>
  <c r="AO305" i="26"/>
  <c r="AO201" i="26"/>
  <c r="Y201" i="26"/>
  <c r="AH201" i="26"/>
  <c r="AE201" i="26"/>
  <c r="AP201" i="26"/>
  <c r="AG201" i="26"/>
  <c r="AF201" i="26"/>
  <c r="AE206" i="26"/>
  <c r="AP206" i="26"/>
  <c r="Y206" i="26"/>
  <c r="AG206" i="26"/>
  <c r="AO206" i="26"/>
  <c r="AH206" i="26"/>
  <c r="AF206" i="26"/>
  <c r="Y212" i="26"/>
  <c r="AH212" i="26"/>
  <c r="AG212" i="26"/>
  <c r="AF212" i="26"/>
  <c r="AP212" i="26"/>
  <c r="AO212" i="26"/>
  <c r="AE212" i="26"/>
  <c r="AP205" i="26"/>
  <c r="Y205" i="26"/>
  <c r="AG205" i="26"/>
  <c r="AF205" i="26"/>
  <c r="AE205" i="26"/>
  <c r="AO205" i="26"/>
  <c r="AH205" i="26"/>
  <c r="AG37" i="26"/>
  <c r="AP37" i="26"/>
  <c r="AF37" i="26"/>
  <c r="AO37" i="26"/>
  <c r="AE37" i="26"/>
  <c r="AH37" i="26"/>
  <c r="AO140" i="26"/>
  <c r="AE140" i="26"/>
  <c r="AP140" i="26"/>
  <c r="E337" i="26"/>
  <c r="AN329" i="26"/>
  <c r="AO209" i="26"/>
  <c r="Y209" i="26"/>
  <c r="AH209" i="26"/>
  <c r="AG209" i="26"/>
  <c r="AE209" i="26"/>
  <c r="AP209" i="26"/>
  <c r="AF209" i="26"/>
  <c r="AG151" i="26"/>
  <c r="AH151" i="26" s="1"/>
  <c r="AF151" i="26"/>
  <c r="AP151" i="26"/>
  <c r="AO151" i="26"/>
  <c r="AO136" i="26"/>
  <c r="Y136" i="26"/>
  <c r="AH136" i="26"/>
  <c r="AG136" i="26"/>
  <c r="AE136" i="26"/>
  <c r="AP136" i="26"/>
  <c r="AF136" i="26"/>
  <c r="Y120" i="26"/>
  <c r="AG269" i="26"/>
  <c r="Y269" i="26"/>
  <c r="AP269" i="26"/>
  <c r="AO269" i="26"/>
  <c r="AH269" i="26"/>
  <c r="AF269" i="26"/>
  <c r="AE269" i="26"/>
  <c r="AO295" i="26"/>
  <c r="AE295" i="26"/>
  <c r="Y295" i="26"/>
  <c r="AH295" i="26"/>
  <c r="AG295" i="26"/>
  <c r="AP295" i="26"/>
  <c r="AF295" i="26"/>
  <c r="Y211" i="26"/>
  <c r="AH211" i="26"/>
  <c r="AG211" i="26"/>
  <c r="AF211" i="26"/>
  <c r="AP211" i="26"/>
  <c r="AE211" i="26"/>
  <c r="AO211" i="26"/>
  <c r="AO144" i="26"/>
  <c r="AG144" i="26"/>
  <c r="AH144" i="26" s="1"/>
  <c r="AF144" i="26"/>
  <c r="AP144" i="26"/>
  <c r="AP130" i="26"/>
  <c r="AO130" i="26"/>
  <c r="AO143" i="26"/>
  <c r="AG143" i="26"/>
  <c r="AH143" i="26" s="1"/>
  <c r="AP143" i="26"/>
  <c r="AF143" i="26"/>
  <c r="AG30" i="26"/>
  <c r="AP30" i="26"/>
  <c r="AF30" i="26"/>
  <c r="AO30" i="26"/>
  <c r="AE30" i="26"/>
  <c r="AH30" i="26"/>
  <c r="AH284" i="26"/>
  <c r="AP284" i="26"/>
  <c r="AF284" i="26"/>
  <c r="AO284" i="26"/>
  <c r="AE284" i="26"/>
  <c r="AG284" i="26"/>
  <c r="AG293" i="26"/>
  <c r="AO293" i="26"/>
  <c r="AE293" i="26"/>
  <c r="AH293" i="26"/>
  <c r="AF293" i="26"/>
  <c r="Y293" i="26"/>
  <c r="AP293" i="26"/>
  <c r="AP208" i="26"/>
  <c r="AO208" i="26"/>
  <c r="Y208" i="26"/>
  <c r="AH208" i="26"/>
  <c r="AF208" i="26"/>
  <c r="AG208" i="26"/>
  <c r="AE208" i="26"/>
  <c r="Y130" i="26"/>
  <c r="AP149" i="26"/>
  <c r="AO149" i="26"/>
  <c r="E169" i="26"/>
  <c r="AN161" i="26"/>
  <c r="Y30" i="26"/>
  <c r="AO26" i="26"/>
  <c r="AE26" i="26"/>
  <c r="Y26" i="26"/>
  <c r="AH26" i="26"/>
  <c r="AG26" i="26"/>
  <c r="AP26" i="26"/>
  <c r="AF26" i="26"/>
  <c r="L273" i="16"/>
  <c r="L272" i="16"/>
  <c r="L268" i="16"/>
  <c r="L267" i="16"/>
  <c r="L264" i="16"/>
  <c r="L254" i="16"/>
  <c r="L253" i="16"/>
  <c r="AG281" i="26" l="1"/>
  <c r="L283" i="16"/>
  <c r="Y286" i="26"/>
  <c r="AO281" i="26"/>
  <c r="AP281" i="26"/>
  <c r="AH329" i="26"/>
  <c r="AG329" i="26"/>
  <c r="AG330" i="26" s="1"/>
  <c r="AE329" i="26"/>
  <c r="AF329" i="26"/>
  <c r="AF330" i="26" s="1"/>
  <c r="AH31" i="26"/>
  <c r="AH63" i="26" s="1"/>
  <c r="AH64" i="26" s="1"/>
  <c r="AF31" i="26"/>
  <c r="AF63" i="26" s="1"/>
  <c r="AF64" i="26" s="1"/>
  <c r="AP31" i="26"/>
  <c r="X63" i="26"/>
  <c r="AO63" i="26" s="1"/>
  <c r="AO31" i="26"/>
  <c r="AE31" i="26"/>
  <c r="AE63" i="26" s="1"/>
  <c r="AG31" i="26"/>
  <c r="AG63" i="26" s="1"/>
  <c r="AG64" i="26" s="1"/>
  <c r="AG137" i="26"/>
  <c r="AH137" i="26" s="1"/>
  <c r="AH161" i="26" s="1"/>
  <c r="AH162" i="26" s="1"/>
  <c r="AF137" i="26"/>
  <c r="AF161" i="26" s="1"/>
  <c r="AF162" i="26" s="1"/>
  <c r="AP137" i="26"/>
  <c r="AE161" i="26"/>
  <c r="AP161" i="26"/>
  <c r="Z111" i="26"/>
  <c r="AA111" i="26" s="1"/>
  <c r="Z112" i="26" s="1"/>
  <c r="AA112" i="26" s="1"/>
  <c r="Z113" i="26" s="1"/>
  <c r="AA113" i="26" s="1"/>
  <c r="Z114" i="26" s="1"/>
  <c r="AA114" i="26" s="1"/>
  <c r="Y137" i="26"/>
  <c r="AO137" i="26"/>
  <c r="AG226" i="26"/>
  <c r="AG227" i="26" s="1"/>
  <c r="AF226" i="26"/>
  <c r="AF227" i="26" s="1"/>
  <c r="AE226" i="26"/>
  <c r="E231" i="26" s="1"/>
  <c r="E233" i="26" s="1"/>
  <c r="AH226" i="26"/>
  <c r="AH227" i="26" s="1"/>
  <c r="AH330" i="26"/>
  <c r="AP329" i="26"/>
  <c r="AO329" i="26"/>
  <c r="AP226" i="26"/>
  <c r="AO226" i="26"/>
  <c r="L190" i="16"/>
  <c r="G190" i="16" s="1"/>
  <c r="D200" i="16"/>
  <c r="E200" i="16"/>
  <c r="F200" i="16"/>
  <c r="H200" i="16" s="1"/>
  <c r="G200" i="16"/>
  <c r="D191" i="16"/>
  <c r="E191" i="16"/>
  <c r="F191" i="16"/>
  <c r="H191" i="16" s="1"/>
  <c r="G191" i="16"/>
  <c r="D188" i="16"/>
  <c r="E188" i="16"/>
  <c r="F188" i="16"/>
  <c r="H188" i="16" s="1"/>
  <c r="G188" i="16"/>
  <c r="D192" i="16"/>
  <c r="E192" i="16"/>
  <c r="F192" i="16"/>
  <c r="H192" i="16" s="1"/>
  <c r="G192" i="16"/>
  <c r="D193" i="16"/>
  <c r="E193" i="16"/>
  <c r="F193" i="16"/>
  <c r="H193" i="16" s="1"/>
  <c r="G193" i="16"/>
  <c r="D194" i="16"/>
  <c r="E194" i="16"/>
  <c r="F194" i="16"/>
  <c r="H194" i="16" s="1"/>
  <c r="G194" i="16"/>
  <c r="D196" i="16"/>
  <c r="E196" i="16"/>
  <c r="F196" i="16"/>
  <c r="H196" i="16" s="1"/>
  <c r="G196" i="16"/>
  <c r="D189" i="16"/>
  <c r="E189" i="16"/>
  <c r="F189" i="16"/>
  <c r="H189" i="16" s="1"/>
  <c r="G189" i="16"/>
  <c r="D190" i="16"/>
  <c r="E190" i="16"/>
  <c r="F190" i="16"/>
  <c r="L138" i="16"/>
  <c r="L135" i="16"/>
  <c r="L132" i="16"/>
  <c r="L131" i="16"/>
  <c r="L130" i="16"/>
  <c r="L120" i="16"/>
  <c r="L119" i="16"/>
  <c r="L118" i="16"/>
  <c r="O152" i="1"/>
  <c r="P152" i="1" s="1"/>
  <c r="L149" i="16" l="1"/>
  <c r="AM261" i="26"/>
  <c r="AA261" i="26"/>
  <c r="Z263" i="26" s="1"/>
  <c r="AG161" i="26"/>
  <c r="AG162" i="26" s="1"/>
  <c r="Z115" i="26"/>
  <c r="Z116" i="26" s="1"/>
  <c r="AO161" i="26"/>
  <c r="AE227" i="26"/>
  <c r="AK227" i="26"/>
  <c r="V63" i="26"/>
  <c r="AE162" i="26"/>
  <c r="E68" i="26"/>
  <c r="E70" i="26" s="1"/>
  <c r="AE64" i="26"/>
  <c r="AK66" i="26"/>
  <c r="L64" i="26"/>
  <c r="AN64" i="26" s="1"/>
  <c r="AE330" i="26"/>
  <c r="E334" i="26"/>
  <c r="E336" i="26" s="1"/>
  <c r="AK330" i="26"/>
  <c r="L214" i="16"/>
  <c r="H190" i="16"/>
  <c r="T152" i="1"/>
  <c r="V152" i="1"/>
  <c r="L40" i="16"/>
  <c r="L36" i="16"/>
  <c r="L28" i="16"/>
  <c r="AM263" i="26" l="1"/>
  <c r="AA263" i="26"/>
  <c r="Z265" i="26" s="1"/>
  <c r="AA265" i="26" s="1"/>
  <c r="Z266" i="26" s="1"/>
  <c r="V161" i="26"/>
  <c r="E166" i="26"/>
  <c r="E168" i="26" s="1"/>
  <c r="AK162" i="26"/>
  <c r="L63" i="16"/>
  <c r="X152" i="1"/>
  <c r="AM265" i="26" l="1"/>
  <c r="O568" i="1"/>
  <c r="P568" i="1" s="1"/>
  <c r="O565" i="1"/>
  <c r="P565" i="1" s="1"/>
  <c r="O564" i="1"/>
  <c r="P564" i="1" s="1"/>
  <c r="O563" i="1"/>
  <c r="P563" i="1" s="1"/>
  <c r="O562" i="1"/>
  <c r="P562" i="1" s="1"/>
  <c r="O561" i="1"/>
  <c r="P561" i="1" s="1"/>
  <c r="AM262" i="26" l="1"/>
  <c r="AA262" i="26"/>
  <c r="Z264" i="26" s="1"/>
  <c r="V562" i="1"/>
  <c r="T562" i="1"/>
  <c r="Q562" i="1"/>
  <c r="R562" i="1" s="1"/>
  <c r="V565" i="1"/>
  <c r="T565" i="1"/>
  <c r="Q565" i="1"/>
  <c r="R565" i="1" s="1"/>
  <c r="V561" i="1"/>
  <c r="T561" i="1"/>
  <c r="Q561" i="1"/>
  <c r="R561" i="1" s="1"/>
  <c r="V563" i="1"/>
  <c r="T563" i="1"/>
  <c r="Q563" i="1"/>
  <c r="R563" i="1" s="1"/>
  <c r="V564" i="1"/>
  <c r="T564" i="1"/>
  <c r="Q564" i="1"/>
  <c r="R564" i="1" s="1"/>
  <c r="V568" i="1"/>
  <c r="T568" i="1"/>
  <c r="Q568" i="1"/>
  <c r="R568" i="1" s="1"/>
  <c r="Z299" i="26" l="1"/>
  <c r="AM299" i="26" s="1"/>
  <c r="X564" i="1"/>
  <c r="U564" i="1"/>
  <c r="X565" i="1"/>
  <c r="U565" i="1"/>
  <c r="X561" i="1"/>
  <c r="U561" i="1"/>
  <c r="X563" i="1"/>
  <c r="U563" i="1"/>
  <c r="X562" i="1"/>
  <c r="U562" i="1"/>
  <c r="X568" i="1"/>
  <c r="U568" i="1"/>
  <c r="O553" i="1"/>
  <c r="P553" i="1" s="1"/>
  <c r="AA266" i="26" l="1"/>
  <c r="Z267" i="26" s="1"/>
  <c r="Z268" i="26" s="1"/>
  <c r="V553" i="1"/>
  <c r="T553" i="1"/>
  <c r="Q253" i="21"/>
  <c r="Q254" i="21"/>
  <c r="Q255" i="21"/>
  <c r="Q256" i="21"/>
  <c r="Q257" i="21"/>
  <c r="Q258" i="21"/>
  <c r="Q259" i="21"/>
  <c r="Q260" i="21"/>
  <c r="Q261" i="21"/>
  <c r="Q262" i="21"/>
  <c r="Q263" i="21"/>
  <c r="Q264" i="21"/>
  <c r="Q265" i="21"/>
  <c r="Q266" i="21"/>
  <c r="Q267" i="21"/>
  <c r="Q268" i="21"/>
  <c r="Q269" i="21"/>
  <c r="Q270" i="21"/>
  <c r="Q271" i="21"/>
  <c r="Q272" i="21"/>
  <c r="Q273" i="21"/>
  <c r="Q274" i="21"/>
  <c r="Q275" i="21"/>
  <c r="Q276" i="21"/>
  <c r="Q277" i="21"/>
  <c r="Q278" i="21"/>
  <c r="Q279" i="21"/>
  <c r="Q280" i="21"/>
  <c r="Q281" i="21"/>
  <c r="Q282" i="21"/>
  <c r="Q283" i="21"/>
  <c r="Q284" i="21"/>
  <c r="Q285" i="21"/>
  <c r="Q286" i="21"/>
  <c r="Q287" i="21"/>
  <c r="Q288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53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01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14" i="21"/>
  <c r="AA268" i="26" l="1"/>
  <c r="Z270" i="26" s="1"/>
  <c r="AM268" i="26"/>
  <c r="AM266" i="26"/>
  <c r="AM267" i="26"/>
  <c r="Z301" i="26"/>
  <c r="AM301" i="26" s="1"/>
  <c r="X553" i="1"/>
  <c r="G247" i="16"/>
  <c r="G252" i="16"/>
  <c r="G248" i="16"/>
  <c r="G253" i="16"/>
  <c r="G263" i="16"/>
  <c r="G254" i="16"/>
  <c r="G264" i="16"/>
  <c r="G270" i="16"/>
  <c r="G265" i="16"/>
  <c r="G277" i="16"/>
  <c r="G245" i="16"/>
  <c r="G249" i="16"/>
  <c r="G257" i="16"/>
  <c r="G258" i="16"/>
  <c r="G259" i="16"/>
  <c r="G261" i="16"/>
  <c r="G275" i="16"/>
  <c r="G276" i="16"/>
  <c r="G250" i="16"/>
  <c r="G256" i="16"/>
  <c r="G251" i="16"/>
  <c r="G255" i="16"/>
  <c r="G278" i="16"/>
  <c r="G274" i="16"/>
  <c r="G260" i="16"/>
  <c r="G269" i="16"/>
  <c r="G262" i="16"/>
  <c r="G266" i="16"/>
  <c r="G267" i="16"/>
  <c r="G268" i="16"/>
  <c r="G271" i="16"/>
  <c r="G272" i="16"/>
  <c r="G273" i="16"/>
  <c r="G279" i="16"/>
  <c r="G280" i="16"/>
  <c r="G281" i="16"/>
  <c r="G246" i="16"/>
  <c r="G186" i="16"/>
  <c r="G187" i="16"/>
  <c r="G184" i="16"/>
  <c r="G198" i="16"/>
  <c r="G195" i="16"/>
  <c r="G197" i="16"/>
  <c r="G199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185" i="16"/>
  <c r="G107" i="16"/>
  <c r="G132" i="16"/>
  <c r="G121" i="16"/>
  <c r="G108" i="16"/>
  <c r="G111" i="16"/>
  <c r="G106" i="16"/>
  <c r="G113" i="16"/>
  <c r="G136" i="16"/>
  <c r="G139" i="16"/>
  <c r="G115" i="16"/>
  <c r="G140" i="16"/>
  <c r="G141" i="16"/>
  <c r="G122" i="16"/>
  <c r="G117" i="16"/>
  <c r="G133" i="16"/>
  <c r="G118" i="16"/>
  <c r="G119" i="16"/>
  <c r="G120" i="16"/>
  <c r="G125" i="16"/>
  <c r="G129" i="16"/>
  <c r="G128" i="16"/>
  <c r="G109" i="16"/>
  <c r="G123" i="16"/>
  <c r="G116" i="16"/>
  <c r="G110" i="16"/>
  <c r="G130" i="16"/>
  <c r="G112" i="16"/>
  <c r="G124" i="16"/>
  <c r="G126" i="16"/>
  <c r="G127" i="16"/>
  <c r="G131" i="16"/>
  <c r="G134" i="16"/>
  <c r="G135" i="16"/>
  <c r="G137" i="16"/>
  <c r="G138" i="16"/>
  <c r="G142" i="16"/>
  <c r="G143" i="16"/>
  <c r="G144" i="16"/>
  <c r="G145" i="16"/>
  <c r="G146" i="16"/>
  <c r="G147" i="16"/>
  <c r="G114" i="16"/>
  <c r="G26" i="16"/>
  <c r="G25" i="16"/>
  <c r="G27" i="16"/>
  <c r="G40" i="16"/>
  <c r="G28" i="16"/>
  <c r="G22" i="16"/>
  <c r="G23" i="16"/>
  <c r="G38" i="16"/>
  <c r="G41" i="16"/>
  <c r="G31" i="16"/>
  <c r="G42" i="16"/>
  <c r="G33" i="16"/>
  <c r="G34" i="16"/>
  <c r="G35" i="16"/>
  <c r="G29" i="16"/>
  <c r="G36" i="16"/>
  <c r="G43" i="16"/>
  <c r="G30" i="16"/>
  <c r="G39" i="16"/>
  <c r="G32" i="16"/>
  <c r="G37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24" i="16"/>
  <c r="AM270" i="26" l="1"/>
  <c r="AA270" i="26"/>
  <c r="AA267" i="26"/>
  <c r="Z269" i="26" s="1"/>
  <c r="Z305" i="26"/>
  <c r="AA305" i="26" s="1"/>
  <c r="AH14" i="1"/>
  <c r="AH15" i="1"/>
  <c r="Z300" i="26" l="1"/>
  <c r="AM300" i="26" s="1"/>
  <c r="Z271" i="26"/>
  <c r="Z302" i="26"/>
  <c r="AM302" i="26" s="1"/>
  <c r="AM264" i="26"/>
  <c r="Z303" i="26"/>
  <c r="AM303" i="26" s="1"/>
  <c r="AM305" i="26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7" i="2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7" i="15"/>
  <c r="AM271" i="26" l="1"/>
  <c r="AA264" i="26"/>
  <c r="L291" i="21"/>
  <c r="E299" i="21" s="1"/>
  <c r="L140" i="21"/>
  <c r="E148" i="21" s="1"/>
  <c r="L55" i="21"/>
  <c r="E63" i="21" s="1"/>
  <c r="E222" i="16"/>
  <c r="AA271" i="26" l="1"/>
  <c r="Z309" i="26"/>
  <c r="AM309" i="26" s="1"/>
  <c r="E291" i="16"/>
  <c r="E71" i="16"/>
  <c r="E157" i="16"/>
  <c r="Z307" i="26" l="1"/>
  <c r="AM307" i="26" s="1"/>
  <c r="Z273" i="26"/>
  <c r="AM269" i="26"/>
  <c r="AA269" i="26"/>
  <c r="Z272" i="26" s="1"/>
  <c r="E26" i="16"/>
  <c r="F26" i="16"/>
  <c r="AA272" i="26" l="1"/>
  <c r="Z274" i="26" s="1"/>
  <c r="AM272" i="26"/>
  <c r="AM273" i="26"/>
  <c r="AA273" i="26"/>
  <c r="Z311" i="26"/>
  <c r="AM311" i="26" s="1"/>
  <c r="F24" i="16"/>
  <c r="Z306" i="26" l="1"/>
  <c r="AM306" i="26" s="1"/>
  <c r="Z308" i="26"/>
  <c r="AM308" i="26" s="1"/>
  <c r="AM22" i="26"/>
  <c r="AA22" i="26"/>
  <c r="Z23" i="26" s="1"/>
  <c r="I337" i="25"/>
  <c r="I338" i="25"/>
  <c r="AM291" i="26" l="1"/>
  <c r="AA23" i="26"/>
  <c r="AM23" i="26"/>
  <c r="I338" i="15"/>
  <c r="I337" i="15"/>
  <c r="Z24" i="26" l="1"/>
  <c r="P58" i="16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20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19" i="25"/>
  <c r="I220" i="25"/>
  <c r="I221" i="25"/>
  <c r="I222" i="25"/>
  <c r="I223" i="25"/>
  <c r="I224" i="25"/>
  <c r="I225" i="25"/>
  <c r="I226" i="25"/>
  <c r="I227" i="25"/>
  <c r="I228" i="25"/>
  <c r="I229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7" i="25"/>
  <c r="I330" i="15"/>
  <c r="I331" i="15"/>
  <c r="I332" i="15"/>
  <c r="I333" i="15"/>
  <c r="I334" i="15"/>
  <c r="I335" i="15"/>
  <c r="I336" i="15"/>
  <c r="AA24" i="26" l="1"/>
  <c r="Z25" i="26" s="1"/>
  <c r="AM24" i="26"/>
  <c r="P247" i="16"/>
  <c r="R247" i="16"/>
  <c r="S247" i="16"/>
  <c r="T247" i="16"/>
  <c r="P252" i="16"/>
  <c r="Q252" i="16"/>
  <c r="R252" i="16"/>
  <c r="S252" i="16"/>
  <c r="T252" i="16"/>
  <c r="P248" i="16"/>
  <c r="R248" i="16"/>
  <c r="S248" i="16"/>
  <c r="T248" i="16"/>
  <c r="P253" i="16"/>
  <c r="R253" i="16"/>
  <c r="S253" i="16"/>
  <c r="P263" i="16"/>
  <c r="R263" i="16"/>
  <c r="S263" i="16"/>
  <c r="P254" i="16"/>
  <c r="R254" i="16"/>
  <c r="S254" i="16"/>
  <c r="P264" i="16"/>
  <c r="R264" i="16"/>
  <c r="S264" i="16"/>
  <c r="P270" i="16"/>
  <c r="R270" i="16"/>
  <c r="S270" i="16"/>
  <c r="T270" i="16"/>
  <c r="P265" i="16"/>
  <c r="R265" i="16"/>
  <c r="S265" i="16"/>
  <c r="T265" i="16"/>
  <c r="P277" i="16"/>
  <c r="R277" i="16"/>
  <c r="S277" i="16"/>
  <c r="P245" i="16"/>
  <c r="R245" i="16"/>
  <c r="S245" i="16"/>
  <c r="T245" i="16"/>
  <c r="P249" i="16"/>
  <c r="R249" i="16"/>
  <c r="S249" i="16"/>
  <c r="T249" i="16"/>
  <c r="P257" i="16"/>
  <c r="R257" i="16"/>
  <c r="S257" i="16"/>
  <c r="T257" i="16"/>
  <c r="P258" i="16"/>
  <c r="R258" i="16"/>
  <c r="S258" i="16"/>
  <c r="P259" i="16"/>
  <c r="R259" i="16"/>
  <c r="S259" i="16"/>
  <c r="T259" i="16"/>
  <c r="P261" i="16"/>
  <c r="R261" i="16"/>
  <c r="S261" i="16"/>
  <c r="P275" i="16"/>
  <c r="R275" i="16"/>
  <c r="S275" i="16"/>
  <c r="T275" i="16"/>
  <c r="P276" i="16"/>
  <c r="R276" i="16"/>
  <c r="S276" i="16"/>
  <c r="P250" i="16"/>
  <c r="R250" i="16"/>
  <c r="S250" i="16"/>
  <c r="T250" i="16"/>
  <c r="P256" i="16"/>
  <c r="R256" i="16"/>
  <c r="S256" i="16"/>
  <c r="T256" i="16"/>
  <c r="P251" i="16"/>
  <c r="R251" i="16"/>
  <c r="S251" i="16"/>
  <c r="T251" i="16"/>
  <c r="P255" i="16"/>
  <c r="R255" i="16"/>
  <c r="S255" i="16"/>
  <c r="T255" i="16"/>
  <c r="P278" i="16"/>
  <c r="R278" i="16"/>
  <c r="S278" i="16"/>
  <c r="T278" i="16"/>
  <c r="P274" i="16"/>
  <c r="Q274" i="16"/>
  <c r="R274" i="16" s="1"/>
  <c r="S274" i="16"/>
  <c r="T274" i="16"/>
  <c r="P260" i="16"/>
  <c r="Q260" i="16"/>
  <c r="R260" i="16" s="1"/>
  <c r="S260" i="16"/>
  <c r="T260" i="16"/>
  <c r="P269" i="16"/>
  <c r="R269" i="16"/>
  <c r="S269" i="16"/>
  <c r="T269" i="16"/>
  <c r="P262" i="16"/>
  <c r="Q262" i="16"/>
  <c r="R262" i="16"/>
  <c r="S262" i="16"/>
  <c r="T262" i="16"/>
  <c r="P266" i="16"/>
  <c r="Q266" i="16"/>
  <c r="R266" i="16"/>
  <c r="S266" i="16"/>
  <c r="T266" i="16"/>
  <c r="P267" i="16"/>
  <c r="R267" i="16"/>
  <c r="S267" i="16"/>
  <c r="W267" i="16" s="1"/>
  <c r="P268" i="16"/>
  <c r="R268" i="16"/>
  <c r="S268" i="16"/>
  <c r="P271" i="16"/>
  <c r="Q271" i="16"/>
  <c r="R271" i="16"/>
  <c r="S271" i="16"/>
  <c r="T271" i="16"/>
  <c r="P272" i="16"/>
  <c r="R272" i="16"/>
  <c r="S272" i="16"/>
  <c r="P273" i="16"/>
  <c r="R273" i="16"/>
  <c r="S273" i="16"/>
  <c r="P279" i="16"/>
  <c r="Q279" i="16"/>
  <c r="R279" i="16"/>
  <c r="S279" i="16"/>
  <c r="T279" i="16"/>
  <c r="V279" i="16"/>
  <c r="X279" i="16" s="1"/>
  <c r="Y279" i="16" s="1"/>
  <c r="W279" i="16"/>
  <c r="P280" i="16"/>
  <c r="Q280" i="16"/>
  <c r="R280" i="16"/>
  <c r="S280" i="16"/>
  <c r="T280" i="16"/>
  <c r="V280" i="16"/>
  <c r="X280" i="16" s="1"/>
  <c r="Y280" i="16" s="1"/>
  <c r="W280" i="16"/>
  <c r="E61" i="21"/>
  <c r="A61" i="21"/>
  <c r="AM61" i="21"/>
  <c r="AN61" i="21"/>
  <c r="E146" i="21"/>
  <c r="A146" i="21"/>
  <c r="AM146" i="21"/>
  <c r="AN146" i="21"/>
  <c r="AO146" i="21"/>
  <c r="E297" i="21"/>
  <c r="A297" i="21"/>
  <c r="AO297" i="21"/>
  <c r="AA25" i="26" l="1"/>
  <c r="AM25" i="26"/>
  <c r="W271" i="16"/>
  <c r="V273" i="16"/>
  <c r="X273" i="16" s="1"/>
  <c r="Y273" i="16" s="1"/>
  <c r="W273" i="16"/>
  <c r="W272" i="16"/>
  <c r="V272" i="16"/>
  <c r="X272" i="16" s="1"/>
  <c r="Y272" i="16" s="1"/>
  <c r="V271" i="16"/>
  <c r="X271" i="16" s="1"/>
  <c r="Y271" i="16" s="1"/>
  <c r="V267" i="16"/>
  <c r="X267" i="16" s="1"/>
  <c r="Y267" i="16" s="1"/>
  <c r="W268" i="16"/>
  <c r="V268" i="16"/>
  <c r="X268" i="16" s="1"/>
  <c r="Y268" i="16" s="1"/>
  <c r="W266" i="16"/>
  <c r="V266" i="16"/>
  <c r="X266" i="16" s="1"/>
  <c r="Y266" i="16" s="1"/>
  <c r="W262" i="16"/>
  <c r="V262" i="16"/>
  <c r="X262" i="16" s="1"/>
  <c r="Y262" i="16" s="1"/>
  <c r="W269" i="16"/>
  <c r="V269" i="16"/>
  <c r="X269" i="16" s="1"/>
  <c r="Y269" i="16" s="1"/>
  <c r="V274" i="16"/>
  <c r="X274" i="16" s="1"/>
  <c r="Y274" i="16" s="1"/>
  <c r="V278" i="16"/>
  <c r="X278" i="16" s="1"/>
  <c r="Y278" i="16" s="1"/>
  <c r="W278" i="16"/>
  <c r="W253" i="16"/>
  <c r="W254" i="16"/>
  <c r="V254" i="16"/>
  <c r="X254" i="16" s="1"/>
  <c r="W258" i="16"/>
  <c r="W252" i="16"/>
  <c r="V258" i="16"/>
  <c r="X258" i="16" s="1"/>
  <c r="Y258" i="16" s="1"/>
  <c r="V252" i="16"/>
  <c r="X252" i="16" s="1"/>
  <c r="Y252" i="16" s="1"/>
  <c r="V253" i="16"/>
  <c r="X253" i="16" s="1"/>
  <c r="W259" i="16"/>
  <c r="W247" i="16"/>
  <c r="W255" i="16"/>
  <c r="V277" i="16"/>
  <c r="X277" i="16" s="1"/>
  <c r="Y277" i="16" s="1"/>
  <c r="W270" i="16"/>
  <c r="W249" i="16"/>
  <c r="W245" i="16"/>
  <c r="W264" i="16"/>
  <c r="W263" i="16"/>
  <c r="V259" i="16"/>
  <c r="X259" i="16" s="1"/>
  <c r="Y259" i="16" s="1"/>
  <c r="V264" i="16"/>
  <c r="X264" i="16" s="1"/>
  <c r="Y264" i="16" s="1"/>
  <c r="W256" i="16"/>
  <c r="W261" i="16"/>
  <c r="V255" i="16"/>
  <c r="X255" i="16" s="1"/>
  <c r="Y255" i="16" s="1"/>
  <c r="V249" i="16"/>
  <c r="X249" i="16" s="1"/>
  <c r="Y249" i="16" s="1"/>
  <c r="V265" i="16"/>
  <c r="X265" i="16" s="1"/>
  <c r="Y265" i="16" s="1"/>
  <c r="V256" i="16"/>
  <c r="X256" i="16" s="1"/>
  <c r="V245" i="16"/>
  <c r="X245" i="16" s="1"/>
  <c r="V270" i="16"/>
  <c r="X270" i="16" s="1"/>
  <c r="Y270" i="16" s="1"/>
  <c r="V263" i="16"/>
  <c r="X263" i="16" s="1"/>
  <c r="Y263" i="16" s="1"/>
  <c r="W274" i="16"/>
  <c r="V276" i="16"/>
  <c r="X276" i="16" s="1"/>
  <c r="Y276" i="16" s="1"/>
  <c r="W265" i="16"/>
  <c r="V251" i="16"/>
  <c r="X251" i="16" s="1"/>
  <c r="Y251" i="16" s="1"/>
  <c r="W250" i="16"/>
  <c r="W260" i="16"/>
  <c r="V250" i="16"/>
  <c r="X250" i="16" s="1"/>
  <c r="V261" i="16"/>
  <c r="X261" i="16" s="1"/>
  <c r="Y261" i="16" s="1"/>
  <c r="V247" i="16"/>
  <c r="X247" i="16" s="1"/>
  <c r="Y247" i="16" s="1"/>
  <c r="W275" i="16"/>
  <c r="V248" i="16"/>
  <c r="X248" i="16" s="1"/>
  <c r="Y248" i="16" s="1"/>
  <c r="V275" i="16"/>
  <c r="X275" i="16" s="1"/>
  <c r="Y275" i="16" s="1"/>
  <c r="V257" i="16"/>
  <c r="X257" i="16" s="1"/>
  <c r="Y257" i="16" s="1"/>
  <c r="V260" i="16"/>
  <c r="X260" i="16" s="1"/>
  <c r="Y260" i="16" s="1"/>
  <c r="W276" i="16"/>
  <c r="W277" i="16"/>
  <c r="W257" i="16"/>
  <c r="W251" i="16"/>
  <c r="W248" i="16"/>
  <c r="D101" i="16"/>
  <c r="D102" i="16"/>
  <c r="AD102" i="16"/>
  <c r="AM292" i="26" l="1"/>
  <c r="Z298" i="26"/>
  <c r="AM298" i="26" s="1"/>
  <c r="Z26" i="26"/>
  <c r="Y245" i="16"/>
  <c r="AH254" i="16"/>
  <c r="AG254" i="16"/>
  <c r="AF254" i="16"/>
  <c r="AE254" i="16"/>
  <c r="AH253" i="16"/>
  <c r="AE253" i="16"/>
  <c r="AF253" i="16" s="1"/>
  <c r="AG253" i="16" s="1"/>
  <c r="Y253" i="16"/>
  <c r="Y254" i="16"/>
  <c r="Y250" i="16"/>
  <c r="AE250" i="16"/>
  <c r="AF250" i="16" s="1"/>
  <c r="AG250" i="16" s="1"/>
  <c r="Y256" i="16"/>
  <c r="AE256" i="16"/>
  <c r="AF256" i="16" s="1"/>
  <c r="AG256" i="16" s="1"/>
  <c r="A289" i="16"/>
  <c r="AP289" i="16"/>
  <c r="A155" i="16"/>
  <c r="AN155" i="16"/>
  <c r="AO155" i="16"/>
  <c r="AP155" i="16"/>
  <c r="A69" i="16"/>
  <c r="AN69" i="16"/>
  <c r="AO69" i="16"/>
  <c r="O35" i="1" l="1"/>
  <c r="P35" i="1" s="1"/>
  <c r="T35" i="1" l="1"/>
  <c r="V35" i="1"/>
  <c r="Q35" i="1"/>
  <c r="R35" i="1" s="1"/>
  <c r="V208" i="1"/>
  <c r="T208" i="1"/>
  <c r="X208" i="1" s="1"/>
  <c r="O208" i="1"/>
  <c r="P208" i="1" s="1"/>
  <c r="Q208" i="1" s="1"/>
  <c r="R208" i="1" s="1"/>
  <c r="Z27" i="26" l="1"/>
  <c r="AM26" i="26"/>
  <c r="X35" i="1"/>
  <c r="U35" i="1"/>
  <c r="U208" i="1"/>
  <c r="K400" i="1"/>
  <c r="AM27" i="26" l="1"/>
  <c r="AA27" i="26"/>
  <c r="Z28" i="26" s="1"/>
  <c r="V202" i="16"/>
  <c r="V203" i="16"/>
  <c r="V204" i="16"/>
  <c r="V205" i="16"/>
  <c r="V206" i="16"/>
  <c r="V207" i="16"/>
  <c r="V208" i="16"/>
  <c r="V209" i="16"/>
  <c r="V210" i="16"/>
  <c r="V211" i="16"/>
  <c r="V212" i="16"/>
  <c r="U186" i="16"/>
  <c r="U187" i="16"/>
  <c r="U184" i="16"/>
  <c r="U198" i="16"/>
  <c r="U200" i="16"/>
  <c r="U191" i="16"/>
  <c r="U188" i="16"/>
  <c r="U192" i="16"/>
  <c r="U193" i="16"/>
  <c r="U194" i="16"/>
  <c r="U196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185" i="16"/>
  <c r="AM28" i="26" l="1"/>
  <c r="AA28" i="26"/>
  <c r="Z29" i="26" s="1"/>
  <c r="K526" i="1"/>
  <c r="K525" i="1"/>
  <c r="K524" i="1"/>
  <c r="AA29" i="26" l="1"/>
  <c r="Z30" i="26" s="1"/>
  <c r="AM29" i="26"/>
  <c r="I329" i="15"/>
  <c r="AA30" i="26" l="1"/>
  <c r="Z31" i="26" s="1"/>
  <c r="AM30" i="26"/>
  <c r="I326" i="15"/>
  <c r="I327" i="15"/>
  <c r="I328" i="15"/>
  <c r="I325" i="15"/>
  <c r="I324" i="15"/>
  <c r="I323" i="15"/>
  <c r="I322" i="15"/>
  <c r="I321" i="15"/>
  <c r="I320" i="15"/>
  <c r="I319" i="15"/>
  <c r="AM31" i="26" l="1"/>
  <c r="AA31" i="26"/>
  <c r="Z32" i="26" s="1"/>
  <c r="Z255" i="21"/>
  <c r="Y256" i="21" s="1"/>
  <c r="Z256" i="21"/>
  <c r="Y257" i="21" s="1"/>
  <c r="Z257" i="21"/>
  <c r="Y258" i="21" s="1"/>
  <c r="Z259" i="21"/>
  <c r="Y260" i="21" s="1"/>
  <c r="Z260" i="21"/>
  <c r="Y261" i="21" s="1"/>
  <c r="Z261" i="21"/>
  <c r="Y262" i="21" s="1"/>
  <c r="Z262" i="21"/>
  <c r="Y263" i="21" s="1"/>
  <c r="Z263" i="21"/>
  <c r="Y264" i="21" s="1"/>
  <c r="Z264" i="21"/>
  <c r="Y265" i="21" s="1"/>
  <c r="Z265" i="21"/>
  <c r="Y266" i="21" s="1"/>
  <c r="Z266" i="21"/>
  <c r="Y267" i="21" s="1"/>
  <c r="Z267" i="21"/>
  <c r="Y268" i="21" s="1"/>
  <c r="Z268" i="21"/>
  <c r="Y269" i="21" s="1"/>
  <c r="Z269" i="21"/>
  <c r="Y270" i="21" s="1"/>
  <c r="Z270" i="21"/>
  <c r="Y271" i="21" s="1"/>
  <c r="Z271" i="21"/>
  <c r="Y272" i="21" s="1"/>
  <c r="Z272" i="21"/>
  <c r="Y273" i="21" s="1"/>
  <c r="Z273" i="21"/>
  <c r="Y274" i="21" s="1"/>
  <c r="Z274" i="21"/>
  <c r="Y275" i="21" s="1"/>
  <c r="Z275" i="21"/>
  <c r="Y276" i="21" s="1"/>
  <c r="Z276" i="21"/>
  <c r="Y277" i="21" s="1"/>
  <c r="Z277" i="21"/>
  <c r="Y278" i="21" s="1"/>
  <c r="Z278" i="21"/>
  <c r="Y279" i="21" s="1"/>
  <c r="Z279" i="21"/>
  <c r="Y280" i="21" s="1"/>
  <c r="Z280" i="21"/>
  <c r="Y281" i="21" s="1"/>
  <c r="Z281" i="21"/>
  <c r="Y282" i="21" s="1"/>
  <c r="Z283" i="21"/>
  <c r="Y284" i="21" s="1"/>
  <c r="Z284" i="21"/>
  <c r="Y285" i="21" s="1"/>
  <c r="Z285" i="21"/>
  <c r="Y286" i="21" s="1"/>
  <c r="Z286" i="21"/>
  <c r="Y287" i="21" s="1"/>
  <c r="Z287" i="21"/>
  <c r="Y288" i="21" s="1"/>
  <c r="Z288" i="21"/>
  <c r="Y289" i="21" s="1"/>
  <c r="Z289" i="21"/>
  <c r="AM32" i="26" l="1"/>
  <c r="AA32" i="26"/>
  <c r="Z33" i="26" s="1"/>
  <c r="A231" i="16"/>
  <c r="AN231" i="16"/>
  <c r="AO231" i="16"/>
  <c r="AP231" i="16"/>
  <c r="A170" i="16"/>
  <c r="AN170" i="16"/>
  <c r="AO170" i="16"/>
  <c r="AP170" i="16"/>
  <c r="A98" i="16"/>
  <c r="AN98" i="16"/>
  <c r="AO98" i="16"/>
  <c r="AP98" i="16"/>
  <c r="AM33" i="26" l="1"/>
  <c r="AA33" i="26"/>
  <c r="Z34" i="26" s="1"/>
  <c r="P254" i="21"/>
  <c r="R254" i="21"/>
  <c r="S254" i="21"/>
  <c r="T254" i="21"/>
  <c r="U254" i="21"/>
  <c r="W254" i="21" s="1"/>
  <c r="X254" i="21" s="1"/>
  <c r="V254" i="21"/>
  <c r="P255" i="21"/>
  <c r="R255" i="21"/>
  <c r="S255" i="21"/>
  <c r="T255" i="21"/>
  <c r="U255" i="21"/>
  <c r="W255" i="21" s="1"/>
  <c r="X255" i="21" s="1"/>
  <c r="V255" i="21"/>
  <c r="P256" i="21"/>
  <c r="R256" i="21"/>
  <c r="S256" i="21"/>
  <c r="T256" i="21"/>
  <c r="U256" i="21"/>
  <c r="W256" i="21" s="1"/>
  <c r="X256" i="21" s="1"/>
  <c r="V256" i="21"/>
  <c r="P257" i="21"/>
  <c r="R257" i="21"/>
  <c r="S257" i="21"/>
  <c r="T257" i="21"/>
  <c r="U257" i="21"/>
  <c r="W257" i="21" s="1"/>
  <c r="X257" i="21" s="1"/>
  <c r="V257" i="21"/>
  <c r="P258" i="21"/>
  <c r="R258" i="21"/>
  <c r="S258" i="21"/>
  <c r="U258" i="21" s="1"/>
  <c r="W258" i="21" s="1"/>
  <c r="T258" i="21"/>
  <c r="P259" i="21"/>
  <c r="R259" i="21"/>
  <c r="S259" i="21"/>
  <c r="T259" i="21"/>
  <c r="U259" i="21"/>
  <c r="W259" i="21" s="1"/>
  <c r="X259" i="21" s="1"/>
  <c r="V259" i="21"/>
  <c r="P260" i="21"/>
  <c r="R260" i="21"/>
  <c r="S260" i="21"/>
  <c r="T260" i="21"/>
  <c r="U260" i="21"/>
  <c r="W260" i="21" s="1"/>
  <c r="X260" i="21" s="1"/>
  <c r="V260" i="21"/>
  <c r="P261" i="21"/>
  <c r="R261" i="21"/>
  <c r="S261" i="21"/>
  <c r="T261" i="21"/>
  <c r="U261" i="21"/>
  <c r="W261" i="21" s="1"/>
  <c r="X261" i="21" s="1"/>
  <c r="V261" i="21"/>
  <c r="P262" i="21"/>
  <c r="R262" i="21"/>
  <c r="S262" i="21"/>
  <c r="T262" i="21"/>
  <c r="U262" i="21"/>
  <c r="W262" i="21" s="1"/>
  <c r="X262" i="21" s="1"/>
  <c r="V262" i="21"/>
  <c r="P263" i="21"/>
  <c r="R263" i="21"/>
  <c r="S263" i="21"/>
  <c r="T263" i="21"/>
  <c r="U263" i="21"/>
  <c r="W263" i="21" s="1"/>
  <c r="X263" i="21" s="1"/>
  <c r="V263" i="21"/>
  <c r="P264" i="21"/>
  <c r="R264" i="21"/>
  <c r="S264" i="21"/>
  <c r="T264" i="21"/>
  <c r="U264" i="21"/>
  <c r="W264" i="21" s="1"/>
  <c r="X264" i="21" s="1"/>
  <c r="V264" i="21"/>
  <c r="P265" i="21"/>
  <c r="R265" i="21"/>
  <c r="S265" i="21"/>
  <c r="T265" i="21"/>
  <c r="U265" i="21"/>
  <c r="W265" i="21" s="1"/>
  <c r="X265" i="21" s="1"/>
  <c r="V265" i="21"/>
  <c r="P266" i="21"/>
  <c r="R266" i="21"/>
  <c r="S266" i="21"/>
  <c r="T266" i="21"/>
  <c r="U266" i="21"/>
  <c r="W266" i="21" s="1"/>
  <c r="X266" i="21" s="1"/>
  <c r="V266" i="21"/>
  <c r="P267" i="21"/>
  <c r="R267" i="21"/>
  <c r="S267" i="21"/>
  <c r="T267" i="21"/>
  <c r="U267" i="21"/>
  <c r="W267" i="21" s="1"/>
  <c r="X267" i="21" s="1"/>
  <c r="V267" i="21"/>
  <c r="P268" i="21"/>
  <c r="R268" i="21"/>
  <c r="S268" i="21"/>
  <c r="T268" i="21"/>
  <c r="U268" i="21"/>
  <c r="W268" i="21" s="1"/>
  <c r="X268" i="21" s="1"/>
  <c r="V268" i="21"/>
  <c r="P269" i="21"/>
  <c r="R269" i="21"/>
  <c r="S269" i="21"/>
  <c r="T269" i="21"/>
  <c r="U269" i="21"/>
  <c r="W269" i="21" s="1"/>
  <c r="X269" i="21" s="1"/>
  <c r="V269" i="21"/>
  <c r="P270" i="21"/>
  <c r="R270" i="21"/>
  <c r="S270" i="21"/>
  <c r="T270" i="21"/>
  <c r="U270" i="21"/>
  <c r="W270" i="21" s="1"/>
  <c r="X270" i="21" s="1"/>
  <c r="V270" i="21"/>
  <c r="P271" i="21"/>
  <c r="R271" i="21"/>
  <c r="S271" i="21"/>
  <c r="T271" i="21"/>
  <c r="U271" i="21"/>
  <c r="W271" i="21" s="1"/>
  <c r="X271" i="21" s="1"/>
  <c r="V271" i="21"/>
  <c r="P272" i="21"/>
  <c r="R272" i="21"/>
  <c r="S272" i="21"/>
  <c r="T272" i="21"/>
  <c r="U272" i="21"/>
  <c r="W272" i="21" s="1"/>
  <c r="X272" i="21" s="1"/>
  <c r="V272" i="21"/>
  <c r="P273" i="21"/>
  <c r="R273" i="21"/>
  <c r="S273" i="21"/>
  <c r="T273" i="21"/>
  <c r="U273" i="21"/>
  <c r="W273" i="21" s="1"/>
  <c r="X273" i="21" s="1"/>
  <c r="V273" i="21"/>
  <c r="P274" i="21"/>
  <c r="R274" i="21"/>
  <c r="S274" i="21"/>
  <c r="T274" i="21"/>
  <c r="U274" i="21"/>
  <c r="W274" i="21" s="1"/>
  <c r="X274" i="21" s="1"/>
  <c r="V274" i="21"/>
  <c r="P275" i="21"/>
  <c r="R275" i="21"/>
  <c r="S275" i="21"/>
  <c r="T275" i="21"/>
  <c r="U275" i="21"/>
  <c r="W275" i="21" s="1"/>
  <c r="X275" i="21" s="1"/>
  <c r="V275" i="21"/>
  <c r="P276" i="21"/>
  <c r="R276" i="21"/>
  <c r="S276" i="21"/>
  <c r="T276" i="21"/>
  <c r="U276" i="21"/>
  <c r="W276" i="21" s="1"/>
  <c r="X276" i="21" s="1"/>
  <c r="V276" i="21"/>
  <c r="P277" i="21"/>
  <c r="R277" i="21"/>
  <c r="S277" i="21"/>
  <c r="T277" i="21"/>
  <c r="U277" i="21"/>
  <c r="W277" i="21" s="1"/>
  <c r="X277" i="21" s="1"/>
  <c r="V277" i="21"/>
  <c r="P278" i="21"/>
  <c r="R278" i="21"/>
  <c r="S278" i="21"/>
  <c r="T278" i="21"/>
  <c r="U278" i="21"/>
  <c r="W278" i="21" s="1"/>
  <c r="X278" i="21" s="1"/>
  <c r="V278" i="21"/>
  <c r="P279" i="21"/>
  <c r="R279" i="21"/>
  <c r="S279" i="21"/>
  <c r="T279" i="21"/>
  <c r="U279" i="21"/>
  <c r="W279" i="21" s="1"/>
  <c r="X279" i="21" s="1"/>
  <c r="V279" i="21"/>
  <c r="P280" i="21"/>
  <c r="R280" i="21"/>
  <c r="S280" i="21"/>
  <c r="T280" i="21"/>
  <c r="U280" i="21"/>
  <c r="W280" i="21" s="1"/>
  <c r="X280" i="21" s="1"/>
  <c r="V280" i="21"/>
  <c r="P281" i="21"/>
  <c r="R281" i="21"/>
  <c r="S281" i="21"/>
  <c r="T281" i="21"/>
  <c r="U281" i="21"/>
  <c r="W281" i="21" s="1"/>
  <c r="X281" i="21" s="1"/>
  <c r="V281" i="21"/>
  <c r="P282" i="21"/>
  <c r="R282" i="21"/>
  <c r="U282" i="21" s="1"/>
  <c r="S282" i="21"/>
  <c r="V282" i="21" s="1"/>
  <c r="T282" i="21"/>
  <c r="P283" i="21"/>
  <c r="R283" i="21"/>
  <c r="S283" i="21"/>
  <c r="T283" i="21"/>
  <c r="U283" i="21"/>
  <c r="W283" i="21" s="1"/>
  <c r="X283" i="21" s="1"/>
  <c r="V283" i="21"/>
  <c r="P284" i="21"/>
  <c r="R284" i="21"/>
  <c r="S284" i="21"/>
  <c r="T284" i="21"/>
  <c r="U284" i="21"/>
  <c r="W284" i="21" s="1"/>
  <c r="X284" i="21" s="1"/>
  <c r="V284" i="21"/>
  <c r="P285" i="21"/>
  <c r="R285" i="21"/>
  <c r="S285" i="21"/>
  <c r="T285" i="21"/>
  <c r="U285" i="21"/>
  <c r="W285" i="21" s="1"/>
  <c r="X285" i="21" s="1"/>
  <c r="V285" i="21"/>
  <c r="P286" i="21"/>
  <c r="R286" i="21"/>
  <c r="S286" i="21"/>
  <c r="T286" i="21"/>
  <c r="U286" i="21"/>
  <c r="W286" i="21" s="1"/>
  <c r="X286" i="21" s="1"/>
  <c r="V286" i="21"/>
  <c r="P287" i="21"/>
  <c r="R287" i="21"/>
  <c r="S287" i="21"/>
  <c r="T287" i="21"/>
  <c r="U287" i="21"/>
  <c r="W287" i="21" s="1"/>
  <c r="X287" i="21" s="1"/>
  <c r="V287" i="21"/>
  <c r="P288" i="21"/>
  <c r="R288" i="21"/>
  <c r="S288" i="21"/>
  <c r="T288" i="21"/>
  <c r="U288" i="21"/>
  <c r="W288" i="21" s="1"/>
  <c r="X288" i="21" s="1"/>
  <c r="V288" i="21"/>
  <c r="P289" i="21"/>
  <c r="Q289" i="21"/>
  <c r="R289" i="21"/>
  <c r="S289" i="21"/>
  <c r="T289" i="21"/>
  <c r="U289" i="21"/>
  <c r="W289" i="21" s="1"/>
  <c r="X289" i="21" s="1"/>
  <c r="V289" i="21"/>
  <c r="P186" i="21"/>
  <c r="Q186" i="21"/>
  <c r="R186" i="21"/>
  <c r="S186" i="21"/>
  <c r="T186" i="21"/>
  <c r="U186" i="21"/>
  <c r="W186" i="21" s="1"/>
  <c r="AD186" i="21" s="1"/>
  <c r="V186" i="21"/>
  <c r="P187" i="21"/>
  <c r="Q187" i="21"/>
  <c r="R187" i="21"/>
  <c r="S187" i="21"/>
  <c r="T187" i="21"/>
  <c r="U187" i="21"/>
  <c r="W187" i="21" s="1"/>
  <c r="AD187" i="21" s="1"/>
  <c r="V187" i="21"/>
  <c r="P188" i="21"/>
  <c r="Q188" i="21"/>
  <c r="R188" i="21"/>
  <c r="S188" i="21"/>
  <c r="T188" i="21"/>
  <c r="U188" i="21"/>
  <c r="W188" i="21" s="1"/>
  <c r="AD188" i="21" s="1"/>
  <c r="V188" i="21"/>
  <c r="P189" i="21"/>
  <c r="Q189" i="21"/>
  <c r="R189" i="21"/>
  <c r="S189" i="21"/>
  <c r="T189" i="21"/>
  <c r="U189" i="21"/>
  <c r="W189" i="21" s="1"/>
  <c r="AD189" i="21" s="1"/>
  <c r="V189" i="21"/>
  <c r="P190" i="21"/>
  <c r="Q190" i="21"/>
  <c r="R190" i="21"/>
  <c r="S190" i="21"/>
  <c r="T190" i="21"/>
  <c r="U190" i="21"/>
  <c r="W190" i="21" s="1"/>
  <c r="AD190" i="21" s="1"/>
  <c r="V190" i="21"/>
  <c r="P191" i="21"/>
  <c r="Q191" i="21"/>
  <c r="R191" i="21"/>
  <c r="S191" i="21"/>
  <c r="T191" i="21"/>
  <c r="U191" i="21"/>
  <c r="W191" i="21" s="1"/>
  <c r="AD191" i="21" s="1"/>
  <c r="V191" i="21"/>
  <c r="P192" i="21"/>
  <c r="Q192" i="21"/>
  <c r="R192" i="21"/>
  <c r="S192" i="21"/>
  <c r="T192" i="21"/>
  <c r="U192" i="21"/>
  <c r="W192" i="21" s="1"/>
  <c r="AD192" i="21" s="1"/>
  <c r="V192" i="21"/>
  <c r="P193" i="21"/>
  <c r="Q193" i="21"/>
  <c r="R193" i="21"/>
  <c r="S193" i="21"/>
  <c r="T193" i="21"/>
  <c r="U193" i="21"/>
  <c r="W193" i="21" s="1"/>
  <c r="AD193" i="21" s="1"/>
  <c r="V193" i="21"/>
  <c r="P194" i="21"/>
  <c r="Q194" i="21"/>
  <c r="R194" i="21"/>
  <c r="S194" i="21"/>
  <c r="T194" i="21"/>
  <c r="U194" i="21"/>
  <c r="W194" i="21" s="1"/>
  <c r="V194" i="21"/>
  <c r="P195" i="21"/>
  <c r="Q195" i="21"/>
  <c r="R195" i="21"/>
  <c r="S195" i="21"/>
  <c r="T195" i="21"/>
  <c r="U195" i="21"/>
  <c r="W195" i="21" s="1"/>
  <c r="V195" i="21"/>
  <c r="P196" i="21"/>
  <c r="Q196" i="21"/>
  <c r="R196" i="21"/>
  <c r="S196" i="21"/>
  <c r="T196" i="21"/>
  <c r="U196" i="21"/>
  <c r="W196" i="21" s="1"/>
  <c r="V196" i="21"/>
  <c r="P197" i="21"/>
  <c r="Q197" i="21"/>
  <c r="R197" i="21"/>
  <c r="S197" i="21"/>
  <c r="T197" i="21"/>
  <c r="U197" i="21"/>
  <c r="W197" i="21" s="1"/>
  <c r="V197" i="21"/>
  <c r="P198" i="21"/>
  <c r="Q198" i="21"/>
  <c r="R198" i="21"/>
  <c r="S198" i="21"/>
  <c r="T198" i="21"/>
  <c r="U198" i="21"/>
  <c r="W198" i="21" s="1"/>
  <c r="V198" i="21"/>
  <c r="P199" i="21"/>
  <c r="Q199" i="21"/>
  <c r="R199" i="21"/>
  <c r="S199" i="21"/>
  <c r="T199" i="21"/>
  <c r="U199" i="21"/>
  <c r="W199" i="21" s="1"/>
  <c r="V199" i="21"/>
  <c r="P200" i="21"/>
  <c r="Q200" i="21"/>
  <c r="R200" i="21"/>
  <c r="S200" i="21"/>
  <c r="T200" i="21"/>
  <c r="U200" i="21"/>
  <c r="W200" i="21" s="1"/>
  <c r="V200" i="21"/>
  <c r="P201" i="21"/>
  <c r="Q201" i="21"/>
  <c r="R201" i="21"/>
  <c r="S201" i="21"/>
  <c r="T201" i="21"/>
  <c r="U201" i="21"/>
  <c r="W201" i="21" s="1"/>
  <c r="V201" i="21"/>
  <c r="P202" i="21"/>
  <c r="Q202" i="21"/>
  <c r="R202" i="21"/>
  <c r="S202" i="21"/>
  <c r="T202" i="21"/>
  <c r="U202" i="21"/>
  <c r="W202" i="21" s="1"/>
  <c r="V202" i="21"/>
  <c r="P203" i="21"/>
  <c r="Q203" i="21"/>
  <c r="R203" i="21"/>
  <c r="S203" i="21"/>
  <c r="T203" i="21"/>
  <c r="U203" i="21"/>
  <c r="W203" i="21" s="1"/>
  <c r="V203" i="21"/>
  <c r="P204" i="21"/>
  <c r="Q204" i="21"/>
  <c r="R204" i="21"/>
  <c r="S204" i="21"/>
  <c r="T204" i="21"/>
  <c r="U204" i="21"/>
  <c r="W204" i="21" s="1"/>
  <c r="V204" i="21"/>
  <c r="P205" i="21"/>
  <c r="Q205" i="21"/>
  <c r="R205" i="21"/>
  <c r="S205" i="21"/>
  <c r="T205" i="21"/>
  <c r="U205" i="21"/>
  <c r="W205" i="21" s="1"/>
  <c r="V205" i="21"/>
  <c r="P206" i="21"/>
  <c r="Q206" i="21"/>
  <c r="R206" i="21"/>
  <c r="S206" i="21"/>
  <c r="T206" i="21"/>
  <c r="U206" i="21"/>
  <c r="W206" i="21" s="1"/>
  <c r="V206" i="21"/>
  <c r="P207" i="21"/>
  <c r="Q207" i="21"/>
  <c r="R207" i="21"/>
  <c r="S207" i="21"/>
  <c r="T207" i="21"/>
  <c r="U207" i="21"/>
  <c r="W207" i="21" s="1"/>
  <c r="V207" i="21"/>
  <c r="P208" i="21"/>
  <c r="Q208" i="21"/>
  <c r="R208" i="21"/>
  <c r="S208" i="21"/>
  <c r="T208" i="21"/>
  <c r="U208" i="21"/>
  <c r="W208" i="21" s="1"/>
  <c r="V208" i="21"/>
  <c r="P209" i="21"/>
  <c r="Q209" i="21"/>
  <c r="R209" i="21"/>
  <c r="S209" i="21"/>
  <c r="T209" i="21"/>
  <c r="U209" i="21"/>
  <c r="W209" i="21" s="1"/>
  <c r="V209" i="21"/>
  <c r="P210" i="21"/>
  <c r="Q210" i="21"/>
  <c r="R210" i="21"/>
  <c r="S210" i="21"/>
  <c r="T210" i="21"/>
  <c r="U210" i="21"/>
  <c r="W210" i="21" s="1"/>
  <c r="V210" i="21"/>
  <c r="P211" i="21"/>
  <c r="Q211" i="21"/>
  <c r="R211" i="21"/>
  <c r="S211" i="21"/>
  <c r="T211" i="21"/>
  <c r="U211" i="21"/>
  <c r="W211" i="21" s="1"/>
  <c r="V211" i="21"/>
  <c r="P212" i="21"/>
  <c r="Q212" i="21"/>
  <c r="R212" i="21"/>
  <c r="S212" i="21"/>
  <c r="T212" i="21"/>
  <c r="U212" i="21"/>
  <c r="W212" i="21" s="1"/>
  <c r="V212" i="21"/>
  <c r="T185" i="21"/>
  <c r="P102" i="21"/>
  <c r="Q102" i="21"/>
  <c r="R102" i="21"/>
  <c r="S102" i="21"/>
  <c r="T102" i="21"/>
  <c r="U102" i="21"/>
  <c r="W102" i="21" s="1"/>
  <c r="X102" i="21" s="1"/>
  <c r="V102" i="21"/>
  <c r="P103" i="21"/>
  <c r="Q103" i="21"/>
  <c r="R103" i="21"/>
  <c r="S103" i="21"/>
  <c r="T103" i="21"/>
  <c r="U103" i="21"/>
  <c r="W103" i="21" s="1"/>
  <c r="X103" i="21" s="1"/>
  <c r="V103" i="21"/>
  <c r="P104" i="21"/>
  <c r="Q104" i="21"/>
  <c r="R104" i="21"/>
  <c r="S104" i="21"/>
  <c r="T104" i="21"/>
  <c r="U104" i="21"/>
  <c r="W104" i="21" s="1"/>
  <c r="X104" i="21" s="1"/>
  <c r="V104" i="21"/>
  <c r="P105" i="21"/>
  <c r="Q105" i="21"/>
  <c r="R105" i="21"/>
  <c r="S105" i="21"/>
  <c r="T105" i="21"/>
  <c r="U105" i="21"/>
  <c r="W105" i="21" s="1"/>
  <c r="X105" i="21" s="1"/>
  <c r="V105" i="21"/>
  <c r="P106" i="21"/>
  <c r="Q106" i="21"/>
  <c r="R106" i="21"/>
  <c r="S106" i="21"/>
  <c r="T106" i="21"/>
  <c r="U106" i="21"/>
  <c r="W106" i="21" s="1"/>
  <c r="X106" i="21" s="1"/>
  <c r="V106" i="21"/>
  <c r="P107" i="21"/>
  <c r="Q107" i="21"/>
  <c r="R107" i="21"/>
  <c r="S107" i="21"/>
  <c r="T107" i="21"/>
  <c r="U107" i="21"/>
  <c r="W107" i="21" s="1"/>
  <c r="X107" i="21" s="1"/>
  <c r="V107" i="21"/>
  <c r="P108" i="21"/>
  <c r="Q108" i="21"/>
  <c r="R108" i="21"/>
  <c r="S108" i="21"/>
  <c r="T108" i="21"/>
  <c r="U108" i="21"/>
  <c r="W108" i="21" s="1"/>
  <c r="X108" i="21" s="1"/>
  <c r="V108" i="21"/>
  <c r="P109" i="21"/>
  <c r="Q109" i="21"/>
  <c r="R109" i="21"/>
  <c r="S109" i="21"/>
  <c r="T109" i="21"/>
  <c r="U109" i="21"/>
  <c r="W109" i="21" s="1"/>
  <c r="X109" i="21" s="1"/>
  <c r="V109" i="21"/>
  <c r="P110" i="21"/>
  <c r="Q110" i="21"/>
  <c r="R110" i="21"/>
  <c r="S110" i="21"/>
  <c r="T110" i="21"/>
  <c r="U110" i="21"/>
  <c r="W110" i="21" s="1"/>
  <c r="X110" i="21" s="1"/>
  <c r="V110" i="21"/>
  <c r="P111" i="21"/>
  <c r="Q111" i="21"/>
  <c r="R111" i="21"/>
  <c r="S111" i="21"/>
  <c r="T111" i="21"/>
  <c r="U111" i="21"/>
  <c r="W111" i="21" s="1"/>
  <c r="X111" i="21" s="1"/>
  <c r="V111" i="21"/>
  <c r="P112" i="21"/>
  <c r="Q112" i="21"/>
  <c r="R112" i="21"/>
  <c r="S112" i="21"/>
  <c r="T112" i="21"/>
  <c r="U112" i="21"/>
  <c r="W112" i="21" s="1"/>
  <c r="X112" i="21" s="1"/>
  <c r="V112" i="21"/>
  <c r="P113" i="21"/>
  <c r="Q113" i="21"/>
  <c r="R113" i="21"/>
  <c r="S113" i="21"/>
  <c r="T113" i="21"/>
  <c r="U113" i="21"/>
  <c r="W113" i="21" s="1"/>
  <c r="X113" i="21" s="1"/>
  <c r="V113" i="21"/>
  <c r="P114" i="21"/>
  <c r="Q114" i="21"/>
  <c r="R114" i="21"/>
  <c r="S114" i="21"/>
  <c r="T114" i="21"/>
  <c r="U114" i="21"/>
  <c r="W114" i="21" s="1"/>
  <c r="X114" i="21" s="1"/>
  <c r="V114" i="21"/>
  <c r="P115" i="21"/>
  <c r="Q115" i="21"/>
  <c r="R115" i="21"/>
  <c r="S115" i="21"/>
  <c r="T115" i="21"/>
  <c r="U115" i="21"/>
  <c r="W115" i="21" s="1"/>
  <c r="X115" i="21" s="1"/>
  <c r="V115" i="21"/>
  <c r="P116" i="21"/>
  <c r="Q116" i="21"/>
  <c r="R116" i="21"/>
  <c r="S116" i="21"/>
  <c r="T116" i="21"/>
  <c r="U116" i="21"/>
  <c r="W116" i="21" s="1"/>
  <c r="X116" i="21" s="1"/>
  <c r="V116" i="21"/>
  <c r="P117" i="21"/>
  <c r="Q117" i="21"/>
  <c r="R117" i="21"/>
  <c r="S117" i="21"/>
  <c r="T117" i="21"/>
  <c r="U117" i="21"/>
  <c r="W117" i="21" s="1"/>
  <c r="X117" i="21" s="1"/>
  <c r="V117" i="21"/>
  <c r="P118" i="21"/>
  <c r="Q118" i="21"/>
  <c r="R118" i="21"/>
  <c r="S118" i="21"/>
  <c r="T118" i="21"/>
  <c r="U118" i="21"/>
  <c r="W118" i="21" s="1"/>
  <c r="X118" i="21" s="1"/>
  <c r="V118" i="21"/>
  <c r="P119" i="21"/>
  <c r="Q119" i="21"/>
  <c r="R119" i="21"/>
  <c r="S119" i="21"/>
  <c r="T119" i="21"/>
  <c r="U119" i="21"/>
  <c r="W119" i="21" s="1"/>
  <c r="X119" i="21" s="1"/>
  <c r="V119" i="21"/>
  <c r="P120" i="21"/>
  <c r="Q120" i="21"/>
  <c r="R120" i="21"/>
  <c r="S120" i="21"/>
  <c r="T120" i="21"/>
  <c r="U120" i="21"/>
  <c r="W120" i="21" s="1"/>
  <c r="X120" i="21" s="1"/>
  <c r="V120" i="21"/>
  <c r="P121" i="21"/>
  <c r="Q121" i="21"/>
  <c r="R121" i="21"/>
  <c r="S121" i="21"/>
  <c r="T121" i="21"/>
  <c r="U121" i="21"/>
  <c r="W121" i="21" s="1"/>
  <c r="X121" i="21" s="1"/>
  <c r="V121" i="21"/>
  <c r="P122" i="21"/>
  <c r="Q122" i="21"/>
  <c r="R122" i="21"/>
  <c r="S122" i="21"/>
  <c r="T122" i="21"/>
  <c r="U122" i="21"/>
  <c r="W122" i="21" s="1"/>
  <c r="X122" i="21" s="1"/>
  <c r="V122" i="21"/>
  <c r="P123" i="21"/>
  <c r="Q123" i="21"/>
  <c r="R123" i="21"/>
  <c r="S123" i="21"/>
  <c r="T123" i="21"/>
  <c r="U123" i="21"/>
  <c r="W123" i="21" s="1"/>
  <c r="X123" i="21" s="1"/>
  <c r="V123" i="21"/>
  <c r="P124" i="21"/>
  <c r="Q124" i="21"/>
  <c r="R124" i="21"/>
  <c r="S124" i="21"/>
  <c r="T124" i="21"/>
  <c r="U124" i="21"/>
  <c r="W124" i="21" s="1"/>
  <c r="X124" i="21" s="1"/>
  <c r="V124" i="21"/>
  <c r="P125" i="21"/>
  <c r="Q125" i="21"/>
  <c r="R125" i="21"/>
  <c r="S125" i="21"/>
  <c r="T125" i="21"/>
  <c r="U125" i="21"/>
  <c r="W125" i="21" s="1"/>
  <c r="X125" i="21" s="1"/>
  <c r="V125" i="21"/>
  <c r="P126" i="21"/>
  <c r="Q126" i="21"/>
  <c r="R126" i="21"/>
  <c r="S126" i="21"/>
  <c r="T126" i="21"/>
  <c r="U126" i="21"/>
  <c r="W126" i="21" s="1"/>
  <c r="X126" i="21" s="1"/>
  <c r="V126" i="21"/>
  <c r="P127" i="21"/>
  <c r="Q127" i="21"/>
  <c r="R127" i="21"/>
  <c r="S127" i="21"/>
  <c r="T127" i="21"/>
  <c r="U127" i="21"/>
  <c r="W127" i="21" s="1"/>
  <c r="X127" i="21" s="1"/>
  <c r="V127" i="21"/>
  <c r="P128" i="21"/>
  <c r="Q128" i="21"/>
  <c r="R128" i="21"/>
  <c r="S128" i="21"/>
  <c r="T128" i="21"/>
  <c r="U128" i="21"/>
  <c r="W128" i="21" s="1"/>
  <c r="X128" i="21" s="1"/>
  <c r="V128" i="21"/>
  <c r="P129" i="21"/>
  <c r="Q129" i="21"/>
  <c r="R129" i="21"/>
  <c r="S129" i="21"/>
  <c r="T129" i="21"/>
  <c r="U129" i="21"/>
  <c r="W129" i="21" s="1"/>
  <c r="X129" i="21" s="1"/>
  <c r="V129" i="21"/>
  <c r="P130" i="21"/>
  <c r="Q130" i="21"/>
  <c r="R130" i="21"/>
  <c r="S130" i="21"/>
  <c r="T130" i="21"/>
  <c r="U130" i="21"/>
  <c r="W130" i="21" s="1"/>
  <c r="X130" i="21" s="1"/>
  <c r="V130" i="21"/>
  <c r="P131" i="21"/>
  <c r="Q131" i="21"/>
  <c r="R131" i="21"/>
  <c r="S131" i="21"/>
  <c r="T131" i="21"/>
  <c r="U131" i="21"/>
  <c r="W131" i="21" s="1"/>
  <c r="X131" i="21" s="1"/>
  <c r="V131" i="21"/>
  <c r="P132" i="21"/>
  <c r="Q132" i="21"/>
  <c r="R132" i="21"/>
  <c r="S132" i="21"/>
  <c r="T132" i="21"/>
  <c r="U132" i="21"/>
  <c r="W132" i="21" s="1"/>
  <c r="X132" i="21" s="1"/>
  <c r="V132" i="21"/>
  <c r="P133" i="21"/>
  <c r="Q133" i="21"/>
  <c r="R133" i="21"/>
  <c r="S133" i="21"/>
  <c r="T133" i="21"/>
  <c r="U133" i="21"/>
  <c r="W133" i="21" s="1"/>
  <c r="X133" i="21" s="1"/>
  <c r="V133" i="21"/>
  <c r="P134" i="21"/>
  <c r="Q134" i="21"/>
  <c r="R134" i="21"/>
  <c r="S134" i="21"/>
  <c r="T134" i="21"/>
  <c r="U134" i="21"/>
  <c r="W134" i="21" s="1"/>
  <c r="X134" i="21" s="1"/>
  <c r="V134" i="21"/>
  <c r="P135" i="21"/>
  <c r="Q135" i="21"/>
  <c r="R135" i="21"/>
  <c r="S135" i="21"/>
  <c r="T135" i="21"/>
  <c r="U135" i="21"/>
  <c r="W135" i="21" s="1"/>
  <c r="X135" i="21" s="1"/>
  <c r="V135" i="21"/>
  <c r="P136" i="21"/>
  <c r="Q136" i="21"/>
  <c r="R136" i="21"/>
  <c r="S136" i="21"/>
  <c r="T136" i="21"/>
  <c r="U136" i="21"/>
  <c r="W136" i="21" s="1"/>
  <c r="X136" i="21" s="1"/>
  <c r="V136" i="21"/>
  <c r="P137" i="21"/>
  <c r="Q137" i="21"/>
  <c r="R137" i="21"/>
  <c r="S137" i="21"/>
  <c r="T137" i="21"/>
  <c r="U137" i="21"/>
  <c r="W137" i="21" s="1"/>
  <c r="X137" i="21" s="1"/>
  <c r="V137" i="21"/>
  <c r="P138" i="21"/>
  <c r="Q138" i="21"/>
  <c r="R138" i="21"/>
  <c r="S138" i="21"/>
  <c r="T138" i="21"/>
  <c r="U138" i="21"/>
  <c r="W138" i="21" s="1"/>
  <c r="X138" i="21" s="1"/>
  <c r="V138" i="21"/>
  <c r="P15" i="21"/>
  <c r="Q15" i="21"/>
  <c r="R15" i="21"/>
  <c r="T15" i="21"/>
  <c r="U15" i="21"/>
  <c r="W15" i="21" s="1"/>
  <c r="V15" i="21"/>
  <c r="P16" i="21"/>
  <c r="Q16" i="21"/>
  <c r="R16" i="21"/>
  <c r="T16" i="21"/>
  <c r="U16" i="21"/>
  <c r="W16" i="21" s="1"/>
  <c r="X16" i="21" s="1"/>
  <c r="V16" i="21"/>
  <c r="P17" i="21"/>
  <c r="Q17" i="21"/>
  <c r="R17" i="21"/>
  <c r="T17" i="21"/>
  <c r="U17" i="21"/>
  <c r="W17" i="21" s="1"/>
  <c r="X17" i="21" s="1"/>
  <c r="V17" i="21"/>
  <c r="P18" i="21"/>
  <c r="Q18" i="21"/>
  <c r="R18" i="21"/>
  <c r="T18" i="21"/>
  <c r="U18" i="21"/>
  <c r="W18" i="21" s="1"/>
  <c r="V18" i="21"/>
  <c r="P19" i="21"/>
  <c r="Q19" i="21"/>
  <c r="R19" i="21"/>
  <c r="T19" i="21"/>
  <c r="U19" i="21"/>
  <c r="W19" i="21" s="1"/>
  <c r="V19" i="21"/>
  <c r="P20" i="21"/>
  <c r="Q20" i="21"/>
  <c r="R20" i="21"/>
  <c r="T20" i="21"/>
  <c r="U20" i="21"/>
  <c r="W20" i="21" s="1"/>
  <c r="V20" i="21"/>
  <c r="P21" i="21"/>
  <c r="Q21" i="21"/>
  <c r="R21" i="21"/>
  <c r="T21" i="21"/>
  <c r="U21" i="21"/>
  <c r="W21" i="21" s="1"/>
  <c r="V21" i="21"/>
  <c r="P22" i="21"/>
  <c r="Q22" i="21"/>
  <c r="R22" i="21"/>
  <c r="T22" i="21"/>
  <c r="U22" i="21"/>
  <c r="W22" i="21" s="1"/>
  <c r="V22" i="21"/>
  <c r="P23" i="21"/>
  <c r="Q23" i="21"/>
  <c r="R23" i="21"/>
  <c r="T23" i="21"/>
  <c r="U23" i="21"/>
  <c r="W23" i="21" s="1"/>
  <c r="V23" i="21"/>
  <c r="P24" i="21"/>
  <c r="Q24" i="21"/>
  <c r="R24" i="21"/>
  <c r="T24" i="21"/>
  <c r="U24" i="21"/>
  <c r="W24" i="21" s="1"/>
  <c r="V24" i="21"/>
  <c r="P25" i="21"/>
  <c r="Q25" i="21"/>
  <c r="R25" i="21"/>
  <c r="T25" i="21"/>
  <c r="U25" i="21"/>
  <c r="W25" i="21" s="1"/>
  <c r="V25" i="21"/>
  <c r="P26" i="21"/>
  <c r="Q26" i="21"/>
  <c r="R26" i="21"/>
  <c r="T26" i="21"/>
  <c r="U26" i="21"/>
  <c r="W26" i="21" s="1"/>
  <c r="V26" i="21"/>
  <c r="P27" i="21"/>
  <c r="Q27" i="21"/>
  <c r="R27" i="21"/>
  <c r="T27" i="21"/>
  <c r="U27" i="21"/>
  <c r="W27" i="21" s="1"/>
  <c r="V27" i="21"/>
  <c r="P28" i="21"/>
  <c r="Q28" i="21"/>
  <c r="R28" i="21"/>
  <c r="T28" i="21"/>
  <c r="U28" i="21"/>
  <c r="W28" i="21" s="1"/>
  <c r="V28" i="21"/>
  <c r="P29" i="21"/>
  <c r="Q29" i="21"/>
  <c r="R29" i="21"/>
  <c r="T29" i="21"/>
  <c r="U29" i="21"/>
  <c r="W29" i="21" s="1"/>
  <c r="V29" i="21"/>
  <c r="P30" i="21"/>
  <c r="Q30" i="21"/>
  <c r="R30" i="21"/>
  <c r="T30" i="21"/>
  <c r="U30" i="21"/>
  <c r="W30" i="21" s="1"/>
  <c r="X30" i="21" s="1"/>
  <c r="V30" i="21"/>
  <c r="P31" i="21"/>
  <c r="Q31" i="21"/>
  <c r="R31" i="21"/>
  <c r="T31" i="21"/>
  <c r="U31" i="21"/>
  <c r="W31" i="21" s="1"/>
  <c r="X31" i="21" s="1"/>
  <c r="V31" i="21"/>
  <c r="P32" i="21"/>
  <c r="Q32" i="21"/>
  <c r="R32" i="21"/>
  <c r="T32" i="21"/>
  <c r="U32" i="21"/>
  <c r="W32" i="21" s="1"/>
  <c r="X32" i="21" s="1"/>
  <c r="V32" i="21"/>
  <c r="P33" i="21"/>
  <c r="Q33" i="21"/>
  <c r="R33" i="21"/>
  <c r="T33" i="21"/>
  <c r="U33" i="21"/>
  <c r="W33" i="21" s="1"/>
  <c r="X33" i="21" s="1"/>
  <c r="V33" i="21"/>
  <c r="P34" i="21"/>
  <c r="Q34" i="21"/>
  <c r="R34" i="21"/>
  <c r="T34" i="21"/>
  <c r="U34" i="21"/>
  <c r="W34" i="21" s="1"/>
  <c r="V34" i="21"/>
  <c r="P35" i="21"/>
  <c r="Q35" i="21"/>
  <c r="R35" i="21"/>
  <c r="T35" i="21"/>
  <c r="U35" i="21"/>
  <c r="W35" i="21" s="1"/>
  <c r="V35" i="21"/>
  <c r="P36" i="21"/>
  <c r="Q36" i="21"/>
  <c r="R36" i="21"/>
  <c r="T36" i="21"/>
  <c r="U36" i="21"/>
  <c r="W36" i="21" s="1"/>
  <c r="V36" i="21"/>
  <c r="P37" i="21"/>
  <c r="Q37" i="21"/>
  <c r="R37" i="21"/>
  <c r="T37" i="21"/>
  <c r="U37" i="21"/>
  <c r="W37" i="21" s="1"/>
  <c r="V37" i="21"/>
  <c r="P38" i="21"/>
  <c r="Q38" i="21"/>
  <c r="R38" i="21"/>
  <c r="T38" i="21"/>
  <c r="U38" i="21"/>
  <c r="W38" i="21" s="1"/>
  <c r="V38" i="21"/>
  <c r="P39" i="21"/>
  <c r="Q39" i="21"/>
  <c r="R39" i="21"/>
  <c r="T39" i="21"/>
  <c r="U39" i="21"/>
  <c r="W39" i="21" s="1"/>
  <c r="V39" i="21"/>
  <c r="P40" i="21"/>
  <c r="Q40" i="21"/>
  <c r="R40" i="21"/>
  <c r="T40" i="21"/>
  <c r="U40" i="21"/>
  <c r="W40" i="21" s="1"/>
  <c r="V40" i="21"/>
  <c r="P41" i="21"/>
  <c r="Q41" i="21"/>
  <c r="R41" i="21"/>
  <c r="T41" i="21"/>
  <c r="U41" i="21"/>
  <c r="W41" i="21" s="1"/>
  <c r="V41" i="21"/>
  <c r="P42" i="21"/>
  <c r="Q42" i="21"/>
  <c r="R42" i="21"/>
  <c r="T42" i="21"/>
  <c r="U42" i="21"/>
  <c r="W42" i="21" s="1"/>
  <c r="X42" i="21" s="1"/>
  <c r="V42" i="21"/>
  <c r="P43" i="21"/>
  <c r="Q43" i="21"/>
  <c r="R43" i="21"/>
  <c r="T43" i="21"/>
  <c r="U43" i="21"/>
  <c r="W43" i="21" s="1"/>
  <c r="X43" i="21" s="1"/>
  <c r="V43" i="21"/>
  <c r="P44" i="21"/>
  <c r="Q44" i="21"/>
  <c r="R44" i="21"/>
  <c r="T44" i="21"/>
  <c r="U44" i="21"/>
  <c r="W44" i="21" s="1"/>
  <c r="V44" i="21"/>
  <c r="P45" i="21"/>
  <c r="Q45" i="21"/>
  <c r="R45" i="21"/>
  <c r="T45" i="21"/>
  <c r="U45" i="21"/>
  <c r="W45" i="21" s="1"/>
  <c r="V45" i="21"/>
  <c r="P46" i="21"/>
  <c r="Q46" i="21"/>
  <c r="R46" i="21"/>
  <c r="T46" i="21"/>
  <c r="U46" i="21"/>
  <c r="W46" i="21" s="1"/>
  <c r="X46" i="21" s="1"/>
  <c r="V46" i="21"/>
  <c r="P47" i="21"/>
  <c r="Q47" i="21"/>
  <c r="R47" i="21"/>
  <c r="T47" i="21"/>
  <c r="U47" i="21"/>
  <c r="W47" i="21" s="1"/>
  <c r="X47" i="21" s="1"/>
  <c r="V47" i="21"/>
  <c r="P48" i="21"/>
  <c r="Q48" i="21"/>
  <c r="R48" i="21"/>
  <c r="T48" i="21"/>
  <c r="U48" i="21"/>
  <c r="W48" i="21" s="1"/>
  <c r="V48" i="21"/>
  <c r="P49" i="21"/>
  <c r="Q49" i="21"/>
  <c r="R49" i="21"/>
  <c r="T49" i="21"/>
  <c r="U49" i="21"/>
  <c r="W49" i="21" s="1"/>
  <c r="V49" i="21"/>
  <c r="P50" i="21"/>
  <c r="Q50" i="21"/>
  <c r="R50" i="21"/>
  <c r="T50" i="21"/>
  <c r="U50" i="21"/>
  <c r="W50" i="21" s="1"/>
  <c r="V50" i="21"/>
  <c r="P51" i="21"/>
  <c r="Q51" i="21"/>
  <c r="R51" i="21"/>
  <c r="T51" i="21"/>
  <c r="U51" i="21"/>
  <c r="W51" i="21" s="1"/>
  <c r="V51" i="21"/>
  <c r="P52" i="21"/>
  <c r="Q52" i="21"/>
  <c r="R52" i="21"/>
  <c r="T52" i="21"/>
  <c r="U52" i="21"/>
  <c r="W52" i="21" s="1"/>
  <c r="V52" i="21"/>
  <c r="P53" i="21"/>
  <c r="Q53" i="21"/>
  <c r="R53" i="21"/>
  <c r="T53" i="21"/>
  <c r="U53" i="21"/>
  <c r="W53" i="21" s="1"/>
  <c r="V53" i="21"/>
  <c r="D15" i="21"/>
  <c r="E15" i="21"/>
  <c r="F15" i="21"/>
  <c r="H15" i="21" s="1"/>
  <c r="D16" i="21"/>
  <c r="E16" i="21"/>
  <c r="F16" i="21"/>
  <c r="H16" i="21" s="1"/>
  <c r="D17" i="21"/>
  <c r="E17" i="21"/>
  <c r="F17" i="21"/>
  <c r="H17" i="21" s="1"/>
  <c r="D18" i="21"/>
  <c r="E18" i="21"/>
  <c r="F18" i="21"/>
  <c r="H18" i="21" s="1"/>
  <c r="D19" i="21"/>
  <c r="E19" i="21"/>
  <c r="F19" i="21"/>
  <c r="H19" i="21" s="1"/>
  <c r="D20" i="21"/>
  <c r="E20" i="21"/>
  <c r="F20" i="21"/>
  <c r="H20" i="21" s="1"/>
  <c r="D21" i="21"/>
  <c r="E21" i="21"/>
  <c r="F21" i="21"/>
  <c r="H21" i="21" s="1"/>
  <c r="D22" i="21"/>
  <c r="E22" i="21"/>
  <c r="F22" i="21"/>
  <c r="H22" i="21" s="1"/>
  <c r="D23" i="21"/>
  <c r="E23" i="21"/>
  <c r="F23" i="21"/>
  <c r="H23" i="21" s="1"/>
  <c r="D24" i="21"/>
  <c r="E24" i="21"/>
  <c r="F24" i="21"/>
  <c r="H24" i="21" s="1"/>
  <c r="D25" i="21"/>
  <c r="E25" i="21"/>
  <c r="F25" i="21"/>
  <c r="H25" i="21" s="1"/>
  <c r="D26" i="21"/>
  <c r="E26" i="21"/>
  <c r="F26" i="21"/>
  <c r="H26" i="21" s="1"/>
  <c r="D27" i="21"/>
  <c r="E27" i="21"/>
  <c r="F27" i="21"/>
  <c r="H27" i="21" s="1"/>
  <c r="D28" i="21"/>
  <c r="E28" i="21"/>
  <c r="F28" i="21"/>
  <c r="H28" i="21" s="1"/>
  <c r="D29" i="21"/>
  <c r="E29" i="21"/>
  <c r="F29" i="21"/>
  <c r="H29" i="21" s="1"/>
  <c r="D30" i="21"/>
  <c r="E30" i="21"/>
  <c r="F30" i="21"/>
  <c r="H30" i="21" s="1"/>
  <c r="D31" i="21"/>
  <c r="E31" i="21"/>
  <c r="F31" i="21"/>
  <c r="H31" i="21" s="1"/>
  <c r="D32" i="21"/>
  <c r="E32" i="21"/>
  <c r="F32" i="21"/>
  <c r="H32" i="21" s="1"/>
  <c r="D33" i="21"/>
  <c r="E33" i="21"/>
  <c r="F33" i="21"/>
  <c r="H33" i="21" s="1"/>
  <c r="D34" i="21"/>
  <c r="E34" i="21"/>
  <c r="F34" i="21"/>
  <c r="H34" i="21" s="1"/>
  <c r="D35" i="21"/>
  <c r="E35" i="21"/>
  <c r="F35" i="21"/>
  <c r="H35" i="21" s="1"/>
  <c r="D36" i="21"/>
  <c r="E36" i="21"/>
  <c r="F36" i="21"/>
  <c r="H36" i="21" s="1"/>
  <c r="D37" i="21"/>
  <c r="E37" i="21"/>
  <c r="F37" i="21"/>
  <c r="H37" i="21" s="1"/>
  <c r="D38" i="21"/>
  <c r="E38" i="21"/>
  <c r="F38" i="21"/>
  <c r="H38" i="21" s="1"/>
  <c r="D39" i="21"/>
  <c r="E39" i="21"/>
  <c r="F39" i="21"/>
  <c r="H39" i="21" s="1"/>
  <c r="D40" i="21"/>
  <c r="E40" i="21"/>
  <c r="F40" i="21"/>
  <c r="H40" i="21" s="1"/>
  <c r="D41" i="21"/>
  <c r="E41" i="21"/>
  <c r="F41" i="21"/>
  <c r="H41" i="21" s="1"/>
  <c r="D42" i="21"/>
  <c r="E42" i="21"/>
  <c r="F42" i="21"/>
  <c r="H42" i="21" s="1"/>
  <c r="D43" i="21"/>
  <c r="E43" i="21"/>
  <c r="F43" i="21"/>
  <c r="H43" i="21" s="1"/>
  <c r="D44" i="21"/>
  <c r="E44" i="21"/>
  <c r="F44" i="21"/>
  <c r="H44" i="21" s="1"/>
  <c r="D45" i="21"/>
  <c r="E45" i="21"/>
  <c r="F45" i="21"/>
  <c r="H45" i="21" s="1"/>
  <c r="D46" i="21"/>
  <c r="E46" i="21"/>
  <c r="F46" i="21"/>
  <c r="H46" i="21" s="1"/>
  <c r="D47" i="21"/>
  <c r="E47" i="21"/>
  <c r="F47" i="21"/>
  <c r="H47" i="21" s="1"/>
  <c r="D48" i="21"/>
  <c r="E48" i="21"/>
  <c r="F48" i="21"/>
  <c r="H48" i="21" s="1"/>
  <c r="D49" i="21"/>
  <c r="E49" i="21"/>
  <c r="F49" i="21"/>
  <c r="H49" i="21" s="1"/>
  <c r="D50" i="21"/>
  <c r="E50" i="21"/>
  <c r="F50" i="21"/>
  <c r="H50" i="21" s="1"/>
  <c r="D51" i="21"/>
  <c r="E51" i="21"/>
  <c r="F51" i="21"/>
  <c r="H51" i="21" s="1"/>
  <c r="D52" i="21"/>
  <c r="E52" i="21"/>
  <c r="F52" i="21"/>
  <c r="H52" i="21" s="1"/>
  <c r="D53" i="21"/>
  <c r="E53" i="21"/>
  <c r="F53" i="21"/>
  <c r="H53" i="21" s="1"/>
  <c r="D26" i="16"/>
  <c r="H26" i="16"/>
  <c r="D25" i="16"/>
  <c r="E25" i="16"/>
  <c r="F25" i="16"/>
  <c r="H25" i="16" s="1"/>
  <c r="D27" i="16"/>
  <c r="E27" i="16"/>
  <c r="F27" i="16"/>
  <c r="H27" i="16" s="1"/>
  <c r="D40" i="16"/>
  <c r="E40" i="16"/>
  <c r="F40" i="16"/>
  <c r="H40" i="16" s="1"/>
  <c r="D28" i="16"/>
  <c r="E28" i="16"/>
  <c r="F28" i="16"/>
  <c r="H28" i="16" s="1"/>
  <c r="P61" i="16"/>
  <c r="Q61" i="16"/>
  <c r="R61" i="16"/>
  <c r="T61" i="16"/>
  <c r="V61" i="16"/>
  <c r="X61" i="16" s="1"/>
  <c r="Y61" i="16" s="1"/>
  <c r="W61" i="16"/>
  <c r="P26" i="16"/>
  <c r="R26" i="16"/>
  <c r="T26" i="16"/>
  <c r="P25" i="16"/>
  <c r="R25" i="16"/>
  <c r="T25" i="16"/>
  <c r="P27" i="16"/>
  <c r="R27" i="16"/>
  <c r="T27" i="16"/>
  <c r="P40" i="16"/>
  <c r="R40" i="16"/>
  <c r="P28" i="16"/>
  <c r="W28" i="16" s="1"/>
  <c r="R28" i="16"/>
  <c r="P22" i="16"/>
  <c r="R22" i="16"/>
  <c r="T22" i="16"/>
  <c r="P23" i="16"/>
  <c r="R23" i="16"/>
  <c r="T23" i="16"/>
  <c r="P38" i="16"/>
  <c r="R38" i="16"/>
  <c r="P41" i="16"/>
  <c r="R41" i="16"/>
  <c r="V41" i="16" s="1"/>
  <c r="X41" i="16" s="1"/>
  <c r="P31" i="16"/>
  <c r="R31" i="16"/>
  <c r="T31" i="16"/>
  <c r="P33" i="16"/>
  <c r="R33" i="16"/>
  <c r="T33" i="16"/>
  <c r="P34" i="16"/>
  <c r="R34" i="16"/>
  <c r="P35" i="16"/>
  <c r="R35" i="16"/>
  <c r="T35" i="16"/>
  <c r="P29" i="16"/>
  <c r="Q29" i="16"/>
  <c r="T29" i="16"/>
  <c r="P36" i="16"/>
  <c r="W36" i="16" s="1"/>
  <c r="Q36" i="16"/>
  <c r="R36" i="16" s="1"/>
  <c r="P43" i="16"/>
  <c r="Q43" i="16"/>
  <c r="R43" i="16"/>
  <c r="V43" i="16" s="1"/>
  <c r="X43" i="16" s="1"/>
  <c r="Y43" i="16" s="1"/>
  <c r="T43" i="16"/>
  <c r="W43" i="16" s="1"/>
  <c r="P30" i="16"/>
  <c r="Q30" i="16"/>
  <c r="R30" i="16" s="1"/>
  <c r="T30" i="16"/>
  <c r="P39" i="16"/>
  <c r="R39" i="16"/>
  <c r="T39" i="16"/>
  <c r="P32" i="16"/>
  <c r="Q32" i="16"/>
  <c r="R32" i="16" s="1"/>
  <c r="T32" i="16"/>
  <c r="P37" i="16"/>
  <c r="Q37" i="16"/>
  <c r="R37" i="16" s="1"/>
  <c r="T37" i="16"/>
  <c r="P44" i="16"/>
  <c r="Q44" i="16"/>
  <c r="R44" i="16"/>
  <c r="T44" i="16"/>
  <c r="V44" i="16"/>
  <c r="X44" i="16" s="1"/>
  <c r="W44" i="16"/>
  <c r="P45" i="16"/>
  <c r="Q45" i="16"/>
  <c r="R45" i="16"/>
  <c r="T45" i="16"/>
  <c r="V45" i="16"/>
  <c r="X45" i="16" s="1"/>
  <c r="W45" i="16"/>
  <c r="P46" i="16"/>
  <c r="Q46" i="16"/>
  <c r="R46" i="16"/>
  <c r="T46" i="16"/>
  <c r="V46" i="16"/>
  <c r="X46" i="16" s="1"/>
  <c r="Y46" i="16" s="1"/>
  <c r="W46" i="16"/>
  <c r="P47" i="16"/>
  <c r="Q47" i="16"/>
  <c r="R47" i="16"/>
  <c r="T47" i="16"/>
  <c r="V47" i="16"/>
  <c r="X47" i="16" s="1"/>
  <c r="W47" i="16"/>
  <c r="P48" i="16"/>
  <c r="Q48" i="16"/>
  <c r="R48" i="16"/>
  <c r="T48" i="16"/>
  <c r="V48" i="16"/>
  <c r="X48" i="16" s="1"/>
  <c r="W48" i="16"/>
  <c r="P49" i="16"/>
  <c r="Q49" i="16"/>
  <c r="R49" i="16"/>
  <c r="T49" i="16"/>
  <c r="V49" i="16"/>
  <c r="X49" i="16" s="1"/>
  <c r="Y49" i="16" s="1"/>
  <c r="W49" i="16"/>
  <c r="P50" i="16"/>
  <c r="Q50" i="16"/>
  <c r="R50" i="16"/>
  <c r="T50" i="16"/>
  <c r="V50" i="16"/>
  <c r="X50" i="16" s="1"/>
  <c r="W50" i="16"/>
  <c r="P51" i="16"/>
  <c r="Q51" i="16"/>
  <c r="R51" i="16"/>
  <c r="T51" i="16"/>
  <c r="V51" i="16"/>
  <c r="X51" i="16" s="1"/>
  <c r="Y51" i="16" s="1"/>
  <c r="W51" i="16"/>
  <c r="P52" i="16"/>
  <c r="Q52" i="16"/>
  <c r="R52" i="16"/>
  <c r="T52" i="16"/>
  <c r="V52" i="16"/>
  <c r="X52" i="16" s="1"/>
  <c r="W52" i="16"/>
  <c r="P53" i="16"/>
  <c r="Q53" i="16"/>
  <c r="R53" i="16"/>
  <c r="T53" i="16"/>
  <c r="V53" i="16"/>
  <c r="X53" i="16" s="1"/>
  <c r="W53" i="16"/>
  <c r="P54" i="16"/>
  <c r="Q54" i="16"/>
  <c r="R54" i="16"/>
  <c r="V54" i="16" s="1"/>
  <c r="X54" i="16" s="1"/>
  <c r="T54" i="16"/>
  <c r="W54" i="16" s="1"/>
  <c r="P55" i="16"/>
  <c r="Q55" i="16"/>
  <c r="R55" i="16"/>
  <c r="T55" i="16"/>
  <c r="V55" i="16"/>
  <c r="X55" i="16" s="1"/>
  <c r="Y55" i="16" s="1"/>
  <c r="W55" i="16"/>
  <c r="P56" i="16"/>
  <c r="Q56" i="16"/>
  <c r="R56" i="16"/>
  <c r="T56" i="16"/>
  <c r="V56" i="16"/>
  <c r="X56" i="16" s="1"/>
  <c r="Y56" i="16" s="1"/>
  <c r="W56" i="16"/>
  <c r="P57" i="16"/>
  <c r="Q57" i="16"/>
  <c r="R57" i="16"/>
  <c r="T57" i="16"/>
  <c r="V57" i="16"/>
  <c r="X57" i="16" s="1"/>
  <c r="W57" i="16"/>
  <c r="Q58" i="16"/>
  <c r="R58" i="16"/>
  <c r="T58" i="16"/>
  <c r="W58" i="16" s="1"/>
  <c r="P59" i="16"/>
  <c r="Q59" i="16"/>
  <c r="R59" i="16"/>
  <c r="T59" i="16"/>
  <c r="V59" i="16"/>
  <c r="X59" i="16" s="1"/>
  <c r="Y59" i="16" s="1"/>
  <c r="W59" i="16"/>
  <c r="P60" i="16"/>
  <c r="Q60" i="16"/>
  <c r="R60" i="16"/>
  <c r="T60" i="16"/>
  <c r="V60" i="16"/>
  <c r="X60" i="16" s="1"/>
  <c r="W60" i="16"/>
  <c r="P107" i="16"/>
  <c r="R107" i="16"/>
  <c r="T107" i="16"/>
  <c r="P132" i="16"/>
  <c r="Q132" i="16"/>
  <c r="R132" i="16" s="1"/>
  <c r="P121" i="16"/>
  <c r="Q121" i="16"/>
  <c r="R121" i="16" s="1"/>
  <c r="S121" i="16"/>
  <c r="T121" i="16"/>
  <c r="P108" i="16"/>
  <c r="R108" i="16"/>
  <c r="T108" i="16"/>
  <c r="P111" i="16"/>
  <c r="Q111" i="16"/>
  <c r="R111" i="16" s="1"/>
  <c r="S111" i="16"/>
  <c r="T111" i="16"/>
  <c r="P106" i="16"/>
  <c r="Q106" i="16"/>
  <c r="S106" i="16"/>
  <c r="T106" i="16"/>
  <c r="P113" i="16"/>
  <c r="R113" i="16"/>
  <c r="T113" i="16"/>
  <c r="P136" i="16"/>
  <c r="Q136" i="16"/>
  <c r="R136" i="16" s="1"/>
  <c r="S136" i="16"/>
  <c r="T136" i="16"/>
  <c r="P139" i="16"/>
  <c r="Q139" i="16"/>
  <c r="R139" i="16" s="1"/>
  <c r="S139" i="16"/>
  <c r="P115" i="16"/>
  <c r="Q115" i="16"/>
  <c r="R115" i="16" s="1"/>
  <c r="T115" i="16"/>
  <c r="P140" i="16"/>
  <c r="Q140" i="16"/>
  <c r="R140" i="16" s="1"/>
  <c r="S140" i="16"/>
  <c r="T140" i="16"/>
  <c r="P141" i="16"/>
  <c r="Q141" i="16"/>
  <c r="R141" i="16" s="1"/>
  <c r="S141" i="16"/>
  <c r="T141" i="16"/>
  <c r="P122" i="16"/>
  <c r="Q122" i="16"/>
  <c r="R122" i="16" s="1"/>
  <c r="S122" i="16"/>
  <c r="T122" i="16"/>
  <c r="P117" i="16"/>
  <c r="Q117" i="16"/>
  <c r="R117" i="16" s="1"/>
  <c r="S117" i="16"/>
  <c r="T117" i="16"/>
  <c r="P133" i="16"/>
  <c r="Q133" i="16"/>
  <c r="R133" i="16" s="1"/>
  <c r="S133" i="16"/>
  <c r="T133" i="16"/>
  <c r="P118" i="16"/>
  <c r="Q118" i="16"/>
  <c r="R118" i="16" s="1"/>
  <c r="S118" i="16"/>
  <c r="P119" i="16"/>
  <c r="Q119" i="16"/>
  <c r="R119" i="16" s="1"/>
  <c r="S119" i="16"/>
  <c r="P120" i="16"/>
  <c r="Q120" i="16"/>
  <c r="R120" i="16" s="1"/>
  <c r="S120" i="16"/>
  <c r="P125" i="16"/>
  <c r="Q125" i="16"/>
  <c r="R125" i="16" s="1"/>
  <c r="T125" i="16"/>
  <c r="P129" i="16"/>
  <c r="Q129" i="16"/>
  <c r="R129" i="16" s="1"/>
  <c r="S129" i="16"/>
  <c r="T129" i="16"/>
  <c r="P128" i="16"/>
  <c r="Q128" i="16"/>
  <c r="R128" i="16" s="1"/>
  <c r="T128" i="16"/>
  <c r="P109" i="16"/>
  <c r="Q109" i="16"/>
  <c r="R109" i="16" s="1"/>
  <c r="S109" i="16"/>
  <c r="T109" i="16"/>
  <c r="P123" i="16"/>
  <c r="Q123" i="16"/>
  <c r="R123" i="16" s="1"/>
  <c r="S123" i="16"/>
  <c r="P116" i="16"/>
  <c r="Q116" i="16"/>
  <c r="R116" i="16" s="1"/>
  <c r="T116" i="16"/>
  <c r="P110" i="16"/>
  <c r="Q110" i="16"/>
  <c r="R110" i="16" s="1"/>
  <c r="T110" i="16"/>
  <c r="P130" i="16"/>
  <c r="Q130" i="16"/>
  <c r="R130" i="16" s="1"/>
  <c r="S130" i="16"/>
  <c r="P112" i="16"/>
  <c r="Q112" i="16"/>
  <c r="R112" i="16" s="1"/>
  <c r="S112" i="16"/>
  <c r="T112" i="16"/>
  <c r="P124" i="16"/>
  <c r="Q124" i="16"/>
  <c r="R124" i="16" s="1"/>
  <c r="S124" i="16"/>
  <c r="T124" i="16"/>
  <c r="P126" i="16"/>
  <c r="Q126" i="16"/>
  <c r="R126" i="16" s="1"/>
  <c r="T126" i="16"/>
  <c r="P127" i="16"/>
  <c r="Q127" i="16"/>
  <c r="R127" i="16" s="1"/>
  <c r="S127" i="16"/>
  <c r="T127" i="16"/>
  <c r="P131" i="16"/>
  <c r="Q131" i="16"/>
  <c r="R131" i="16" s="1"/>
  <c r="S131" i="16"/>
  <c r="P134" i="16"/>
  <c r="Q134" i="16"/>
  <c r="R134" i="16"/>
  <c r="S134" i="16"/>
  <c r="T134" i="16"/>
  <c r="P135" i="16"/>
  <c r="Q135" i="16"/>
  <c r="R135" i="16" s="1"/>
  <c r="S135" i="16"/>
  <c r="P137" i="16"/>
  <c r="Q137" i="16"/>
  <c r="R137" i="16"/>
  <c r="S137" i="16"/>
  <c r="T137" i="16"/>
  <c r="P138" i="16"/>
  <c r="Q138" i="16"/>
  <c r="R138" i="16" s="1"/>
  <c r="S138" i="16"/>
  <c r="P142" i="16"/>
  <c r="Q142" i="16"/>
  <c r="R142" i="16"/>
  <c r="S142" i="16"/>
  <c r="T142" i="16"/>
  <c r="V142" i="16"/>
  <c r="X142" i="16" s="1"/>
  <c r="Y142" i="16" s="1"/>
  <c r="W142" i="16"/>
  <c r="P143" i="16"/>
  <c r="Q143" i="16"/>
  <c r="R143" i="16"/>
  <c r="S143" i="16"/>
  <c r="T143" i="16"/>
  <c r="V143" i="16"/>
  <c r="X143" i="16" s="1"/>
  <c r="W143" i="16"/>
  <c r="P144" i="16"/>
  <c r="Q144" i="16"/>
  <c r="R144" i="16"/>
  <c r="S144" i="16"/>
  <c r="T144" i="16"/>
  <c r="V144" i="16"/>
  <c r="X144" i="16" s="1"/>
  <c r="Y144" i="16" s="1"/>
  <c r="W144" i="16"/>
  <c r="P145" i="16"/>
  <c r="Q145" i="16"/>
  <c r="R145" i="16"/>
  <c r="S145" i="16"/>
  <c r="T145" i="16"/>
  <c r="V145" i="16"/>
  <c r="X145" i="16" s="1"/>
  <c r="W145" i="16"/>
  <c r="P146" i="16"/>
  <c r="Q146" i="16"/>
  <c r="R146" i="16"/>
  <c r="S146" i="16"/>
  <c r="T146" i="16"/>
  <c r="V146" i="16"/>
  <c r="X146" i="16" s="1"/>
  <c r="Y146" i="16" s="1"/>
  <c r="W146" i="16"/>
  <c r="P147" i="16"/>
  <c r="Q147" i="16"/>
  <c r="R147" i="16"/>
  <c r="S147" i="16"/>
  <c r="T147" i="16"/>
  <c r="V147" i="16"/>
  <c r="X147" i="16" s="1"/>
  <c r="Y147" i="16" s="1"/>
  <c r="W147" i="16"/>
  <c r="P186" i="16"/>
  <c r="R186" i="16"/>
  <c r="S186" i="16"/>
  <c r="T186" i="16"/>
  <c r="P187" i="16"/>
  <c r="R187" i="16"/>
  <c r="S187" i="16"/>
  <c r="T187" i="16"/>
  <c r="P184" i="16"/>
  <c r="R184" i="16"/>
  <c r="S184" i="16"/>
  <c r="T184" i="16"/>
  <c r="P198" i="16"/>
  <c r="R198" i="16"/>
  <c r="T198" i="16"/>
  <c r="P200" i="16"/>
  <c r="R200" i="16"/>
  <c r="T200" i="16"/>
  <c r="P191" i="16"/>
  <c r="R191" i="16"/>
  <c r="S191" i="16"/>
  <c r="T191" i="16"/>
  <c r="P188" i="16"/>
  <c r="R188" i="16"/>
  <c r="S188" i="16"/>
  <c r="T188" i="16"/>
  <c r="P192" i="16"/>
  <c r="R192" i="16"/>
  <c r="S192" i="16"/>
  <c r="T192" i="16"/>
  <c r="P193" i="16"/>
  <c r="R193" i="16"/>
  <c r="S193" i="16"/>
  <c r="T193" i="16"/>
  <c r="P194" i="16"/>
  <c r="R194" i="16"/>
  <c r="T194" i="16"/>
  <c r="P196" i="16"/>
  <c r="R196" i="16"/>
  <c r="T196" i="16"/>
  <c r="P189" i="16"/>
  <c r="Q189" i="16"/>
  <c r="R189" i="16"/>
  <c r="S189" i="16"/>
  <c r="T189" i="16"/>
  <c r="P190" i="16"/>
  <c r="R190" i="16"/>
  <c r="S190" i="16"/>
  <c r="P195" i="16"/>
  <c r="Q195" i="16"/>
  <c r="R195" i="16"/>
  <c r="S195" i="16"/>
  <c r="T195" i="16"/>
  <c r="P197" i="16"/>
  <c r="Q197" i="16"/>
  <c r="R197" i="16" s="1"/>
  <c r="S197" i="16"/>
  <c r="T197" i="16"/>
  <c r="P199" i="16"/>
  <c r="Q199" i="16"/>
  <c r="R199" i="16" s="1"/>
  <c r="S199" i="16"/>
  <c r="T199" i="16"/>
  <c r="P201" i="16"/>
  <c r="R201" i="16"/>
  <c r="T201" i="16"/>
  <c r="P202" i="16"/>
  <c r="Q202" i="16"/>
  <c r="R202" i="16"/>
  <c r="S202" i="16"/>
  <c r="T202" i="16"/>
  <c r="X202" i="16"/>
  <c r="Y202" i="16" s="1"/>
  <c r="W202" i="16"/>
  <c r="P203" i="16"/>
  <c r="Q203" i="16"/>
  <c r="R203" i="16"/>
  <c r="S203" i="16"/>
  <c r="T203" i="16"/>
  <c r="X203" i="16"/>
  <c r="Y203" i="16" s="1"/>
  <c r="W203" i="16"/>
  <c r="P204" i="16"/>
  <c r="Q204" i="16"/>
  <c r="R204" i="16"/>
  <c r="S204" i="16"/>
  <c r="T204" i="16"/>
  <c r="X204" i="16"/>
  <c r="Y204" i="16" s="1"/>
  <c r="W204" i="16"/>
  <c r="P205" i="16"/>
  <c r="Q205" i="16"/>
  <c r="R205" i="16"/>
  <c r="S205" i="16"/>
  <c r="T205" i="16"/>
  <c r="X205" i="16"/>
  <c r="Y205" i="16" s="1"/>
  <c r="W205" i="16"/>
  <c r="P206" i="16"/>
  <c r="Q206" i="16"/>
  <c r="R206" i="16"/>
  <c r="S206" i="16"/>
  <c r="T206" i="16"/>
  <c r="X206" i="16"/>
  <c r="Y206" i="16" s="1"/>
  <c r="W206" i="16"/>
  <c r="P207" i="16"/>
  <c r="Q207" i="16"/>
  <c r="R207" i="16"/>
  <c r="S207" i="16"/>
  <c r="T207" i="16"/>
  <c r="X207" i="16"/>
  <c r="Y207" i="16" s="1"/>
  <c r="W207" i="16"/>
  <c r="P208" i="16"/>
  <c r="Q208" i="16"/>
  <c r="R208" i="16"/>
  <c r="S208" i="16"/>
  <c r="T208" i="16"/>
  <c r="X208" i="16"/>
  <c r="Y208" i="16" s="1"/>
  <c r="W208" i="16"/>
  <c r="P209" i="16"/>
  <c r="Q209" i="16"/>
  <c r="R209" i="16"/>
  <c r="S209" i="16"/>
  <c r="T209" i="16"/>
  <c r="X209" i="16"/>
  <c r="W209" i="16"/>
  <c r="P210" i="16"/>
  <c r="Q210" i="16"/>
  <c r="R210" i="16"/>
  <c r="S210" i="16"/>
  <c r="T210" i="16"/>
  <c r="X210" i="16"/>
  <c r="Y210" i="16" s="1"/>
  <c r="W210" i="16"/>
  <c r="P211" i="16"/>
  <c r="Q211" i="16"/>
  <c r="R211" i="16"/>
  <c r="S211" i="16"/>
  <c r="T211" i="16"/>
  <c r="X211" i="16"/>
  <c r="Y211" i="16" s="1"/>
  <c r="W211" i="16"/>
  <c r="P212" i="16"/>
  <c r="Q212" i="16"/>
  <c r="R212" i="16"/>
  <c r="S212" i="16"/>
  <c r="T212" i="16"/>
  <c r="X212" i="16"/>
  <c r="Y212" i="16" s="1"/>
  <c r="W212" i="16"/>
  <c r="P281" i="16"/>
  <c r="Q281" i="16"/>
  <c r="Q283" i="16" s="1"/>
  <c r="R281" i="16"/>
  <c r="S281" i="16"/>
  <c r="T281" i="16"/>
  <c r="V281" i="16"/>
  <c r="X281" i="16" s="1"/>
  <c r="Y281" i="16" s="1"/>
  <c r="W281" i="16"/>
  <c r="AA294" i="26" l="1"/>
  <c r="R29" i="16"/>
  <c r="Q63" i="16"/>
  <c r="R106" i="16"/>
  <c r="W201" i="16"/>
  <c r="Q214" i="16"/>
  <c r="V201" i="16"/>
  <c r="X201" i="16" s="1"/>
  <c r="Y201" i="16" s="1"/>
  <c r="W138" i="16"/>
  <c r="W195" i="16"/>
  <c r="V199" i="16"/>
  <c r="X199" i="16" s="1"/>
  <c r="V197" i="16"/>
  <c r="X197" i="16" s="1"/>
  <c r="V195" i="16"/>
  <c r="X195" i="16" s="1"/>
  <c r="Y195" i="16" s="1"/>
  <c r="V189" i="16"/>
  <c r="X189" i="16" s="1"/>
  <c r="V190" i="16"/>
  <c r="X190" i="16" s="1"/>
  <c r="W200" i="16"/>
  <c r="W188" i="16"/>
  <c r="V138" i="16"/>
  <c r="X138" i="16" s="1"/>
  <c r="Y138" i="16" s="1"/>
  <c r="W191" i="16"/>
  <c r="V188" i="16"/>
  <c r="X188" i="16" s="1"/>
  <c r="Y188" i="16" s="1"/>
  <c r="W184" i="16"/>
  <c r="W194" i="16"/>
  <c r="W192" i="16"/>
  <c r="V194" i="16"/>
  <c r="X194" i="16" s="1"/>
  <c r="Y194" i="16" s="1"/>
  <c r="W196" i="16"/>
  <c r="W193" i="16"/>
  <c r="V186" i="16"/>
  <c r="X186" i="16" s="1"/>
  <c r="V200" i="16"/>
  <c r="X200" i="16" s="1"/>
  <c r="Y200" i="16" s="1"/>
  <c r="V191" i="16"/>
  <c r="X191" i="16" s="1"/>
  <c r="Y191" i="16" s="1"/>
  <c r="V196" i="16"/>
  <c r="X196" i="16" s="1"/>
  <c r="Y196" i="16" s="1"/>
  <c r="V192" i="16"/>
  <c r="X192" i="16" s="1"/>
  <c r="Y192" i="16" s="1"/>
  <c r="V193" i="16"/>
  <c r="X193" i="16" s="1"/>
  <c r="Y193" i="16" s="1"/>
  <c r="V184" i="16"/>
  <c r="X184" i="16" s="1"/>
  <c r="AE184" i="16" s="1"/>
  <c r="W137" i="16"/>
  <c r="V137" i="16"/>
  <c r="X137" i="16" s="1"/>
  <c r="Y137" i="16" s="1"/>
  <c r="V130" i="16"/>
  <c r="X130" i="16" s="1"/>
  <c r="AG130" i="16" s="1"/>
  <c r="V134" i="16"/>
  <c r="X134" i="16" s="1"/>
  <c r="Y134" i="16" s="1"/>
  <c r="W135" i="16"/>
  <c r="V131" i="16"/>
  <c r="X131" i="16" s="1"/>
  <c r="Y131" i="16" s="1"/>
  <c r="V135" i="16"/>
  <c r="X135" i="16" s="1"/>
  <c r="Y135" i="16" s="1"/>
  <c r="W134" i="16"/>
  <c r="W131" i="16"/>
  <c r="V116" i="16"/>
  <c r="X116" i="16" s="1"/>
  <c r="Y116" i="16" s="1"/>
  <c r="AE131" i="16"/>
  <c r="W130" i="16"/>
  <c r="V129" i="16"/>
  <c r="X129" i="16" s="1"/>
  <c r="Y129" i="16" s="1"/>
  <c r="V127" i="16"/>
  <c r="X127" i="16" s="1"/>
  <c r="Y127" i="16" s="1"/>
  <c r="V126" i="16"/>
  <c r="X126" i="16" s="1"/>
  <c r="Y126" i="16" s="1"/>
  <c r="W126" i="16"/>
  <c r="W127" i="16"/>
  <c r="W110" i="16"/>
  <c r="W124" i="16"/>
  <c r="V124" i="16"/>
  <c r="X124" i="16" s="1"/>
  <c r="AE124" i="16" s="1"/>
  <c r="W112" i="16"/>
  <c r="V112" i="16"/>
  <c r="X112" i="16" s="1"/>
  <c r="Y112" i="16" s="1"/>
  <c r="V110" i="16"/>
  <c r="X110" i="16" s="1"/>
  <c r="Y110" i="16" s="1"/>
  <c r="W116" i="16"/>
  <c r="W123" i="16"/>
  <c r="V123" i="16"/>
  <c r="X123" i="16" s="1"/>
  <c r="AG123" i="16" s="1"/>
  <c r="V119" i="16"/>
  <c r="X119" i="16" s="1"/>
  <c r="W117" i="16"/>
  <c r="V125" i="16"/>
  <c r="X125" i="16" s="1"/>
  <c r="Y125" i="16" s="1"/>
  <c r="W115" i="16"/>
  <c r="V115" i="16"/>
  <c r="X115" i="16" s="1"/>
  <c r="W120" i="16"/>
  <c r="W106" i="16"/>
  <c r="V109" i="16"/>
  <c r="X109" i="16" s="1"/>
  <c r="V106" i="16"/>
  <c r="X106" i="16" s="1"/>
  <c r="W140" i="16"/>
  <c r="V140" i="16"/>
  <c r="X140" i="16" s="1"/>
  <c r="Y140" i="16" s="1"/>
  <c r="V117" i="16"/>
  <c r="X117" i="16" s="1"/>
  <c r="Y117" i="16" s="1"/>
  <c r="W141" i="16"/>
  <c r="V111" i="16"/>
  <c r="X111" i="16" s="1"/>
  <c r="Y111" i="16" s="1"/>
  <c r="W107" i="16"/>
  <c r="W128" i="16"/>
  <c r="V120" i="16"/>
  <c r="X120" i="16" s="1"/>
  <c r="W122" i="16"/>
  <c r="W113" i="16"/>
  <c r="W125" i="16"/>
  <c r="V118" i="16"/>
  <c r="X118" i="16" s="1"/>
  <c r="V122" i="16"/>
  <c r="X122" i="16" s="1"/>
  <c r="AF122" i="16" s="1"/>
  <c r="V113" i="16"/>
  <c r="X113" i="16" s="1"/>
  <c r="W111" i="16"/>
  <c r="W109" i="16"/>
  <c r="V136" i="16"/>
  <c r="X136" i="16" s="1"/>
  <c r="Y136" i="16" s="1"/>
  <c r="W121" i="16"/>
  <c r="W133" i="16"/>
  <c r="V141" i="16"/>
  <c r="X141" i="16" s="1"/>
  <c r="Y141" i="16" s="1"/>
  <c r="W139" i="16"/>
  <c r="V133" i="16"/>
  <c r="X133" i="16" s="1"/>
  <c r="Y133" i="16" s="1"/>
  <c r="V132" i="16"/>
  <c r="X132" i="16" s="1"/>
  <c r="V121" i="16"/>
  <c r="X121" i="16" s="1"/>
  <c r="AF121" i="16" s="1"/>
  <c r="V128" i="16"/>
  <c r="X128" i="16" s="1"/>
  <c r="Y128" i="16" s="1"/>
  <c r="V139" i="16"/>
  <c r="X139" i="16" s="1"/>
  <c r="Y139" i="16" s="1"/>
  <c r="V108" i="16"/>
  <c r="X108" i="16" s="1"/>
  <c r="W129" i="16"/>
  <c r="W108" i="16"/>
  <c r="W118" i="16"/>
  <c r="W136" i="16"/>
  <c r="W119" i="16"/>
  <c r="W132" i="16"/>
  <c r="V36" i="16"/>
  <c r="X36" i="16" s="1"/>
  <c r="Y36" i="16" s="1"/>
  <c r="W35" i="16"/>
  <c r="V35" i="16"/>
  <c r="X35" i="16" s="1"/>
  <c r="Y35" i="16" s="1"/>
  <c r="V39" i="16"/>
  <c r="X39" i="16" s="1"/>
  <c r="AE39" i="16" s="1"/>
  <c r="V31" i="16"/>
  <c r="X31" i="16" s="1"/>
  <c r="AE31" i="16" s="1"/>
  <c r="V32" i="16"/>
  <c r="X32" i="16" s="1"/>
  <c r="Y32" i="16" s="1"/>
  <c r="V37" i="16"/>
  <c r="X37" i="16" s="1"/>
  <c r="Y37" i="16" s="1"/>
  <c r="V28" i="16"/>
  <c r="W37" i="16"/>
  <c r="W39" i="16"/>
  <c r="V23" i="16"/>
  <c r="X23" i="16" s="1"/>
  <c r="Y23" i="16" s="1"/>
  <c r="W22" i="16"/>
  <c r="V22" i="16"/>
  <c r="X22" i="16" s="1"/>
  <c r="Y22" i="16" s="1"/>
  <c r="W32" i="16"/>
  <c r="V33" i="16"/>
  <c r="X33" i="16" s="1"/>
  <c r="Y33" i="16" s="1"/>
  <c r="W41" i="16"/>
  <c r="V34" i="16"/>
  <c r="X34" i="16" s="1"/>
  <c r="Y34" i="16" s="1"/>
  <c r="V40" i="16"/>
  <c r="X40" i="16" s="1"/>
  <c r="Y40" i="16" s="1"/>
  <c r="V38" i="16"/>
  <c r="X38" i="16" s="1"/>
  <c r="Y38" i="16" s="1"/>
  <c r="V30" i="16"/>
  <c r="X30" i="16" s="1"/>
  <c r="Y30" i="16" s="1"/>
  <c r="W33" i="16"/>
  <c r="W31" i="16"/>
  <c r="W38" i="16"/>
  <c r="W27" i="16"/>
  <c r="W30" i="16"/>
  <c r="W23" i="16"/>
  <c r="V29" i="16"/>
  <c r="X29" i="16" s="1"/>
  <c r="Y29" i="16" s="1"/>
  <c r="W29" i="16"/>
  <c r="W40" i="16"/>
  <c r="W34" i="16"/>
  <c r="V27" i="16"/>
  <c r="X27" i="16" s="1"/>
  <c r="Y27" i="16" s="1"/>
  <c r="Z282" i="21"/>
  <c r="Y283" i="21" s="1"/>
  <c r="W282" i="21"/>
  <c r="X282" i="21" s="1"/>
  <c r="AD41" i="21"/>
  <c r="X41" i="21"/>
  <c r="AD45" i="21"/>
  <c r="X45" i="21"/>
  <c r="AE50" i="21"/>
  <c r="X50" i="21"/>
  <c r="AE38" i="21"/>
  <c r="X38" i="21"/>
  <c r="AE34" i="21"/>
  <c r="X34" i="21"/>
  <c r="AE26" i="21"/>
  <c r="X26" i="21"/>
  <c r="AE22" i="21"/>
  <c r="X22" i="21"/>
  <c r="AE18" i="21"/>
  <c r="X18" i="21"/>
  <c r="AD49" i="21"/>
  <c r="X49" i="21"/>
  <c r="AE37" i="21"/>
  <c r="X37" i="21"/>
  <c r="AE29" i="21"/>
  <c r="X29" i="21"/>
  <c r="AE53" i="21"/>
  <c r="X53" i="21"/>
  <c r="AD25" i="21"/>
  <c r="X25" i="21"/>
  <c r="AE51" i="21"/>
  <c r="X51" i="21"/>
  <c r="AD39" i="21"/>
  <c r="X39" i="21"/>
  <c r="AE35" i="21"/>
  <c r="X35" i="21"/>
  <c r="AE27" i="21"/>
  <c r="X27" i="21"/>
  <c r="AD23" i="21"/>
  <c r="X23" i="21"/>
  <c r="AE19" i="21"/>
  <c r="X19" i="21"/>
  <c r="AD15" i="21"/>
  <c r="X15" i="21"/>
  <c r="AE21" i="21"/>
  <c r="X21" i="21"/>
  <c r="AE52" i="21"/>
  <c r="X52" i="21"/>
  <c r="AD48" i="21"/>
  <c r="X48" i="21"/>
  <c r="AE44" i="21"/>
  <c r="X44" i="21"/>
  <c r="AD40" i="21"/>
  <c r="X40" i="21"/>
  <c r="AE36" i="21"/>
  <c r="X36" i="21"/>
  <c r="AE28" i="21"/>
  <c r="X28" i="21"/>
  <c r="AD24" i="21"/>
  <c r="X24" i="21"/>
  <c r="AE20" i="21"/>
  <c r="X20" i="21"/>
  <c r="X258" i="21"/>
  <c r="Z258" i="21"/>
  <c r="Y259" i="21" s="1"/>
  <c r="V258" i="21"/>
  <c r="AF145" i="16"/>
  <c r="Y145" i="16"/>
  <c r="AE41" i="16"/>
  <c r="Y41" i="16"/>
  <c r="AE52" i="16"/>
  <c r="Y52" i="16"/>
  <c r="AH48" i="16"/>
  <c r="Y48" i="16"/>
  <c r="AE44" i="16"/>
  <c r="Y44" i="16"/>
  <c r="AE53" i="16"/>
  <c r="Y53" i="16"/>
  <c r="AE45" i="16"/>
  <c r="Y45" i="16"/>
  <c r="AE60" i="16"/>
  <c r="Y60" i="16"/>
  <c r="AE54" i="16"/>
  <c r="Y54" i="16"/>
  <c r="AE47" i="16"/>
  <c r="Y47" i="16"/>
  <c r="AF209" i="16"/>
  <c r="Y209" i="16"/>
  <c r="AF143" i="16"/>
  <c r="Y143" i="16"/>
  <c r="AE57" i="16"/>
  <c r="Y57" i="16"/>
  <c r="AE50" i="16"/>
  <c r="Y50" i="16"/>
  <c r="W26" i="16"/>
  <c r="V107" i="16"/>
  <c r="X107" i="16" s="1"/>
  <c r="Y107" i="16" s="1"/>
  <c r="V58" i="16"/>
  <c r="X58" i="16" s="1"/>
  <c r="V25" i="16"/>
  <c r="X25" i="16" s="1"/>
  <c r="W25" i="16"/>
  <c r="W198" i="16"/>
  <c r="W187" i="16"/>
  <c r="V198" i="16"/>
  <c r="X198" i="16" s="1"/>
  <c r="V187" i="16"/>
  <c r="X187" i="16" s="1"/>
  <c r="AD134" i="21"/>
  <c r="AE134" i="21"/>
  <c r="AF134" i="21"/>
  <c r="AG134" i="21"/>
  <c r="AD126" i="21"/>
  <c r="AE126" i="21"/>
  <c r="AF126" i="21"/>
  <c r="AG126" i="21"/>
  <c r="AD118" i="21"/>
  <c r="AE118" i="21"/>
  <c r="AF118" i="21"/>
  <c r="AG118" i="21"/>
  <c r="AD110" i="21"/>
  <c r="AE110" i="21"/>
  <c r="AF110" i="21"/>
  <c r="AG110" i="21"/>
  <c r="AD102" i="21"/>
  <c r="AE102" i="21"/>
  <c r="AF102" i="21"/>
  <c r="AG102" i="21"/>
  <c r="AG135" i="21"/>
  <c r="AF135" i="21"/>
  <c r="AD135" i="21"/>
  <c r="AE135" i="21"/>
  <c r="AD127" i="21"/>
  <c r="AE127" i="21"/>
  <c r="AG127" i="21"/>
  <c r="AF127" i="21"/>
  <c r="AD119" i="21"/>
  <c r="AG119" i="21"/>
  <c r="AE119" i="21"/>
  <c r="AF119" i="21"/>
  <c r="AG111" i="21"/>
  <c r="AD111" i="21"/>
  <c r="AE111" i="21"/>
  <c r="AF111" i="21"/>
  <c r="AG103" i="21"/>
  <c r="AD103" i="21"/>
  <c r="AE103" i="21"/>
  <c r="AF103" i="21"/>
  <c r="AD136" i="21"/>
  <c r="AE136" i="21"/>
  <c r="AF136" i="21"/>
  <c r="AG136" i="21"/>
  <c r="AD128" i="21"/>
  <c r="AE128" i="21"/>
  <c r="AF128" i="21"/>
  <c r="AG128" i="21"/>
  <c r="AD120" i="21"/>
  <c r="AE120" i="21"/>
  <c r="AF120" i="21"/>
  <c r="AG120" i="21"/>
  <c r="AD112" i="21"/>
  <c r="AE112" i="21"/>
  <c r="AF112" i="21"/>
  <c r="AG112" i="21"/>
  <c r="AD104" i="21"/>
  <c r="AE104" i="21"/>
  <c r="AF104" i="21"/>
  <c r="AG104" i="21"/>
  <c r="AD137" i="21"/>
  <c r="AF137" i="21"/>
  <c r="AE137" i="21"/>
  <c r="AG137" i="21"/>
  <c r="AD129" i="21"/>
  <c r="AE129" i="21"/>
  <c r="AF129" i="21"/>
  <c r="AG129" i="21"/>
  <c r="AG121" i="21"/>
  <c r="AD121" i="21"/>
  <c r="AE121" i="21"/>
  <c r="AF121" i="21"/>
  <c r="AD113" i="21"/>
  <c r="AE113" i="21"/>
  <c r="AG113" i="21"/>
  <c r="AF113" i="21"/>
  <c r="AG105" i="21"/>
  <c r="AD105" i="21"/>
  <c r="AE105" i="21"/>
  <c r="AF105" i="21"/>
  <c r="AD138" i="21"/>
  <c r="AE138" i="21"/>
  <c r="AF138" i="21"/>
  <c r="AG138" i="21"/>
  <c r="AD130" i="21"/>
  <c r="AE130" i="21"/>
  <c r="AF130" i="21"/>
  <c r="AG130" i="21"/>
  <c r="AD122" i="21"/>
  <c r="AE122" i="21"/>
  <c r="AF122" i="21"/>
  <c r="AG122" i="21"/>
  <c r="AD114" i="21"/>
  <c r="AE114" i="21"/>
  <c r="AF114" i="21"/>
  <c r="AG114" i="21"/>
  <c r="AD106" i="21"/>
  <c r="AE106" i="21"/>
  <c r="AF106" i="21"/>
  <c r="AG106" i="21"/>
  <c r="AD131" i="21"/>
  <c r="AG131" i="21"/>
  <c r="AE131" i="21"/>
  <c r="AF131" i="21"/>
  <c r="AG123" i="21"/>
  <c r="AD123" i="21"/>
  <c r="AE123" i="21"/>
  <c r="AF123" i="21"/>
  <c r="AD115" i="21"/>
  <c r="AE115" i="21"/>
  <c r="AF115" i="21"/>
  <c r="AG115" i="21"/>
  <c r="AG107" i="21"/>
  <c r="AD107" i="21"/>
  <c r="AE107" i="21"/>
  <c r="AF107" i="21"/>
  <c r="AD132" i="21"/>
  <c r="AE132" i="21"/>
  <c r="AF132" i="21"/>
  <c r="AG132" i="21"/>
  <c r="AD124" i="21"/>
  <c r="AE124" i="21"/>
  <c r="AF124" i="21"/>
  <c r="AG124" i="21"/>
  <c r="AD116" i="21"/>
  <c r="AE116" i="21"/>
  <c r="AF116" i="21"/>
  <c r="AG116" i="21"/>
  <c r="AD108" i="21"/>
  <c r="AE108" i="21"/>
  <c r="AF108" i="21"/>
  <c r="AG108" i="21"/>
  <c r="AG133" i="21"/>
  <c r="AD133" i="21"/>
  <c r="AE133" i="21"/>
  <c r="AF133" i="21"/>
  <c r="AG125" i="21"/>
  <c r="AD125" i="21"/>
  <c r="AE125" i="21"/>
  <c r="AF125" i="21"/>
  <c r="AD117" i="21"/>
  <c r="AE117" i="21"/>
  <c r="AG117" i="21"/>
  <c r="AF117" i="21"/>
  <c r="AD109" i="21"/>
  <c r="AG109" i="21"/>
  <c r="AE109" i="21"/>
  <c r="AF109" i="21"/>
  <c r="W186" i="16"/>
  <c r="W199" i="16"/>
  <c r="W197" i="16"/>
  <c r="V26" i="16"/>
  <c r="X26" i="16" s="1"/>
  <c r="AD36" i="21"/>
  <c r="AD29" i="21"/>
  <c r="AD20" i="21"/>
  <c r="AD51" i="21"/>
  <c r="AE47" i="21"/>
  <c r="AD47" i="21"/>
  <c r="AE30" i="21"/>
  <c r="AD30" i="21"/>
  <c r="AE42" i="21"/>
  <c r="AD42" i="21"/>
  <c r="AE16" i="21"/>
  <c r="AD16" i="21"/>
  <c r="AD37" i="21"/>
  <c r="AD26" i="21"/>
  <c r="AD21" i="21"/>
  <c r="AH60" i="16"/>
  <c r="AD50" i="21"/>
  <c r="AD35" i="21"/>
  <c r="AD28" i="21"/>
  <c r="AD19" i="21"/>
  <c r="AD52" i="21"/>
  <c r="AH52" i="16"/>
  <c r="AD53" i="21"/>
  <c r="AD44" i="21"/>
  <c r="AD38" i="21"/>
  <c r="AD34" i="21"/>
  <c r="AD27" i="21"/>
  <c r="AD22" i="21"/>
  <c r="AD18" i="21"/>
  <c r="AE33" i="21"/>
  <c r="AF33" i="21"/>
  <c r="AG33" i="21"/>
  <c r="AE32" i="21"/>
  <c r="AF32" i="21"/>
  <c r="AG32" i="21"/>
  <c r="AE17" i="21"/>
  <c r="AF17" i="21"/>
  <c r="AG17" i="21"/>
  <c r="AD17" i="21"/>
  <c r="AE56" i="16"/>
  <c r="AH56" i="16"/>
  <c r="AE49" i="21"/>
  <c r="AF49" i="21"/>
  <c r="AG49" i="21"/>
  <c r="AE48" i="21"/>
  <c r="AF48" i="21"/>
  <c r="AG48" i="21"/>
  <c r="AE46" i="21"/>
  <c r="AF46" i="21"/>
  <c r="AG46" i="21"/>
  <c r="AE45" i="21"/>
  <c r="AF45" i="21"/>
  <c r="AG45" i="21"/>
  <c r="AE43" i="21"/>
  <c r="AF43" i="21"/>
  <c r="AG43" i="21"/>
  <c r="AE41" i="21"/>
  <c r="AF41" i="21"/>
  <c r="AG41" i="21"/>
  <c r="AE40" i="21"/>
  <c r="AF40" i="21"/>
  <c r="AG40" i="21"/>
  <c r="AE31" i="21"/>
  <c r="AF31" i="21"/>
  <c r="AG31" i="21"/>
  <c r="AE25" i="21"/>
  <c r="AF25" i="21"/>
  <c r="AG25" i="21"/>
  <c r="AE24" i="21"/>
  <c r="AF24" i="21"/>
  <c r="AG24" i="21"/>
  <c r="AD43" i="21"/>
  <c r="AD31" i="21"/>
  <c r="AE39" i="21"/>
  <c r="AF39" i="21"/>
  <c r="AG39" i="21"/>
  <c r="AE23" i="21"/>
  <c r="AF23" i="21"/>
  <c r="AG23" i="21"/>
  <c r="AD33" i="21"/>
  <c r="AD32" i="21"/>
  <c r="AE15" i="21"/>
  <c r="AF15" i="21"/>
  <c r="AG15" i="21"/>
  <c r="AD46" i="21"/>
  <c r="AH50" i="16"/>
  <c r="AG53" i="21"/>
  <c r="AG52" i="21"/>
  <c r="AG51" i="21"/>
  <c r="AG50" i="21"/>
  <c r="AG47" i="21"/>
  <c r="AG44" i="21"/>
  <c r="AG42" i="21"/>
  <c r="AG38" i="21"/>
  <c r="AG37" i="21"/>
  <c r="AG36" i="21"/>
  <c r="AG35" i="21"/>
  <c r="AG34" i="21"/>
  <c r="AG30" i="21"/>
  <c r="AG29" i="21"/>
  <c r="AG28" i="21"/>
  <c r="AG27" i="21"/>
  <c r="AG26" i="21"/>
  <c r="AG22" i="21"/>
  <c r="AG21" i="21"/>
  <c r="AG20" i="21"/>
  <c r="AG19" i="21"/>
  <c r="AG18" i="21"/>
  <c r="AG16" i="21"/>
  <c r="AF53" i="21"/>
  <c r="AF52" i="21"/>
  <c r="AF51" i="21"/>
  <c r="AF50" i="21"/>
  <c r="AF47" i="21"/>
  <c r="AF44" i="21"/>
  <c r="AF42" i="21"/>
  <c r="AF38" i="21"/>
  <c r="AF37" i="21"/>
  <c r="AF36" i="21"/>
  <c r="AF35" i="21"/>
  <c r="AF34" i="21"/>
  <c r="AF30" i="21"/>
  <c r="AF29" i="21"/>
  <c r="AF28" i="21"/>
  <c r="AF27" i="21"/>
  <c r="AF26" i="21"/>
  <c r="AF22" i="21"/>
  <c r="AF21" i="21"/>
  <c r="AF20" i="21"/>
  <c r="AF19" i="21"/>
  <c r="AF18" i="21"/>
  <c r="AF16" i="21"/>
  <c r="AH54" i="16"/>
  <c r="AH44" i="16"/>
  <c r="AG203" i="16"/>
  <c r="AH203" i="16"/>
  <c r="AE203" i="16"/>
  <c r="AF203" i="16"/>
  <c r="AE212" i="16"/>
  <c r="AF212" i="16"/>
  <c r="AG212" i="16"/>
  <c r="AH212" i="16"/>
  <c r="AE204" i="16"/>
  <c r="AF204" i="16"/>
  <c r="AG204" i="16"/>
  <c r="AH204" i="16"/>
  <c r="AE49" i="16"/>
  <c r="AF49" i="16"/>
  <c r="AG49" i="16"/>
  <c r="AH49" i="16"/>
  <c r="AE61" i="16"/>
  <c r="AF61" i="16"/>
  <c r="AG61" i="16"/>
  <c r="AH61" i="16"/>
  <c r="AG205" i="16"/>
  <c r="AH205" i="16"/>
  <c r="AE205" i="16"/>
  <c r="AE59" i="16"/>
  <c r="AF59" i="16"/>
  <c r="AG59" i="16"/>
  <c r="AH59" i="16"/>
  <c r="AE55" i="16"/>
  <c r="AF55" i="16"/>
  <c r="AG55" i="16"/>
  <c r="AH55" i="16"/>
  <c r="AG211" i="16"/>
  <c r="AH211" i="16"/>
  <c r="AE211" i="16"/>
  <c r="AG200" i="16"/>
  <c r="AE146" i="16"/>
  <c r="AF146" i="16"/>
  <c r="AG146" i="16"/>
  <c r="AH146" i="16"/>
  <c r="AE125" i="16"/>
  <c r="AF141" i="16"/>
  <c r="AG139" i="16"/>
  <c r="AH139" i="16" s="1"/>
  <c r="AG106" i="16"/>
  <c r="AG108" i="16"/>
  <c r="AE144" i="16"/>
  <c r="AF144" i="16"/>
  <c r="AG144" i="16"/>
  <c r="AH144" i="16"/>
  <c r="AG110" i="16"/>
  <c r="AE110" i="16"/>
  <c r="AE117" i="16"/>
  <c r="AG207" i="16"/>
  <c r="AH207" i="16"/>
  <c r="AE207" i="16"/>
  <c r="AE46" i="16"/>
  <c r="AF46" i="16"/>
  <c r="AG46" i="16"/>
  <c r="AG42" i="16"/>
  <c r="AH42" i="16"/>
  <c r="AF211" i="16"/>
  <c r="AE206" i="16"/>
  <c r="AF206" i="16"/>
  <c r="AG206" i="16"/>
  <c r="AH206" i="16"/>
  <c r="AG145" i="16"/>
  <c r="AH145" i="16"/>
  <c r="AE145" i="16"/>
  <c r="AE142" i="16"/>
  <c r="AF142" i="16"/>
  <c r="AG142" i="16"/>
  <c r="AH142" i="16"/>
  <c r="AE208" i="16"/>
  <c r="AF208" i="16"/>
  <c r="AG208" i="16"/>
  <c r="AH208" i="16"/>
  <c r="AE51" i="16"/>
  <c r="AF51" i="16"/>
  <c r="AG51" i="16"/>
  <c r="AH51" i="16"/>
  <c r="AH46" i="16"/>
  <c r="AG188" i="16"/>
  <c r="AG143" i="16"/>
  <c r="AH143" i="16"/>
  <c r="AE143" i="16"/>
  <c r="AE123" i="16"/>
  <c r="AG209" i="16"/>
  <c r="AH209" i="16"/>
  <c r="AE209" i="16"/>
  <c r="AE43" i="16"/>
  <c r="AF43" i="16"/>
  <c r="AG43" i="16"/>
  <c r="AH43" i="16"/>
  <c r="AF207" i="16"/>
  <c r="AF188" i="16"/>
  <c r="AE192" i="16"/>
  <c r="AF192" i="16"/>
  <c r="AG192" i="16"/>
  <c r="AH192" i="16"/>
  <c r="AG147" i="16"/>
  <c r="AH147" i="16"/>
  <c r="AE147" i="16"/>
  <c r="AE210" i="16"/>
  <c r="AF210" i="16"/>
  <c r="AG210" i="16"/>
  <c r="AH210" i="16"/>
  <c r="AE202" i="16"/>
  <c r="AF202" i="16"/>
  <c r="AG202" i="16"/>
  <c r="AH202" i="16"/>
  <c r="AE48" i="16"/>
  <c r="AF48" i="16"/>
  <c r="AG48" i="16"/>
  <c r="AF147" i="16"/>
  <c r="AF205" i="16"/>
  <c r="AF200" i="16"/>
  <c r="AG60" i="16"/>
  <c r="AG56" i="16"/>
  <c r="AG54" i="16"/>
  <c r="AG52" i="16"/>
  <c r="AG50" i="16"/>
  <c r="AG44" i="16"/>
  <c r="AF60" i="16"/>
  <c r="AF56" i="16"/>
  <c r="AF54" i="16"/>
  <c r="AF52" i="16"/>
  <c r="AF50" i="16"/>
  <c r="AF44" i="16"/>
  <c r="AH57" i="16"/>
  <c r="AH53" i="16"/>
  <c r="AH47" i="16"/>
  <c r="AH45" i="16"/>
  <c r="AH41" i="16"/>
  <c r="AH23" i="16"/>
  <c r="AG57" i="16"/>
  <c r="AG53" i="16"/>
  <c r="AG47" i="16"/>
  <c r="AG45" i="16"/>
  <c r="AG41" i="16"/>
  <c r="AG23" i="16"/>
  <c r="AF57" i="16"/>
  <c r="AF53" i="16"/>
  <c r="AF47" i="16"/>
  <c r="AF45" i="16"/>
  <c r="AF41" i="16"/>
  <c r="AF23" i="16"/>
  <c r="W190" i="16"/>
  <c r="W189" i="16"/>
  <c r="I177" i="15"/>
  <c r="I173" i="15"/>
  <c r="AG111" i="16" l="1"/>
  <c r="AH37" i="16"/>
  <c r="AF27" i="16"/>
  <c r="AG27" i="16"/>
  <c r="AH27" i="16"/>
  <c r="AG37" i="16"/>
  <c r="AF37" i="16"/>
  <c r="AG40" i="16"/>
  <c r="AE37" i="16"/>
  <c r="AE193" i="16"/>
  <c r="AH193" i="16"/>
  <c r="AG35" i="16"/>
  <c r="AE127" i="16"/>
  <c r="AE34" i="16"/>
  <c r="AG193" i="16"/>
  <c r="AF40" i="16"/>
  <c r="AF184" i="16"/>
  <c r="AE122" i="16"/>
  <c r="AG36" i="16"/>
  <c r="AH201" i="16"/>
  <c r="AF129" i="16"/>
  <c r="AG194" i="16"/>
  <c r="AF39" i="16"/>
  <c r="AG30" i="16"/>
  <c r="AF36" i="16"/>
  <c r="AG201" i="16"/>
  <c r="AF193" i="16"/>
  <c r="AE129" i="16"/>
  <c r="AF194" i="16"/>
  <c r="AE36" i="16"/>
  <c r="AG117" i="16"/>
  <c r="AE194" i="16"/>
  <c r="AF201" i="16"/>
  <c r="AF140" i="16"/>
  <c r="AG34" i="16"/>
  <c r="AF127" i="16"/>
  <c r="AF112" i="16"/>
  <c r="AE201" i="16"/>
  <c r="AF34" i="16"/>
  <c r="AG140" i="16"/>
  <c r="AH140" i="16" s="1"/>
  <c r="AH194" i="16"/>
  <c r="AF117" i="16"/>
  <c r="AG121" i="16"/>
  <c r="Z296" i="26"/>
  <c r="Z322" i="26"/>
  <c r="AM322" i="26" s="1"/>
  <c r="AA295" i="26"/>
  <c r="AF125" i="16"/>
  <c r="Y106" i="16"/>
  <c r="AH129" i="16"/>
  <c r="AH125" i="16"/>
  <c r="AH36" i="16"/>
  <c r="AF139" i="16"/>
  <c r="AG129" i="16"/>
  <c r="AG125" i="16"/>
  <c r="AF35" i="16"/>
  <c r="AG39" i="16"/>
  <c r="AH134" i="16"/>
  <c r="AH195" i="16"/>
  <c r="AG195" i="16"/>
  <c r="AF124" i="16"/>
  <c r="AE134" i="16"/>
  <c r="AF195" i="16"/>
  <c r="AE191" i="16"/>
  <c r="AH128" i="16"/>
  <c r="AG128" i="16"/>
  <c r="AE121" i="16"/>
  <c r="AE195" i="16"/>
  <c r="AG134" i="16"/>
  <c r="AE128" i="16"/>
  <c r="AF134" i="16"/>
  <c r="AF136" i="16"/>
  <c r="AF128" i="16"/>
  <c r="AH191" i="16"/>
  <c r="AG191" i="16"/>
  <c r="AF191" i="16"/>
  <c r="AG29" i="16"/>
  <c r="AG38" i="16"/>
  <c r="AF29" i="16"/>
  <c r="AG141" i="16"/>
  <c r="AH141" i="16" s="1"/>
  <c r="AE126" i="16"/>
  <c r="Y189" i="16"/>
  <c r="AH189" i="16"/>
  <c r="AF189" i="16"/>
  <c r="AE189" i="16"/>
  <c r="AG189" i="16"/>
  <c r="AG184" i="16"/>
  <c r="AG138" i="16"/>
  <c r="AH138" i="16" s="1"/>
  <c r="Y184" i="16"/>
  <c r="AF138" i="16"/>
  <c r="AH116" i="16"/>
  <c r="AG116" i="16"/>
  <c r="AH137" i="16"/>
  <c r="AF116" i="16"/>
  <c r="AG137" i="16"/>
  <c r="AE116" i="16"/>
  <c r="AF22" i="16"/>
  <c r="AF137" i="16"/>
  <c r="AE137" i="16"/>
  <c r="AG126" i="16"/>
  <c r="AF131" i="16"/>
  <c r="Y190" i="16"/>
  <c r="AG190" i="16"/>
  <c r="AH190" i="16"/>
  <c r="AE190" i="16"/>
  <c r="AF190" i="16"/>
  <c r="AE188" i="16"/>
  <c r="AE200" i="16"/>
  <c r="AH188" i="16"/>
  <c r="AH200" i="16"/>
  <c r="Y130" i="16"/>
  <c r="AF196" i="16"/>
  <c r="AH196" i="16"/>
  <c r="AG196" i="16"/>
  <c r="AE130" i="16"/>
  <c r="AH35" i="16"/>
  <c r="AF130" i="16"/>
  <c r="AG135" i="16"/>
  <c r="AH135" i="16" s="1"/>
  <c r="AH184" i="16"/>
  <c r="AE196" i="16"/>
  <c r="AG131" i="16"/>
  <c r="AH29" i="16"/>
  <c r="AH39" i="16"/>
  <c r="AF38" i="16"/>
  <c r="AE111" i="16"/>
  <c r="AH111" i="16"/>
  <c r="AF111" i="16"/>
  <c r="AF135" i="16"/>
  <c r="AH38" i="16"/>
  <c r="AE35" i="16"/>
  <c r="AG136" i="16"/>
  <c r="AH136" i="16" s="1"/>
  <c r="AH33" i="16"/>
  <c r="AG33" i="16"/>
  <c r="AF33" i="16"/>
  <c r="Y132" i="16"/>
  <c r="AG132" i="16"/>
  <c r="AE132" i="16"/>
  <c r="AH132" i="16"/>
  <c r="AF132" i="16"/>
  <c r="Y123" i="16"/>
  <c r="AF123" i="16"/>
  <c r="AF126" i="16"/>
  <c r="AG127" i="16"/>
  <c r="Y119" i="16"/>
  <c r="AG119" i="16"/>
  <c r="AE119" i="16"/>
  <c r="AF119" i="16"/>
  <c r="Y118" i="16"/>
  <c r="AG118" i="16"/>
  <c r="AF118" i="16"/>
  <c r="AE118" i="16"/>
  <c r="Y120" i="16"/>
  <c r="AH120" i="16"/>
  <c r="AG120" i="16"/>
  <c r="AF120" i="16"/>
  <c r="AE120" i="16"/>
  <c r="AE33" i="16"/>
  <c r="AH117" i="16"/>
  <c r="AF30" i="16"/>
  <c r="AG22" i="16"/>
  <c r="AH30" i="16"/>
  <c r="Y122" i="16"/>
  <c r="Y121" i="16"/>
  <c r="AF110" i="16"/>
  <c r="AF133" i="16"/>
  <c r="AE22" i="16"/>
  <c r="AE30" i="16"/>
  <c r="AG133" i="16"/>
  <c r="AH133" i="16" s="1"/>
  <c r="AH22" i="16"/>
  <c r="AE38" i="16"/>
  <c r="Y124" i="16"/>
  <c r="AG124" i="16"/>
  <c r="AH106" i="16"/>
  <c r="AF106" i="16"/>
  <c r="Y113" i="16"/>
  <c r="AG113" i="16"/>
  <c r="AH113" i="16"/>
  <c r="Y115" i="16"/>
  <c r="AG115" i="16"/>
  <c r="Y108" i="16"/>
  <c r="AF108" i="16"/>
  <c r="AF32" i="16"/>
  <c r="X28" i="16"/>
  <c r="Y28" i="16" s="1"/>
  <c r="AE108" i="16"/>
  <c r="AH108" i="16"/>
  <c r="AF115" i="16"/>
  <c r="AE115" i="16"/>
  <c r="Y109" i="16"/>
  <c r="AG109" i="16"/>
  <c r="AH109" i="16"/>
  <c r="Y31" i="16"/>
  <c r="AG31" i="16"/>
  <c r="AF31" i="16"/>
  <c r="AH31" i="16"/>
  <c r="AE29" i="16"/>
  <c r="Y39" i="16"/>
  <c r="AG32" i="16"/>
  <c r="AE32" i="16"/>
  <c r="AH32" i="16"/>
  <c r="AE42" i="16"/>
  <c r="AE107" i="16"/>
  <c r="AF42" i="16"/>
  <c r="AE23" i="16"/>
  <c r="AF107" i="16"/>
  <c r="AH40" i="16"/>
  <c r="AE40" i="16"/>
  <c r="AH34" i="16"/>
  <c r="AE27" i="16"/>
  <c r="AH107" i="16"/>
  <c r="AG107" i="16"/>
  <c r="AG187" i="16"/>
  <c r="Y187" i="16"/>
  <c r="AE198" i="16"/>
  <c r="Y198" i="16"/>
  <c r="AH199" i="16"/>
  <c r="Y199" i="16"/>
  <c r="AF186" i="16"/>
  <c r="Y186" i="16"/>
  <c r="AF25" i="16"/>
  <c r="Y25" i="16"/>
  <c r="AF197" i="16"/>
  <c r="Y197" i="16"/>
  <c r="AE58" i="16"/>
  <c r="Y58" i="16"/>
  <c r="AE26" i="16"/>
  <c r="Y26" i="16"/>
  <c r="AH25" i="16"/>
  <c r="AF58" i="16"/>
  <c r="AG58" i="16"/>
  <c r="AH58" i="16"/>
  <c r="AG25" i="16"/>
  <c r="AE25" i="16"/>
  <c r="AH198" i="16"/>
  <c r="AG198" i="16"/>
  <c r="AF198" i="16"/>
  <c r="AF187" i="16"/>
  <c r="AE187" i="16"/>
  <c r="AH187" i="16"/>
  <c r="AH186" i="16"/>
  <c r="AE186" i="16"/>
  <c r="AG199" i="16"/>
  <c r="AG186" i="16"/>
  <c r="AE199" i="16"/>
  <c r="AF199" i="16"/>
  <c r="AE197" i="16"/>
  <c r="AH197" i="16"/>
  <c r="AG197" i="16"/>
  <c r="AH26" i="16"/>
  <c r="AF26" i="16"/>
  <c r="AG26" i="16"/>
  <c r="P246" i="16"/>
  <c r="S246" i="16"/>
  <c r="T246" i="16"/>
  <c r="Z323" i="26" l="1"/>
  <c r="AM323" i="26" s="1"/>
  <c r="Z325" i="26"/>
  <c r="AM325" i="26" s="1"/>
  <c r="AA296" i="26"/>
  <c r="Z324" i="26" s="1"/>
  <c r="AM324" i="26" s="1"/>
  <c r="AM296" i="26"/>
  <c r="AF28" i="16"/>
  <c r="AH28" i="16"/>
  <c r="AG28" i="16"/>
  <c r="AE28" i="16"/>
  <c r="AH149" i="16"/>
  <c r="R246" i="16"/>
  <c r="V246" i="16" s="1"/>
  <c r="X246" i="16" s="1"/>
  <c r="X283" i="16" s="1"/>
  <c r="AH278" i="16"/>
  <c r="AH277" i="16"/>
  <c r="AF274" i="16"/>
  <c r="AF276" i="16"/>
  <c r="AF260" i="16"/>
  <c r="AH268" i="16"/>
  <c r="AF268" i="16"/>
  <c r="AG268" i="16"/>
  <c r="AE268" i="16"/>
  <c r="W246" i="16"/>
  <c r="Y246" i="16" l="1"/>
  <c r="AG278" i="16"/>
  <c r="AF278" i="16"/>
  <c r="AE278" i="16"/>
  <c r="AH260" i="16"/>
  <c r="AE274" i="16"/>
  <c r="AH274" i="16"/>
  <c r="AE260" i="16"/>
  <c r="AG260" i="16"/>
  <c r="AG274" i="16"/>
  <c r="AE276" i="16"/>
  <c r="AH276" i="16"/>
  <c r="AE277" i="16"/>
  <c r="AG277" i="16"/>
  <c r="AF277" i="16"/>
  <c r="AG276" i="16"/>
  <c r="AH262" i="16"/>
  <c r="AF262" i="16"/>
  <c r="AG262" i="16"/>
  <c r="AE262" i="16"/>
  <c r="AH261" i="16"/>
  <c r="AF261" i="16"/>
  <c r="AG261" i="16"/>
  <c r="AE261" i="16"/>
  <c r="AH256" i="16"/>
  <c r="AH270" i="16"/>
  <c r="AF270" i="16"/>
  <c r="AG270" i="16"/>
  <c r="AE270" i="16"/>
  <c r="AH248" i="16"/>
  <c r="AG248" i="16"/>
  <c r="AE248" i="16"/>
  <c r="AF248" i="16"/>
  <c r="AH267" i="16"/>
  <c r="AE267" i="16"/>
  <c r="AG267" i="16"/>
  <c r="AF267" i="16"/>
  <c r="AH255" i="16"/>
  <c r="AE255" i="16"/>
  <c r="AF255" i="16"/>
  <c r="AG255" i="16"/>
  <c r="AH275" i="16"/>
  <c r="AF275" i="16"/>
  <c r="AG275" i="16"/>
  <c r="AE275" i="16"/>
  <c r="AH259" i="16"/>
  <c r="AG259" i="16"/>
  <c r="AE259" i="16"/>
  <c r="AF259" i="16"/>
  <c r="AG247" i="16"/>
  <c r="AH247" i="16" s="1"/>
  <c r="AE247" i="16"/>
  <c r="AF247" i="16"/>
  <c r="AH264" i="16"/>
  <c r="AF264" i="16"/>
  <c r="AE264" i="16"/>
  <c r="AG264" i="16"/>
  <c r="AH252" i="16"/>
  <c r="AF252" i="16"/>
  <c r="AG252" i="16"/>
  <c r="AE252" i="16"/>
  <c r="AH266" i="16"/>
  <c r="AF266" i="16"/>
  <c r="AG266" i="16"/>
  <c r="AE266" i="16"/>
  <c r="AH263" i="16"/>
  <c r="AE263" i="16"/>
  <c r="AF263" i="16"/>
  <c r="AG263" i="16"/>
  <c r="AE265" i="16"/>
  <c r="AH265" i="16"/>
  <c r="AF265" i="16"/>
  <c r="AG265" i="16"/>
  <c r="AE258" i="16"/>
  <c r="AG258" i="16"/>
  <c r="AF258" i="16"/>
  <c r="AH258" i="16"/>
  <c r="AH257" i="16" l="1"/>
  <c r="AE257" i="16"/>
  <c r="AF257" i="16"/>
  <c r="AG257" i="16"/>
  <c r="AE251" i="16"/>
  <c r="AA274" i="26" l="1"/>
  <c r="Z275" i="26" s="1"/>
  <c r="AM274" i="26"/>
  <c r="AF251" i="16"/>
  <c r="AG251" i="16"/>
  <c r="AH251" i="16"/>
  <c r="AE273" i="16"/>
  <c r="AF273" i="16"/>
  <c r="AG273" i="16"/>
  <c r="AH273" i="16"/>
  <c r="AE249" i="16"/>
  <c r="AF249" i="16"/>
  <c r="AG249" i="16"/>
  <c r="AH249" i="16"/>
  <c r="AE272" i="16"/>
  <c r="AF272" i="16"/>
  <c r="AG272" i="16"/>
  <c r="AH272" i="16"/>
  <c r="AE271" i="16"/>
  <c r="AH271" i="16"/>
  <c r="AF271" i="16"/>
  <c r="AG271" i="16"/>
  <c r="AE245" i="16"/>
  <c r="AF245" i="16"/>
  <c r="AG245" i="16"/>
  <c r="AH245" i="16"/>
  <c r="AE246" i="16"/>
  <c r="AF246" i="16"/>
  <c r="AG246" i="16"/>
  <c r="AH246" i="16" s="1"/>
  <c r="AH250" i="16"/>
  <c r="AA275" i="26" l="1"/>
  <c r="AM275" i="26"/>
  <c r="I194" i="15"/>
  <c r="I193" i="15"/>
  <c r="Z276" i="26" l="1"/>
  <c r="Z312" i="26"/>
  <c r="AM312" i="26" s="1"/>
  <c r="D10" i="21"/>
  <c r="AM276" i="26" l="1"/>
  <c r="AA276" i="26"/>
  <c r="I294" i="15"/>
  <c r="Z313" i="26" l="1"/>
  <c r="AM313" i="26" s="1"/>
  <c r="Z277" i="26"/>
  <c r="P114" i="16"/>
  <c r="Q114" i="16"/>
  <c r="Q149" i="16" s="1"/>
  <c r="S114" i="16"/>
  <c r="T114" i="16"/>
  <c r="P185" i="16"/>
  <c r="S185" i="16"/>
  <c r="T185" i="16"/>
  <c r="AA277" i="26" l="1"/>
  <c r="Z278" i="26" s="1"/>
  <c r="AM277" i="26"/>
  <c r="R185" i="16"/>
  <c r="V185" i="16" s="1"/>
  <c r="X185" i="16" s="1"/>
  <c r="X214" i="16" s="1"/>
  <c r="R114" i="16"/>
  <c r="V114" i="16" s="1"/>
  <c r="X114" i="16" s="1"/>
  <c r="X149" i="16" s="1"/>
  <c r="W114" i="16"/>
  <c r="W149" i="16" s="1"/>
  <c r="W185" i="16"/>
  <c r="AF114" i="16" l="1"/>
  <c r="AF149" i="16" s="1"/>
  <c r="Y114" i="16"/>
  <c r="Y185" i="16"/>
  <c r="AE114" i="16"/>
  <c r="AG114" i="16"/>
  <c r="AG149" i="16" s="1"/>
  <c r="P24" i="16"/>
  <c r="T24" i="16"/>
  <c r="AA278" i="26" l="1"/>
  <c r="Z279" i="26" s="1"/>
  <c r="AM278" i="26"/>
  <c r="AE149" i="16"/>
  <c r="R24" i="16"/>
  <c r="V24" i="16" s="1"/>
  <c r="X24" i="16" s="1"/>
  <c r="X63" i="16" s="1"/>
  <c r="W24" i="16"/>
  <c r="D125" i="16"/>
  <c r="E125" i="16"/>
  <c r="F125" i="16"/>
  <c r="D120" i="16"/>
  <c r="E120" i="16"/>
  <c r="F120" i="16"/>
  <c r="D134" i="16"/>
  <c r="E134" i="16"/>
  <c r="F134" i="16"/>
  <c r="D141" i="16"/>
  <c r="E141" i="16"/>
  <c r="F141" i="16"/>
  <c r="D109" i="16"/>
  <c r="E109" i="16"/>
  <c r="F109" i="16"/>
  <c r="D114" i="16"/>
  <c r="E114" i="16"/>
  <c r="F114" i="16"/>
  <c r="D107" i="16"/>
  <c r="E107" i="16"/>
  <c r="F107" i="16"/>
  <c r="D110" i="16"/>
  <c r="E110" i="16"/>
  <c r="F110" i="16"/>
  <c r="D139" i="16"/>
  <c r="E139" i="16"/>
  <c r="F139" i="16"/>
  <c r="D111" i="16"/>
  <c r="E111" i="16"/>
  <c r="F111" i="16"/>
  <c r="D131" i="16"/>
  <c r="E131" i="16"/>
  <c r="F131" i="16"/>
  <c r="D132" i="16"/>
  <c r="E132" i="16"/>
  <c r="F132" i="16"/>
  <c r="Z316" i="26" l="1"/>
  <c r="AM316" i="26" s="1"/>
  <c r="Y24" i="16"/>
  <c r="AH24" i="16"/>
  <c r="AH63" i="16" s="1"/>
  <c r="AE24" i="16"/>
  <c r="AE63" i="16" s="1"/>
  <c r="AG24" i="16"/>
  <c r="AG63" i="16" s="1"/>
  <c r="AF24" i="16"/>
  <c r="AF63" i="16" s="1"/>
  <c r="AM279" i="26" l="1"/>
  <c r="AA279" i="26"/>
  <c r="Z280" i="26" s="1"/>
  <c r="P253" i="21"/>
  <c r="S253" i="21"/>
  <c r="T253" i="21"/>
  <c r="P101" i="21"/>
  <c r="Q101" i="21"/>
  <c r="S101" i="21"/>
  <c r="T101" i="21"/>
  <c r="AM280" i="26" l="1"/>
  <c r="AA280" i="26"/>
  <c r="Z281" i="26" s="1"/>
  <c r="R101" i="21"/>
  <c r="Q140" i="21"/>
  <c r="R253" i="21"/>
  <c r="Q291" i="21"/>
  <c r="V253" i="21"/>
  <c r="AD262" i="21"/>
  <c r="AE258" i="21"/>
  <c r="AF257" i="21"/>
  <c r="AF256" i="21"/>
  <c r="AD263" i="21"/>
  <c r="AE255" i="21"/>
  <c r="U253" i="21"/>
  <c r="W253" i="21" s="1"/>
  <c r="X253" i="21" s="1"/>
  <c r="AG261" i="21"/>
  <c r="AD259" i="21"/>
  <c r="V101" i="21"/>
  <c r="U101" i="21"/>
  <c r="W101" i="21" s="1"/>
  <c r="Z282" i="26" l="1"/>
  <c r="AA281" i="26"/>
  <c r="AM281" i="26"/>
  <c r="W140" i="21"/>
  <c r="X101" i="21"/>
  <c r="AG253" i="21"/>
  <c r="W291" i="21"/>
  <c r="AD258" i="21"/>
  <c r="AE259" i="21"/>
  <c r="AG263" i="21"/>
  <c r="AG259" i="21"/>
  <c r="AF263" i="21"/>
  <c r="AF259" i="21"/>
  <c r="AE263" i="21"/>
  <c r="AF255" i="21"/>
  <c r="AF262" i="21"/>
  <c r="AD255" i="21"/>
  <c r="AE262" i="21"/>
  <c r="AE257" i="21"/>
  <c r="AG262" i="21"/>
  <c r="AF258" i="21"/>
  <c r="AG255" i="21"/>
  <c r="AG258" i="21"/>
  <c r="AD253" i="21"/>
  <c r="AE253" i="21"/>
  <c r="AG256" i="21"/>
  <c r="AE261" i="21"/>
  <c r="AF253" i="21"/>
  <c r="AD257" i="21"/>
  <c r="AD261" i="21"/>
  <c r="AE256" i="21"/>
  <c r="AF261" i="21"/>
  <c r="AG257" i="21"/>
  <c r="AD256" i="21"/>
  <c r="AG101" i="21"/>
  <c r="AG140" i="21" s="1"/>
  <c r="AD101" i="21"/>
  <c r="AD140" i="21" s="1"/>
  <c r="AF101" i="21"/>
  <c r="AF140" i="21" s="1"/>
  <c r="AE101" i="21"/>
  <c r="AE140" i="21" s="1"/>
  <c r="AA282" i="26" l="1"/>
  <c r="AM282" i="2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8" i="16"/>
  <c r="A287" i="16"/>
  <c r="A286" i="16"/>
  <c r="A285" i="16"/>
  <c r="A284" i="16"/>
  <c r="A283" i="16"/>
  <c r="A282" i="16"/>
  <c r="A281" i="16"/>
  <c r="A280" i="16"/>
  <c r="A279" i="16"/>
  <c r="A269" i="16"/>
  <c r="A253" i="16"/>
  <c r="A268" i="16"/>
  <c r="A266" i="16"/>
  <c r="A256" i="16"/>
  <c r="A259" i="16"/>
  <c r="A258" i="16"/>
  <c r="A255" i="16"/>
  <c r="A261" i="16"/>
  <c r="A251" i="16"/>
  <c r="A274" i="16"/>
  <c r="A262" i="16"/>
  <c r="A273" i="16"/>
  <c r="A246" i="16"/>
  <c r="A271" i="16"/>
  <c r="A250" i="16"/>
  <c r="A270" i="16"/>
  <c r="A267" i="16"/>
  <c r="A252" i="16"/>
  <c r="A276" i="16"/>
  <c r="A263" i="16"/>
  <c r="A275" i="16"/>
  <c r="A248" i="16"/>
  <c r="A254" i="16"/>
  <c r="A265" i="16"/>
  <c r="A257" i="16"/>
  <c r="A272" i="16"/>
  <c r="A264" i="16"/>
  <c r="A260" i="16"/>
  <c r="A249" i="16"/>
  <c r="A247" i="16"/>
  <c r="A245" i="16"/>
  <c r="A278" i="16"/>
  <c r="A277" i="16"/>
  <c r="A244" i="16"/>
  <c r="A243" i="16"/>
  <c r="A242" i="16"/>
  <c r="A241" i="16"/>
  <c r="A240" i="16"/>
  <c r="A239" i="16"/>
  <c r="A238" i="16"/>
  <c r="A237" i="16"/>
  <c r="A230" i="16"/>
  <c r="A229" i="16"/>
  <c r="A228" i="16"/>
  <c r="A227" i="16"/>
  <c r="A226" i="16"/>
  <c r="A225" i="16"/>
  <c r="A224" i="16"/>
  <c r="A223" i="16"/>
  <c r="A222" i="16"/>
  <c r="A221" i="16"/>
  <c r="A219" i="16"/>
  <c r="A218" i="16"/>
  <c r="A217" i="16"/>
  <c r="A216" i="16"/>
  <c r="A215" i="16"/>
  <c r="A214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199" i="16"/>
  <c r="A197" i="16"/>
  <c r="A195" i="16"/>
  <c r="A190" i="16"/>
  <c r="A189" i="16"/>
  <c r="A200" i="16"/>
  <c r="A192" i="16"/>
  <c r="A191" i="16"/>
  <c r="A187" i="16"/>
  <c r="A198" i="16"/>
  <c r="A184" i="16"/>
  <c r="A188" i="16"/>
  <c r="A186" i="16"/>
  <c r="A185" i="16"/>
  <c r="A196" i="16"/>
  <c r="A193" i="16"/>
  <c r="A194" i="16"/>
  <c r="A183" i="16"/>
  <c r="A182" i="16"/>
  <c r="A181" i="16"/>
  <c r="A180" i="16"/>
  <c r="A179" i="16"/>
  <c r="A178" i="16"/>
  <c r="A177" i="16"/>
  <c r="A176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38" i="16"/>
  <c r="A137" i="16"/>
  <c r="A127" i="16"/>
  <c r="A126" i="16"/>
  <c r="A133" i="16"/>
  <c r="A117" i="16"/>
  <c r="A119" i="16"/>
  <c r="A140" i="16"/>
  <c r="A113" i="16"/>
  <c r="A128" i="16"/>
  <c r="A136" i="16"/>
  <c r="A129" i="16"/>
  <c r="A122" i="16"/>
  <c r="A124" i="16"/>
  <c r="A112" i="16"/>
  <c r="A121" i="16"/>
  <c r="A132" i="16"/>
  <c r="A131" i="16"/>
  <c r="A111" i="16"/>
  <c r="A106" i="16"/>
  <c r="A109" i="16"/>
  <c r="A141" i="16"/>
  <c r="A110" i="16"/>
  <c r="A116" i="16"/>
  <c r="A120" i="16"/>
  <c r="A125" i="16"/>
  <c r="A135" i="16"/>
  <c r="A139" i="16"/>
  <c r="A114" i="16"/>
  <c r="A123" i="16"/>
  <c r="A134" i="16"/>
  <c r="A130" i="16"/>
  <c r="A107" i="16"/>
  <c r="A108" i="16"/>
  <c r="A118" i="16"/>
  <c r="A115" i="16"/>
  <c r="A105" i="16"/>
  <c r="A104" i="16"/>
  <c r="A103" i="16"/>
  <c r="A102" i="16"/>
  <c r="A101" i="16"/>
  <c r="A100" i="16"/>
  <c r="A99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1" i="16"/>
  <c r="A72" i="16"/>
  <c r="A70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0" i="16"/>
  <c r="A22" i="16"/>
  <c r="A34" i="16"/>
  <c r="A30" i="16"/>
  <c r="A28" i="16"/>
  <c r="A41" i="16"/>
  <c r="A37" i="16"/>
  <c r="A42" i="16"/>
  <c r="A39" i="16"/>
  <c r="A33" i="16"/>
  <c r="A31" i="16"/>
  <c r="A26" i="16"/>
  <c r="A29" i="16"/>
  <c r="A25" i="16"/>
  <c r="A38" i="16"/>
  <c r="A23" i="16"/>
  <c r="A35" i="16"/>
  <c r="A36" i="16"/>
  <c r="A32" i="16"/>
  <c r="A43" i="16"/>
  <c r="A24" i="16"/>
  <c r="A27" i="16"/>
  <c r="A21" i="16"/>
  <c r="A20" i="16"/>
  <c r="A19" i="16"/>
  <c r="A18" i="16"/>
  <c r="A17" i="16"/>
  <c r="Z310" i="26" l="1"/>
  <c r="AM310" i="26" s="1"/>
  <c r="Z283" i="26"/>
  <c r="AH269" i="16"/>
  <c r="AE269" i="16"/>
  <c r="AG269" i="16"/>
  <c r="AF269" i="16"/>
  <c r="AA283" i="26" l="1"/>
  <c r="AM283" i="26"/>
  <c r="AG271" i="21"/>
  <c r="AE268" i="21"/>
  <c r="AD281" i="21"/>
  <c r="A16" i="16"/>
  <c r="Z284" i="26" l="1"/>
  <c r="Z304" i="26"/>
  <c r="AM304" i="26" s="1"/>
  <c r="AE264" i="21"/>
  <c r="AF264" i="21"/>
  <c r="AG264" i="21"/>
  <c r="AD264" i="21"/>
  <c r="AE266" i="21"/>
  <c r="AF266" i="21"/>
  <c r="AG266" i="21"/>
  <c r="AD266" i="21"/>
  <c r="AF271" i="21"/>
  <c r="AD271" i="21"/>
  <c r="AF268" i="21"/>
  <c r="AE271" i="21"/>
  <c r="AD268" i="21"/>
  <c r="AG281" i="21"/>
  <c r="AG268" i="21"/>
  <c r="AE281" i="21"/>
  <c r="AF281" i="21"/>
  <c r="AE260" i="21"/>
  <c r="AD260" i="21"/>
  <c r="AF260" i="21"/>
  <c r="AG260" i="21"/>
  <c r="AE269" i="21"/>
  <c r="AF269" i="21"/>
  <c r="AG269" i="21"/>
  <c r="AD269" i="21"/>
  <c r="AE282" i="21"/>
  <c r="AF282" i="21"/>
  <c r="AD282" i="21"/>
  <c r="AG282" i="21"/>
  <c r="AE284" i="21"/>
  <c r="AF284" i="21"/>
  <c r="AG284" i="21"/>
  <c r="AD284" i="21"/>
  <c r="AE276" i="21"/>
  <c r="AF276" i="21"/>
  <c r="AD276" i="21"/>
  <c r="AG276" i="21"/>
  <c r="AE283" i="21"/>
  <c r="AF283" i="21"/>
  <c r="AG283" i="21"/>
  <c r="AD283" i="21"/>
  <c r="Z285" i="26" l="1"/>
  <c r="AA284" i="26"/>
  <c r="Z286" i="26" s="1"/>
  <c r="AM284" i="26"/>
  <c r="AG279" i="16"/>
  <c r="Z317" i="26" l="1"/>
  <c r="AM317" i="26" s="1"/>
  <c r="AA285" i="26"/>
  <c r="Z287" i="26" s="1"/>
  <c r="AM285" i="26"/>
  <c r="AF279" i="16"/>
  <c r="AE279" i="16"/>
  <c r="AH279" i="16"/>
  <c r="Z314" i="26" l="1"/>
  <c r="AM314" i="26" s="1"/>
  <c r="AA287" i="26"/>
  <c r="AM287" i="26"/>
  <c r="AA286" i="26"/>
  <c r="Z288" i="26" s="1"/>
  <c r="AM286" i="26"/>
  <c r="P14" i="21"/>
  <c r="Q14" i="21"/>
  <c r="T14" i="21"/>
  <c r="Z319" i="26" l="1"/>
  <c r="AM319" i="26" s="1"/>
  <c r="Z289" i="26"/>
  <c r="AA288" i="26"/>
  <c r="Z290" i="26" s="1"/>
  <c r="AM288" i="26"/>
  <c r="R14" i="21"/>
  <c r="Q55" i="21"/>
  <c r="U14" i="21"/>
  <c r="W14" i="21" s="1"/>
  <c r="V14" i="21"/>
  <c r="Z315" i="26" l="1"/>
  <c r="AM315" i="26" s="1"/>
  <c r="W55" i="21"/>
  <c r="X14" i="21"/>
  <c r="AD14" i="21"/>
  <c r="AG14" i="21"/>
  <c r="AE14" i="21"/>
  <c r="AF14" i="21"/>
  <c r="AF279" i="21"/>
  <c r="AG279" i="21"/>
  <c r="AE279" i="21"/>
  <c r="AD279" i="21"/>
  <c r="AF285" i="21"/>
  <c r="AG285" i="21"/>
  <c r="AE285" i="21"/>
  <c r="AD285" i="21"/>
  <c r="AD273" i="21"/>
  <c r="AE273" i="21"/>
  <c r="AF273" i="21"/>
  <c r="AG273" i="21"/>
  <c r="AM289" i="26" l="1"/>
  <c r="AA289" i="26"/>
  <c r="AF57" i="21"/>
  <c r="AF55" i="21"/>
  <c r="AG57" i="21"/>
  <c r="AG55" i="21"/>
  <c r="AD57" i="21"/>
  <c r="AD55" i="21"/>
  <c r="AE57" i="21"/>
  <c r="AE55" i="21"/>
  <c r="AI283" i="16"/>
  <c r="Z318" i="26" l="1"/>
  <c r="AM318" i="26" s="1"/>
  <c r="AE265" i="21"/>
  <c r="AF265" i="21"/>
  <c r="AG265" i="21"/>
  <c r="AD265" i="21"/>
  <c r="AE267" i="21"/>
  <c r="AF267" i="21"/>
  <c r="AG267" i="21"/>
  <c r="AD267" i="21"/>
  <c r="AD254" i="21"/>
  <c r="AG254" i="21"/>
  <c r="AE254" i="21"/>
  <c r="AF254" i="21"/>
  <c r="AF270" i="21"/>
  <c r="AG270" i="21"/>
  <c r="AE270" i="21"/>
  <c r="AD270" i="21"/>
  <c r="AF277" i="21"/>
  <c r="AG277" i="21"/>
  <c r="AE277" i="21"/>
  <c r="AD277" i="21"/>
  <c r="D106" i="16"/>
  <c r="E106" i="16"/>
  <c r="F106" i="16"/>
  <c r="H106" i="16" s="1"/>
  <c r="H139" i="16"/>
  <c r="D108" i="16"/>
  <c r="E108" i="16"/>
  <c r="F108" i="16"/>
  <c r="H108" i="16" s="1"/>
  <c r="H111" i="16"/>
  <c r="H134" i="16"/>
  <c r="H114" i="16"/>
  <c r="D126" i="16"/>
  <c r="E126" i="16"/>
  <c r="F126" i="16"/>
  <c r="H126" i="16" s="1"/>
  <c r="H132" i="16"/>
  <c r="D118" i="16"/>
  <c r="E118" i="16"/>
  <c r="F118" i="16"/>
  <c r="H118" i="16" s="1"/>
  <c r="D117" i="16"/>
  <c r="E117" i="16"/>
  <c r="F117" i="16"/>
  <c r="H117" i="16" s="1"/>
  <c r="D113" i="16"/>
  <c r="E113" i="16"/>
  <c r="F113" i="16"/>
  <c r="H141" i="16"/>
  <c r="H107" i="16"/>
  <c r="D123" i="16"/>
  <c r="E123" i="16"/>
  <c r="F123" i="16"/>
  <c r="H123" i="16" s="1"/>
  <c r="AA290" i="26" l="1"/>
  <c r="AM290" i="26"/>
  <c r="H125" i="16"/>
  <c r="H113" i="16"/>
  <c r="Z293" i="26" l="1"/>
  <c r="Z320" i="26"/>
  <c r="AM320" i="26" s="1"/>
  <c r="AE185" i="16"/>
  <c r="AF185" i="16"/>
  <c r="AG185" i="16"/>
  <c r="AH185" i="16"/>
  <c r="AA293" i="26" l="1"/>
  <c r="AM293" i="26"/>
  <c r="AH214" i="16"/>
  <c r="AG214" i="16"/>
  <c r="AF214" i="16"/>
  <c r="AE214" i="16"/>
  <c r="AH280" i="16"/>
  <c r="Z294" i="26" l="1"/>
  <c r="Z321" i="26"/>
  <c r="AM321" i="26" s="1"/>
  <c r="AF280" i="16"/>
  <c r="AG280" i="16"/>
  <c r="AE280" i="16"/>
  <c r="Z295" i="26" l="1"/>
  <c r="AM295" i="26" s="1"/>
  <c r="AM294" i="26"/>
  <c r="D137" i="16"/>
  <c r="E137" i="16"/>
  <c r="F137" i="16"/>
  <c r="H137" i="16" s="1"/>
  <c r="H110" i="16"/>
  <c r="D133" i="16"/>
  <c r="E133" i="16"/>
  <c r="F133" i="16"/>
  <c r="H133" i="16" s="1"/>
  <c r="D124" i="16"/>
  <c r="E124" i="16"/>
  <c r="F124" i="16"/>
  <c r="H124" i="16" s="1"/>
  <c r="D128" i="16"/>
  <c r="E128" i="16"/>
  <c r="F128" i="16"/>
  <c r="H128" i="16" s="1"/>
  <c r="D116" i="16"/>
  <c r="E116" i="16"/>
  <c r="F116" i="16"/>
  <c r="H116" i="16" s="1"/>
  <c r="D138" i="16"/>
  <c r="E138" i="16"/>
  <c r="F138" i="16"/>
  <c r="H138" i="16" s="1"/>
  <c r="D127" i="16"/>
  <c r="E127" i="16"/>
  <c r="F127" i="16"/>
  <c r="H127" i="16" s="1"/>
  <c r="D136" i="16"/>
  <c r="E136" i="16"/>
  <c r="F136" i="16"/>
  <c r="H136" i="16" s="1"/>
  <c r="H109" i="16"/>
  <c r="D112" i="16"/>
  <c r="E112" i="16"/>
  <c r="F112" i="16"/>
  <c r="H112" i="16" s="1"/>
  <c r="D281" i="21" l="1"/>
  <c r="E281" i="21"/>
  <c r="F281" i="21"/>
  <c r="H281" i="21" s="1"/>
  <c r="D268" i="21"/>
  <c r="E268" i="21"/>
  <c r="F268" i="21"/>
  <c r="H268" i="21" s="1"/>
  <c r="D202" i="16" l="1"/>
  <c r="E202" i="16"/>
  <c r="F202" i="16"/>
  <c r="H202" i="16" s="1"/>
  <c r="D197" i="16"/>
  <c r="E197" i="16"/>
  <c r="F197" i="16"/>
  <c r="H197" i="16" l="1"/>
  <c r="AK248" i="16" l="1"/>
  <c r="AK279" i="16"/>
  <c r="AK255" i="16"/>
  <c r="AK266" i="16"/>
  <c r="AK272" i="16"/>
  <c r="AK265" i="16"/>
  <c r="AK261" i="16"/>
  <c r="AK204" i="16"/>
  <c r="AK207" i="16"/>
  <c r="AK197" i="16"/>
  <c r="AK271" i="16"/>
  <c r="AK269" i="16"/>
  <c r="AK275" i="16"/>
  <c r="AK280" i="16"/>
  <c r="AK254" i="16"/>
  <c r="AK258" i="16"/>
  <c r="AK252" i="16"/>
  <c r="AK273" i="16"/>
  <c r="AK249" i="16"/>
  <c r="AK257" i="16"/>
  <c r="AK264" i="16"/>
  <c r="AK276" i="16"/>
  <c r="AK246" i="16"/>
  <c r="AK259" i="16"/>
  <c r="AK262" i="16"/>
  <c r="AK250" i="16"/>
  <c r="AK278" i="16"/>
  <c r="AK274" i="16"/>
  <c r="AK247" i="16"/>
  <c r="AK253" i="16"/>
  <c r="AK201" i="16"/>
  <c r="AK189" i="16"/>
  <c r="AK208" i="16"/>
  <c r="AK196" i="16"/>
  <c r="AK200" i="16"/>
  <c r="AK202" i="16"/>
  <c r="AK185" i="16"/>
  <c r="AK188" i="16"/>
  <c r="AK190" i="16"/>
  <c r="AK192" i="16"/>
  <c r="AK186" i="16"/>
  <c r="AK203" i="16"/>
  <c r="AK193" i="16"/>
  <c r="AK195" i="16"/>
  <c r="N135" i="16" l="1"/>
  <c r="D130" i="16"/>
  <c r="E130" i="16"/>
  <c r="F130" i="16"/>
  <c r="H130" i="16" s="1"/>
  <c r="D135" i="16"/>
  <c r="E135" i="16"/>
  <c r="F135" i="16"/>
  <c r="AK268" i="16"/>
  <c r="AK245" i="16"/>
  <c r="AK263" i="16"/>
  <c r="AK277" i="16"/>
  <c r="AK199" i="16"/>
  <c r="AK198" i="16" l="1"/>
  <c r="AK206" i="16"/>
  <c r="AN135" i="16"/>
  <c r="H135" i="16"/>
  <c r="AK135" i="16"/>
  <c r="E280" i="16"/>
  <c r="F280" i="16"/>
  <c r="H280" i="16" s="1"/>
  <c r="E268" i="16"/>
  <c r="F268" i="16"/>
  <c r="H268" i="16" s="1"/>
  <c r="AK184" i="16" l="1"/>
  <c r="AO135" i="16"/>
  <c r="AP135" i="16"/>
  <c r="D45" i="16" l="1"/>
  <c r="E45" i="16"/>
  <c r="F45" i="16"/>
  <c r="H45" i="16" s="1"/>
  <c r="F211" i="16" l="1"/>
  <c r="E211" i="16"/>
  <c r="D211" i="16"/>
  <c r="AN211" i="16" l="1"/>
  <c r="AK211" i="16"/>
  <c r="H211" i="16"/>
  <c r="N145" i="16"/>
  <c r="F145" i="16"/>
  <c r="H145" i="16" s="1"/>
  <c r="E145" i="16"/>
  <c r="D145" i="16"/>
  <c r="AN144" i="16"/>
  <c r="AN146" i="16"/>
  <c r="AK146" i="16"/>
  <c r="N146" i="16"/>
  <c r="F146" i="16"/>
  <c r="H146" i="16" s="1"/>
  <c r="E146" i="16"/>
  <c r="D146" i="16"/>
  <c r="AP211" i="16" l="1"/>
  <c r="AO211" i="16"/>
  <c r="AO145" i="16"/>
  <c r="AN145" i="16"/>
  <c r="N144" i="16"/>
  <c r="AK144" i="16"/>
  <c r="AK145" i="16"/>
  <c r="AO144" i="16"/>
  <c r="AP144" i="16"/>
  <c r="AP145" i="16" l="1"/>
  <c r="AO146" i="16"/>
  <c r="AP146" i="16"/>
  <c r="Z185" i="21" l="1"/>
  <c r="Y186" i="21" s="1"/>
  <c r="A262" i="21"/>
  <c r="D262" i="21"/>
  <c r="E262" i="21"/>
  <c r="F262" i="21"/>
  <c r="H262" i="21" s="1"/>
  <c r="N262" i="21"/>
  <c r="AJ262" i="21"/>
  <c r="AK262" i="21"/>
  <c r="AM262" i="21" l="1"/>
  <c r="AN262" i="21"/>
  <c r="AO262" i="21" l="1"/>
  <c r="I8" i="15" l="1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3" i="15"/>
  <c r="I144" i="15"/>
  <c r="I145" i="15"/>
  <c r="I146" i="15"/>
  <c r="I147" i="15"/>
  <c r="I148" i="15"/>
  <c r="I149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4" i="15"/>
  <c r="I175" i="15"/>
  <c r="I176" i="15"/>
  <c r="I178" i="15"/>
  <c r="I179" i="15"/>
  <c r="I180" i="15"/>
  <c r="I181" i="15"/>
  <c r="I182" i="15"/>
  <c r="I183" i="15"/>
  <c r="I184" i="15"/>
  <c r="I185" i="15"/>
  <c r="I187" i="15"/>
  <c r="I188" i="15"/>
  <c r="I189" i="15"/>
  <c r="I190" i="15"/>
  <c r="I191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7" i="15"/>
  <c r="I186" i="15" l="1"/>
  <c r="I192" i="15"/>
  <c r="F266" i="16"/>
  <c r="H266" i="16" s="1"/>
  <c r="E266" i="16"/>
  <c r="D266" i="16"/>
  <c r="D47" i="16"/>
  <c r="F41" i="16"/>
  <c r="H41" i="16" s="1"/>
  <c r="E41" i="16"/>
  <c r="D41" i="16"/>
  <c r="I150" i="15"/>
  <c r="I142" i="15"/>
  <c r="AK187" i="16" l="1"/>
  <c r="AJ253" i="21" l="1"/>
  <c r="A253" i="21"/>
  <c r="D253" i="21"/>
  <c r="E253" i="21"/>
  <c r="F253" i="21"/>
  <c r="H253" i="21" s="1"/>
  <c r="N253" i="21"/>
  <c r="AK253" i="21"/>
  <c r="AM253" i="21"/>
  <c r="F257" i="21"/>
  <c r="F265" i="21"/>
  <c r="AE275" i="21" l="1"/>
  <c r="AO253" i="21"/>
  <c r="AN253" i="21"/>
  <c r="AD275" i="21"/>
  <c r="AF275" i="21"/>
  <c r="AG275" i="21"/>
  <c r="AJ103" i="21" l="1"/>
  <c r="AJ131" i="21"/>
  <c r="AJ132" i="21"/>
  <c r="AJ133" i="21"/>
  <c r="AJ129" i="21"/>
  <c r="AJ115" i="21"/>
  <c r="AJ123" i="21"/>
  <c r="AJ118" i="21"/>
  <c r="AJ114" i="21"/>
  <c r="AJ126" i="21"/>
  <c r="AJ130" i="21"/>
  <c r="AJ109" i="21"/>
  <c r="AJ124" i="21"/>
  <c r="AJ112" i="21"/>
  <c r="AJ111" i="21"/>
  <c r="AJ121" i="21"/>
  <c r="AJ113" i="21"/>
  <c r="AJ104" i="21"/>
  <c r="AJ120" i="21"/>
  <c r="AJ119" i="21"/>
  <c r="AJ108" i="21"/>
  <c r="AJ107" i="21"/>
  <c r="AJ122" i="21"/>
  <c r="AJ116" i="21"/>
  <c r="AJ106" i="21"/>
  <c r="AJ125" i="21"/>
  <c r="AJ127" i="21"/>
  <c r="AJ101" i="21" l="1"/>
  <c r="AJ102" i="21"/>
  <c r="AJ117" i="21"/>
  <c r="AJ105" i="21"/>
  <c r="V149" i="16" l="1"/>
  <c r="AK260" i="16"/>
  <c r="AK267" i="16"/>
  <c r="AK270" i="16" l="1"/>
  <c r="AK256" i="16"/>
  <c r="AJ128" i="21" l="1"/>
  <c r="AJ255" i="21" l="1"/>
  <c r="AJ275" i="21"/>
  <c r="AJ266" i="21"/>
  <c r="AJ257" i="21"/>
  <c r="AJ260" i="21"/>
  <c r="AJ259" i="21"/>
  <c r="AJ264" i="21"/>
  <c r="AJ276" i="21"/>
  <c r="AJ263" i="21"/>
  <c r="AJ282" i="21"/>
  <c r="AJ279" i="21"/>
  <c r="AJ271" i="21"/>
  <c r="AJ265" i="21"/>
  <c r="AJ273" i="21"/>
  <c r="AJ285" i="21"/>
  <c r="AJ261" i="21"/>
  <c r="AJ268" i="21" l="1"/>
  <c r="AJ269" i="21"/>
  <c r="AJ277" i="21"/>
  <c r="AJ281" i="21"/>
  <c r="AJ284" i="21"/>
  <c r="AJ267" i="21"/>
  <c r="AE281" i="16" l="1"/>
  <c r="AE283" i="16" s="1"/>
  <c r="AE285" i="16" l="1"/>
  <c r="AF281" i="16"/>
  <c r="AF283" i="16" s="1"/>
  <c r="AG281" i="16"/>
  <c r="AG283" i="16" s="1"/>
  <c r="AH281" i="16"/>
  <c r="AH283" i="16" s="1"/>
  <c r="AG285" i="16" l="1"/>
  <c r="AH285" i="16"/>
  <c r="AF285" i="16"/>
  <c r="D275" i="21"/>
  <c r="AE187" i="21" l="1"/>
  <c r="AF187" i="21"/>
  <c r="AG187" i="21"/>
  <c r="AE186" i="21"/>
  <c r="AF186" i="21"/>
  <c r="AG186" i="21"/>
  <c r="AE191" i="21"/>
  <c r="AF191" i="21"/>
  <c r="AG191" i="21"/>
  <c r="D281" i="16"/>
  <c r="E281" i="16"/>
  <c r="F281" i="16"/>
  <c r="H281" i="16" s="1"/>
  <c r="AK281" i="16"/>
  <c r="AL281" i="16"/>
  <c r="AN281" i="16" l="1"/>
  <c r="AO281" i="16"/>
  <c r="AP281" i="16" l="1"/>
  <c r="AH140" i="21"/>
  <c r="AD196" i="21" l="1"/>
  <c r="AE196" i="21"/>
  <c r="AF196" i="21"/>
  <c r="AG196" i="21"/>
  <c r="AE193" i="21"/>
  <c r="AF193" i="21"/>
  <c r="AG193" i="21"/>
  <c r="AD197" i="21"/>
  <c r="AE197" i="21"/>
  <c r="AF197" i="21"/>
  <c r="AG197" i="21"/>
  <c r="AE188" i="21"/>
  <c r="AF188" i="21"/>
  <c r="AG188" i="21"/>
  <c r="AD198" i="21"/>
  <c r="AE198" i="21"/>
  <c r="AF198" i="21"/>
  <c r="AG198" i="21"/>
  <c r="AD194" i="21"/>
  <c r="AE194" i="21"/>
  <c r="AF194" i="21"/>
  <c r="AG194" i="21"/>
  <c r="AE192" i="21"/>
  <c r="AF192" i="21"/>
  <c r="AG192" i="21"/>
  <c r="AD195" i="21"/>
  <c r="AE195" i="21"/>
  <c r="AF195" i="21"/>
  <c r="AG195" i="21"/>
  <c r="AD199" i="21"/>
  <c r="AE199" i="21"/>
  <c r="AF199" i="21"/>
  <c r="AG199" i="21"/>
  <c r="P185" i="21" l="1"/>
  <c r="Q185" i="21"/>
  <c r="R185" i="21" s="1"/>
  <c r="S185" i="21"/>
  <c r="V185" i="21" l="1"/>
  <c r="U185" i="21"/>
  <c r="W185" i="21" s="1"/>
  <c r="AD185" i="21" s="1"/>
  <c r="AE185" i="21" l="1"/>
  <c r="AG185" i="21"/>
  <c r="AF185" i="21"/>
  <c r="A123" i="21" l="1"/>
  <c r="D123" i="21"/>
  <c r="E123" i="21"/>
  <c r="F123" i="21"/>
  <c r="H123" i="21" s="1"/>
  <c r="N123" i="21"/>
  <c r="AM123" i="21"/>
  <c r="AD201" i="21" l="1"/>
  <c r="AE201" i="21"/>
  <c r="AF201" i="21"/>
  <c r="AG201" i="21"/>
  <c r="AE189" i="21"/>
  <c r="AF189" i="21"/>
  <c r="AG189" i="21"/>
  <c r="AE190" i="21"/>
  <c r="AF190" i="21"/>
  <c r="AG190" i="21"/>
  <c r="AN123" i="21" l="1"/>
  <c r="AO123" i="21"/>
  <c r="D209" i="16" l="1"/>
  <c r="E209" i="16"/>
  <c r="F209" i="16"/>
  <c r="H209" i="16" s="1"/>
  <c r="D14" i="21" l="1"/>
  <c r="E14" i="21"/>
  <c r="F14" i="21"/>
  <c r="H14" i="21" s="1"/>
  <c r="N118" i="16" l="1"/>
  <c r="D205" i="16"/>
  <c r="E205" i="16"/>
  <c r="F205" i="16"/>
  <c r="H205" i="16" s="1"/>
  <c r="D210" i="16"/>
  <c r="E210" i="16"/>
  <c r="F210" i="16"/>
  <c r="H210" i="16" s="1"/>
  <c r="D187" i="16"/>
  <c r="E187" i="16"/>
  <c r="F187" i="16"/>
  <c r="H187" i="16" s="1"/>
  <c r="D203" i="16"/>
  <c r="E203" i="16"/>
  <c r="F203" i="16"/>
  <c r="H203" i="16" s="1"/>
  <c r="D207" i="16"/>
  <c r="E207" i="16"/>
  <c r="F207" i="16"/>
  <c r="H207" i="16" s="1"/>
  <c r="D195" i="16"/>
  <c r="E195" i="16"/>
  <c r="F195" i="16"/>
  <c r="H195" i="16" s="1"/>
  <c r="D186" i="16"/>
  <c r="E186" i="16"/>
  <c r="F186" i="16"/>
  <c r="H186" i="16" s="1"/>
  <c r="D115" i="16"/>
  <c r="E115" i="16"/>
  <c r="F115" i="16"/>
  <c r="H115" i="16" s="1"/>
  <c r="AN118" i="16" l="1"/>
  <c r="AK118" i="16"/>
  <c r="AP118" i="16" l="1"/>
  <c r="AO118" i="16"/>
  <c r="F254" i="16" l="1"/>
  <c r="H254" i="16" s="1"/>
  <c r="E254" i="16"/>
  <c r="D254" i="16"/>
  <c r="N137" i="16"/>
  <c r="F47" i="16"/>
  <c r="H47" i="16" s="1"/>
  <c r="E47" i="16"/>
  <c r="A16" i="21" l="1"/>
  <c r="AJ16" i="21"/>
  <c r="AK16" i="21"/>
  <c r="AM16" i="21" l="1"/>
  <c r="AN16" i="21"/>
  <c r="AO16" i="21" l="1"/>
  <c r="A110" i="21" l="1"/>
  <c r="D110" i="21"/>
  <c r="E110" i="21"/>
  <c r="F110" i="21"/>
  <c r="H110" i="21" s="1"/>
  <c r="N110" i="21"/>
  <c r="AM110" i="21"/>
  <c r="AJ110" i="21" l="1"/>
  <c r="AO110" i="21"/>
  <c r="AN110" i="21" l="1"/>
  <c r="A121" i="21" l="1"/>
  <c r="D121" i="21"/>
  <c r="E121" i="21"/>
  <c r="F121" i="21"/>
  <c r="H121" i="21" s="1"/>
  <c r="N121" i="21"/>
  <c r="AM121" i="21" l="1"/>
  <c r="AO121" i="21" l="1"/>
  <c r="AN121" i="21"/>
  <c r="D52" i="16" l="1"/>
  <c r="E52" i="16"/>
  <c r="F52" i="16"/>
  <c r="H52" i="16" s="1"/>
  <c r="AN52" i="16"/>
  <c r="AL52" i="16"/>
  <c r="AK52" i="16" l="1"/>
  <c r="AO52" i="16" l="1"/>
  <c r="AP52" i="16"/>
  <c r="F249" i="16" l="1"/>
  <c r="H249" i="16" s="1"/>
  <c r="E249" i="16"/>
  <c r="D249" i="16"/>
  <c r="N113" i="16"/>
  <c r="D122" i="21" l="1"/>
  <c r="E122" i="21"/>
  <c r="F122" i="21"/>
  <c r="H122" i="21" s="1"/>
  <c r="D119" i="21"/>
  <c r="E119" i="21"/>
  <c r="F119" i="21"/>
  <c r="H119" i="21" s="1"/>
  <c r="D113" i="21"/>
  <c r="E113" i="21"/>
  <c r="F113" i="21"/>
  <c r="H113" i="21" s="1"/>
  <c r="D111" i="21"/>
  <c r="E111" i="21"/>
  <c r="F111" i="21"/>
  <c r="H111" i="21" s="1"/>
  <c r="D103" i="21"/>
  <c r="E103" i="21"/>
  <c r="F103" i="21"/>
  <c r="H103" i="21" s="1"/>
  <c r="D120" i="21"/>
  <c r="E120" i="21"/>
  <c r="F120" i="21"/>
  <c r="H120" i="21" s="1"/>
  <c r="D101" i="21"/>
  <c r="E101" i="21"/>
  <c r="F101" i="21"/>
  <c r="H101" i="21" s="1"/>
  <c r="D126" i="21"/>
  <c r="E126" i="21"/>
  <c r="F126" i="21"/>
  <c r="H126" i="21" s="1"/>
  <c r="D130" i="21"/>
  <c r="E130" i="21"/>
  <c r="F130" i="21"/>
  <c r="H130" i="21" s="1"/>
  <c r="D128" i="21"/>
  <c r="E128" i="21"/>
  <c r="F128" i="21"/>
  <c r="H128" i="21" s="1"/>
  <c r="D102" i="21"/>
  <c r="E102" i="21"/>
  <c r="F102" i="21"/>
  <c r="H102" i="21" s="1"/>
  <c r="D116" i="21"/>
  <c r="E116" i="21"/>
  <c r="F116" i="21"/>
  <c r="H116" i="21" s="1"/>
  <c r="O159" i="1"/>
  <c r="P159" i="1" s="1"/>
  <c r="V159" i="1" l="1"/>
  <c r="Q159" i="1"/>
  <c r="R159" i="1" s="1"/>
  <c r="T159" i="1"/>
  <c r="X159" i="1" l="1"/>
  <c r="U159" i="1"/>
  <c r="AI63" i="16" l="1"/>
  <c r="D261" i="16"/>
  <c r="E261" i="16"/>
  <c r="F261" i="16"/>
  <c r="H261" i="16" s="1"/>
  <c r="AN261" i="16"/>
  <c r="AL261" i="16"/>
  <c r="AO261" i="16" l="1"/>
  <c r="AP261" i="16"/>
  <c r="AL254" i="16" l="1"/>
  <c r="D185" i="16"/>
  <c r="E185" i="16"/>
  <c r="F185" i="16"/>
  <c r="H185" i="16" s="1"/>
  <c r="D198" i="16"/>
  <c r="E198" i="16"/>
  <c r="F198" i="16"/>
  <c r="H198" i="16" s="1"/>
  <c r="D208" i="16"/>
  <c r="E208" i="16"/>
  <c r="F208" i="16"/>
  <c r="H208" i="16" s="1"/>
  <c r="D204" i="16"/>
  <c r="E204" i="16"/>
  <c r="F204" i="16"/>
  <c r="H204" i="16" s="1"/>
  <c r="D206" i="16"/>
  <c r="E206" i="16"/>
  <c r="F206" i="16"/>
  <c r="H206" i="16" s="1"/>
  <c r="AN254" i="16" l="1"/>
  <c r="AP254" i="16"/>
  <c r="AO254" i="16" l="1"/>
  <c r="AD200" i="21" l="1"/>
  <c r="AE200" i="21"/>
  <c r="AF200" i="21"/>
  <c r="AG200" i="21"/>
  <c r="N119" i="21"/>
  <c r="N113" i="21"/>
  <c r="D119" i="16" l="1"/>
  <c r="E119" i="16"/>
  <c r="F119" i="16"/>
  <c r="H119" i="16" s="1"/>
  <c r="D121" i="16"/>
  <c r="E121" i="16"/>
  <c r="F121" i="16"/>
  <c r="H121" i="16" s="1"/>
  <c r="D122" i="16"/>
  <c r="E122" i="16"/>
  <c r="F122" i="16"/>
  <c r="H122" i="16" s="1"/>
  <c r="H120" i="16"/>
  <c r="D129" i="16"/>
  <c r="E129" i="16"/>
  <c r="F129" i="16"/>
  <c r="H129" i="16" s="1"/>
  <c r="D127" i="21" l="1"/>
  <c r="E127" i="21"/>
  <c r="F127" i="21"/>
  <c r="D124" i="21"/>
  <c r="E124" i="21"/>
  <c r="F124" i="21"/>
  <c r="H124" i="21" s="1"/>
  <c r="D106" i="21"/>
  <c r="E106" i="21"/>
  <c r="F106" i="21"/>
  <c r="H106" i="21" s="1"/>
  <c r="D104" i="21"/>
  <c r="E104" i="21"/>
  <c r="F104" i="21"/>
  <c r="H104" i="21" s="1"/>
  <c r="D263" i="21"/>
  <c r="E263" i="21"/>
  <c r="F263" i="21"/>
  <c r="H263" i="21" s="1"/>
  <c r="D279" i="21"/>
  <c r="E279" i="21"/>
  <c r="F279" i="21"/>
  <c r="H279" i="21" s="1"/>
  <c r="D284" i="21"/>
  <c r="E284" i="21"/>
  <c r="F284" i="21"/>
  <c r="H284" i="21" s="1"/>
  <c r="D266" i="21"/>
  <c r="E266" i="21"/>
  <c r="F266" i="21"/>
  <c r="H266" i="21" s="1"/>
  <c r="D255" i="21"/>
  <c r="E255" i="21"/>
  <c r="F255" i="21"/>
  <c r="H255" i="21" s="1"/>
  <c r="D285" i="21"/>
  <c r="E285" i="21"/>
  <c r="F285" i="21"/>
  <c r="H285" i="21" s="1"/>
  <c r="D260" i="21"/>
  <c r="E260" i="21"/>
  <c r="F260" i="21"/>
  <c r="H260" i="21" s="1"/>
  <c r="D265" i="21"/>
  <c r="E265" i="21"/>
  <c r="H265" i="21"/>
  <c r="D264" i="21"/>
  <c r="E264" i="21"/>
  <c r="F264" i="21"/>
  <c r="H264" i="21" s="1"/>
  <c r="D282" i="21"/>
  <c r="E282" i="21"/>
  <c r="F282" i="21"/>
  <c r="H282" i="21" s="1"/>
  <c r="D276" i="21"/>
  <c r="E276" i="21"/>
  <c r="F276" i="21"/>
  <c r="H276" i="21" s="1"/>
  <c r="D261" i="21"/>
  <c r="E261" i="21"/>
  <c r="F261" i="21"/>
  <c r="H261" i="21" s="1"/>
  <c r="D277" i="21"/>
  <c r="E277" i="21"/>
  <c r="F277" i="21"/>
  <c r="H277" i="21" s="1"/>
  <c r="D270" i="21"/>
  <c r="E270" i="21"/>
  <c r="F270" i="21"/>
  <c r="H270" i="21" s="1"/>
  <c r="D259" i="21"/>
  <c r="E259" i="21"/>
  <c r="F259" i="21"/>
  <c r="H259" i="21" s="1"/>
  <c r="K368" i="1" l="1"/>
  <c r="AD17" i="16" l="1"/>
  <c r="D194" i="21" l="1"/>
  <c r="E194" i="21"/>
  <c r="F194" i="21"/>
  <c r="H194" i="21" s="1"/>
  <c r="D192" i="21"/>
  <c r="E192" i="21"/>
  <c r="F192" i="21"/>
  <c r="D193" i="21"/>
  <c r="E193" i="21"/>
  <c r="F193" i="21"/>
  <c r="D201" i="21"/>
  <c r="E201" i="21"/>
  <c r="F201" i="21"/>
  <c r="H201" i="21" s="1"/>
  <c r="D191" i="21"/>
  <c r="E191" i="21"/>
  <c r="F191" i="21"/>
  <c r="H191" i="21" s="1"/>
  <c r="D186" i="21"/>
  <c r="E186" i="21"/>
  <c r="F186" i="21"/>
  <c r="H186" i="21" s="1"/>
  <c r="D198" i="21"/>
  <c r="E198" i="21"/>
  <c r="F198" i="21"/>
  <c r="H198" i="21" s="1"/>
  <c r="D190" i="21"/>
  <c r="E190" i="21"/>
  <c r="F190" i="21"/>
  <c r="H190" i="21" s="1"/>
  <c r="D185" i="21"/>
  <c r="E185" i="21"/>
  <c r="F185" i="21"/>
  <c r="H185" i="21" s="1"/>
  <c r="D199" i="21"/>
  <c r="E199" i="21"/>
  <c r="F199" i="21"/>
  <c r="H199" i="21" s="1"/>
  <c r="D200" i="21"/>
  <c r="E200" i="21"/>
  <c r="F200" i="21"/>
  <c r="H200" i="21" s="1"/>
  <c r="D187" i="21"/>
  <c r="E187" i="21"/>
  <c r="F187" i="21"/>
  <c r="H187" i="21" s="1"/>
  <c r="D38" i="16" l="1"/>
  <c r="E38" i="16"/>
  <c r="F38" i="16"/>
  <c r="H38" i="16" s="1"/>
  <c r="D22" i="16"/>
  <c r="E22" i="16"/>
  <c r="F22" i="16"/>
  <c r="H22" i="16" s="1"/>
  <c r="A101" i="21" l="1"/>
  <c r="N101" i="21"/>
  <c r="AM101" i="21"/>
  <c r="AO101" i="21" l="1"/>
  <c r="AN101" i="21" l="1"/>
  <c r="D50" i="16" l="1"/>
  <c r="D39" i="16"/>
  <c r="D42" i="16"/>
  <c r="D30" i="16"/>
  <c r="D23" i="16"/>
  <c r="D32" i="16"/>
  <c r="AI214" i="16" l="1"/>
  <c r="D256" i="21" l="1"/>
  <c r="E256" i="21"/>
  <c r="F256" i="21"/>
  <c r="H256" i="21" s="1"/>
  <c r="D258" i="21"/>
  <c r="E258" i="21"/>
  <c r="F258" i="21"/>
  <c r="H258" i="21" s="1"/>
  <c r="D188" i="21" l="1"/>
  <c r="E188" i="21"/>
  <c r="F188" i="21"/>
  <c r="H188" i="21" s="1"/>
  <c r="D196" i="21"/>
  <c r="E196" i="21"/>
  <c r="F196" i="21"/>
  <c r="H196" i="21" s="1"/>
  <c r="D51" i="16" l="1"/>
  <c r="E51" i="16"/>
  <c r="F51" i="16"/>
  <c r="H51" i="16" s="1"/>
  <c r="D46" i="16"/>
  <c r="E46" i="16"/>
  <c r="F46" i="16"/>
  <c r="H46" i="16" s="1"/>
  <c r="D55" i="16"/>
  <c r="E55" i="16"/>
  <c r="F55" i="16"/>
  <c r="H55" i="16" s="1"/>
  <c r="AN190" i="16" l="1"/>
  <c r="D195" i="21" l="1"/>
  <c r="E195" i="21"/>
  <c r="F195" i="21"/>
  <c r="H195" i="21" s="1"/>
  <c r="D117" i="21" l="1"/>
  <c r="AK51" i="16" l="1"/>
  <c r="AK56" i="16"/>
  <c r="AK22" i="16"/>
  <c r="AK42" i="16"/>
  <c r="AK38" i="16"/>
  <c r="AK31" i="16"/>
  <c r="AK28" i="16"/>
  <c r="AK47" i="16"/>
  <c r="AK45" i="16"/>
  <c r="AK46" i="16"/>
  <c r="AK49" i="16"/>
  <c r="AK41" i="16"/>
  <c r="AK53" i="16"/>
  <c r="AK44" i="16"/>
  <c r="AK32" i="16"/>
  <c r="AK55" i="16"/>
  <c r="AK23" i="16"/>
  <c r="AK35" i="16"/>
  <c r="AK30" i="16" l="1"/>
  <c r="AK39" i="16"/>
  <c r="AM188" i="21" l="1"/>
  <c r="F204" i="21" l="1"/>
  <c r="AK33" i="16" l="1"/>
  <c r="AK40" i="16"/>
  <c r="AK50" i="16"/>
  <c r="AK36" i="16"/>
  <c r="AK57" i="16"/>
  <c r="AK43" i="16" l="1"/>
  <c r="AK26" i="16"/>
  <c r="AK37" i="16"/>
  <c r="D201" i="16"/>
  <c r="E201" i="16"/>
  <c r="F201" i="16"/>
  <c r="H201" i="16" s="1"/>
  <c r="AK48" i="16" l="1"/>
  <c r="AK209" i="16" l="1"/>
  <c r="AI149" i="16" l="1"/>
  <c r="AN201" i="16"/>
  <c r="AJ258" i="21" l="1"/>
  <c r="AJ283" i="21"/>
  <c r="AJ256" i="21"/>
  <c r="AJ270" i="21"/>
  <c r="D248" i="16" l="1"/>
  <c r="E248" i="16"/>
  <c r="F248" i="16"/>
  <c r="D258" i="16"/>
  <c r="E258" i="16"/>
  <c r="F258" i="16"/>
  <c r="D274" i="16"/>
  <c r="E274" i="16"/>
  <c r="F274" i="16"/>
  <c r="D107" i="21" l="1"/>
  <c r="E107" i="21"/>
  <c r="F107" i="21"/>
  <c r="H107" i="21" s="1"/>
  <c r="E117" i="21"/>
  <c r="F117" i="21"/>
  <c r="H117" i="21" s="1"/>
  <c r="D125" i="21"/>
  <c r="E125" i="21"/>
  <c r="F125" i="21"/>
  <c r="H125" i="21" s="1"/>
  <c r="D131" i="21"/>
  <c r="E131" i="21"/>
  <c r="F131" i="21"/>
  <c r="H131" i="21" s="1"/>
  <c r="D108" i="21"/>
  <c r="E108" i="21"/>
  <c r="F108" i="21"/>
  <c r="H108" i="21" s="1"/>
  <c r="D132" i="21"/>
  <c r="E132" i="21"/>
  <c r="F132" i="21"/>
  <c r="H132" i="21" s="1"/>
  <c r="D112" i="21"/>
  <c r="E112" i="21"/>
  <c r="F112" i="21"/>
  <c r="H112" i="21" s="1"/>
  <c r="D105" i="21"/>
  <c r="E105" i="21"/>
  <c r="F105" i="21"/>
  <c r="H105" i="21" s="1"/>
  <c r="AK29" i="16" l="1"/>
  <c r="AK54" i="16"/>
  <c r="E32" i="16"/>
  <c r="F32" i="16"/>
  <c r="H32" i="16" s="1"/>
  <c r="D48" i="16"/>
  <c r="E48" i="16"/>
  <c r="F48" i="16"/>
  <c r="H48" i="16" s="1"/>
  <c r="D29" i="16"/>
  <c r="E29" i="16"/>
  <c r="F29" i="16"/>
  <c r="H29" i="16" s="1"/>
  <c r="D36" i="16"/>
  <c r="E36" i="16"/>
  <c r="F36" i="16"/>
  <c r="H36" i="16" s="1"/>
  <c r="D31" i="16"/>
  <c r="E31" i="16"/>
  <c r="F31" i="16"/>
  <c r="H31" i="16" s="1"/>
  <c r="D43" i="16"/>
  <c r="E43" i="16"/>
  <c r="F43" i="16"/>
  <c r="H43" i="16" s="1"/>
  <c r="D54" i="16"/>
  <c r="E54" i="16"/>
  <c r="F54" i="16"/>
  <c r="H54" i="16" s="1"/>
  <c r="D33" i="16"/>
  <c r="E33" i="16"/>
  <c r="F33" i="16"/>
  <c r="H33" i="16" s="1"/>
  <c r="D35" i="16"/>
  <c r="E35" i="16"/>
  <c r="F35" i="16"/>
  <c r="H35" i="16" s="1"/>
  <c r="D37" i="16"/>
  <c r="E37" i="16"/>
  <c r="F37" i="16"/>
  <c r="H37" i="16" s="1"/>
  <c r="D49" i="16"/>
  <c r="E49" i="16"/>
  <c r="F49" i="16"/>
  <c r="H49" i="16" s="1"/>
  <c r="D57" i="16"/>
  <c r="E57" i="16"/>
  <c r="F57" i="16"/>
  <c r="H57" i="16" s="1"/>
  <c r="AK114" i="16"/>
  <c r="AK126" i="16"/>
  <c r="AK138" i="16"/>
  <c r="AK134" i="16"/>
  <c r="AK108" i="16"/>
  <c r="AK147" i="16"/>
  <c r="AK129" i="16"/>
  <c r="AK128" i="16"/>
  <c r="AK115" i="16"/>
  <c r="AK133" i="16"/>
  <c r="AK119" i="16"/>
  <c r="AK123" i="16"/>
  <c r="AK107" i="16"/>
  <c r="AK130" i="16"/>
  <c r="AK137" i="16"/>
  <c r="AK142" i="16"/>
  <c r="AK116" i="16"/>
  <c r="D147" i="16"/>
  <c r="E147" i="16"/>
  <c r="F147" i="16"/>
  <c r="H147" i="16" s="1"/>
  <c r="D53" i="16" l="1"/>
  <c r="E53" i="16"/>
  <c r="F53" i="16"/>
  <c r="H53" i="16" s="1"/>
  <c r="E50" i="16"/>
  <c r="F50" i="16"/>
  <c r="H50" i="16" s="1"/>
  <c r="D273" i="16" l="1"/>
  <c r="E273" i="16"/>
  <c r="F273" i="16"/>
  <c r="H273" i="16" s="1"/>
  <c r="D260" i="16"/>
  <c r="E260" i="16"/>
  <c r="F260" i="16"/>
  <c r="H260" i="16" s="1"/>
  <c r="N117" i="16"/>
  <c r="AK117" i="16"/>
  <c r="AK141" i="16"/>
  <c r="N138" i="16"/>
  <c r="N131" i="16"/>
  <c r="AK131" i="16"/>
  <c r="N108" i="16"/>
  <c r="N121" i="16"/>
  <c r="N126" i="16"/>
  <c r="N147" i="16"/>
  <c r="AK139" i="16"/>
  <c r="AK109" i="16"/>
  <c r="AK124" i="16"/>
  <c r="N134" i="16"/>
  <c r="N142" i="16"/>
  <c r="N111" i="16"/>
  <c r="AK111" i="16"/>
  <c r="AK140" i="16"/>
  <c r="N115" i="16"/>
  <c r="N119" i="16"/>
  <c r="N107" i="16"/>
  <c r="AK110" i="16"/>
  <c r="AK112" i="16"/>
  <c r="N114" i="16"/>
  <c r="N106" i="16"/>
  <c r="AK106" i="16"/>
  <c r="AK120" i="16"/>
  <c r="N127" i="16"/>
  <c r="AK127" i="16"/>
  <c r="AK122" i="16"/>
  <c r="AJ195" i="21" l="1"/>
  <c r="AJ193" i="21"/>
  <c r="AJ201" i="21"/>
  <c r="AJ199" i="21"/>
  <c r="AJ188" i="21"/>
  <c r="AJ185" i="21"/>
  <c r="AJ186" i="21"/>
  <c r="AJ198" i="21"/>
  <c r="AJ200" i="21"/>
  <c r="AM264" i="21" l="1"/>
  <c r="N264" i="21"/>
  <c r="N132" i="21"/>
  <c r="AM111" i="21"/>
  <c r="N111" i="21"/>
  <c r="AO32" i="21"/>
  <c r="AN34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O301" i="21"/>
  <c r="A301" i="21"/>
  <c r="AO300" i="21"/>
  <c r="A300" i="21"/>
  <c r="AO299" i="21"/>
  <c r="A299" i="21"/>
  <c r="AO298" i="21"/>
  <c r="A298" i="21"/>
  <c r="AO296" i="21"/>
  <c r="A296" i="21"/>
  <c r="AO295" i="21"/>
  <c r="A295" i="21"/>
  <c r="AO294" i="21"/>
  <c r="A294" i="21"/>
  <c r="AO293" i="21"/>
  <c r="AN293" i="21"/>
  <c r="AM293" i="21"/>
  <c r="A293" i="21"/>
  <c r="AO292" i="21"/>
  <c r="AN292" i="21"/>
  <c r="A292" i="21"/>
  <c r="AI291" i="21"/>
  <c r="AH291" i="21"/>
  <c r="A291" i="21"/>
  <c r="AO290" i="21"/>
  <c r="AN290" i="21"/>
  <c r="AM290" i="21"/>
  <c r="AJ290" i="21"/>
  <c r="A290" i="21"/>
  <c r="AM289" i="21"/>
  <c r="AL289" i="21"/>
  <c r="AK289" i="21"/>
  <c r="AJ289" i="21"/>
  <c r="N289" i="21"/>
  <c r="F289" i="21"/>
  <c r="H289" i="21" s="1"/>
  <c r="E289" i="21"/>
  <c r="D289" i="21"/>
  <c r="A289" i="21"/>
  <c r="AM288" i="21"/>
  <c r="AL288" i="21"/>
  <c r="AK288" i="21"/>
  <c r="AJ288" i="21"/>
  <c r="N288" i="21"/>
  <c r="F288" i="21"/>
  <c r="H288" i="21" s="1"/>
  <c r="E288" i="21"/>
  <c r="D288" i="21"/>
  <c r="A288" i="21"/>
  <c r="AM287" i="21"/>
  <c r="AL287" i="21"/>
  <c r="AK287" i="21"/>
  <c r="AJ287" i="21"/>
  <c r="N287" i="21"/>
  <c r="F287" i="21"/>
  <c r="H287" i="21" s="1"/>
  <c r="E287" i="21"/>
  <c r="D287" i="21"/>
  <c r="A287" i="21"/>
  <c r="AK286" i="21"/>
  <c r="AJ286" i="21"/>
  <c r="N286" i="21"/>
  <c r="F286" i="21"/>
  <c r="H286" i="21" s="1"/>
  <c r="E286" i="21"/>
  <c r="D286" i="21"/>
  <c r="A286" i="21"/>
  <c r="AK280" i="21"/>
  <c r="AJ280" i="21"/>
  <c r="N280" i="21"/>
  <c r="F280" i="21"/>
  <c r="H280" i="21" s="1"/>
  <c r="E280" i="21"/>
  <c r="D280" i="21"/>
  <c r="A280" i="21"/>
  <c r="AK278" i="21"/>
  <c r="AJ278" i="21"/>
  <c r="N278" i="21"/>
  <c r="F278" i="21"/>
  <c r="H278" i="21" s="1"/>
  <c r="E278" i="21"/>
  <c r="D278" i="21"/>
  <c r="A278" i="21"/>
  <c r="AK274" i="21"/>
  <c r="AJ274" i="21"/>
  <c r="N274" i="21"/>
  <c r="F274" i="21"/>
  <c r="H274" i="21" s="1"/>
  <c r="E274" i="21"/>
  <c r="D274" i="21"/>
  <c r="A274" i="21"/>
  <c r="AM272" i="21"/>
  <c r="AK272" i="21"/>
  <c r="F272" i="21"/>
  <c r="H272" i="21" s="1"/>
  <c r="E272" i="21"/>
  <c r="D272" i="21"/>
  <c r="A272" i="21"/>
  <c r="AK267" i="21"/>
  <c r="N267" i="21"/>
  <c r="F267" i="21"/>
  <c r="H267" i="21" s="1"/>
  <c r="E267" i="21"/>
  <c r="D267" i="21"/>
  <c r="A267" i="21"/>
  <c r="AK268" i="21"/>
  <c r="N268" i="21"/>
  <c r="A268" i="21"/>
  <c r="AK265" i="21"/>
  <c r="AM265" i="21"/>
  <c r="N265" i="21"/>
  <c r="A265" i="21"/>
  <c r="AM269" i="21"/>
  <c r="AK269" i="21"/>
  <c r="F269" i="21"/>
  <c r="H269" i="21" s="1"/>
  <c r="E269" i="21"/>
  <c r="D269" i="21"/>
  <c r="A269" i="21"/>
  <c r="AK260" i="21"/>
  <c r="N260" i="21"/>
  <c r="A260" i="21"/>
  <c r="AK273" i="21"/>
  <c r="N273" i="21"/>
  <c r="F273" i="21"/>
  <c r="H273" i="21" s="1"/>
  <c r="E273" i="21"/>
  <c r="D273" i="21"/>
  <c r="A273" i="21"/>
  <c r="AK281" i="21"/>
  <c r="N281" i="21"/>
  <c r="A281" i="21"/>
  <c r="AK263" i="21"/>
  <c r="N263" i="21"/>
  <c r="A263" i="21"/>
  <c r="AK285" i="21"/>
  <c r="N285" i="21"/>
  <c r="A285" i="21"/>
  <c r="AK259" i="21"/>
  <c r="N259" i="21"/>
  <c r="A259" i="21"/>
  <c r="AK282" i="21"/>
  <c r="AM282" i="21"/>
  <c r="N282" i="21"/>
  <c r="A282" i="21"/>
  <c r="AK276" i="21"/>
  <c r="N276" i="21"/>
  <c r="A276" i="21"/>
  <c r="AK261" i="21"/>
  <c r="N261" i="21"/>
  <c r="A261" i="21"/>
  <c r="AK271" i="21"/>
  <c r="AM271" i="21"/>
  <c r="F271" i="21"/>
  <c r="E271" i="21"/>
  <c r="D271" i="21"/>
  <c r="A271" i="21"/>
  <c r="AK264" i="21"/>
  <c r="A264" i="21"/>
  <c r="AK275" i="21"/>
  <c r="N275" i="21"/>
  <c r="F275" i="21"/>
  <c r="H275" i="21" s="1"/>
  <c r="E275" i="21"/>
  <c r="A275" i="21"/>
  <c r="AK254" i="21"/>
  <c r="AJ254" i="21"/>
  <c r="N254" i="21"/>
  <c r="F254" i="21"/>
  <c r="H254" i="21" s="1"/>
  <c r="E254" i="21"/>
  <c r="D254" i="21"/>
  <c r="A254" i="21"/>
  <c r="AK270" i="21"/>
  <c r="A270" i="21"/>
  <c r="AK256" i="21"/>
  <c r="N256" i="21"/>
  <c r="A256" i="21"/>
  <c r="AK283" i="21"/>
  <c r="N283" i="21"/>
  <c r="F283" i="21"/>
  <c r="H283" i="21" s="1"/>
  <c r="E283" i="21"/>
  <c r="D283" i="21"/>
  <c r="A283" i="21"/>
  <c r="AK266" i="21"/>
  <c r="AM266" i="21"/>
  <c r="N266" i="21"/>
  <c r="A266" i="21"/>
  <c r="AK277" i="21"/>
  <c r="N277" i="21"/>
  <c r="A277" i="21"/>
  <c r="AK284" i="21"/>
  <c r="AM284" i="21"/>
  <c r="N284" i="21"/>
  <c r="A284" i="21"/>
  <c r="AK255" i="21"/>
  <c r="N255" i="21"/>
  <c r="A255" i="21"/>
  <c r="AK258" i="21"/>
  <c r="N258" i="21"/>
  <c r="A258" i="21"/>
  <c r="AK257" i="21"/>
  <c r="N257" i="21"/>
  <c r="H257" i="21"/>
  <c r="E257" i="21"/>
  <c r="D257" i="21"/>
  <c r="A257" i="21"/>
  <c r="AK279" i="21"/>
  <c r="N279" i="21"/>
  <c r="A279" i="21"/>
  <c r="AO252" i="21"/>
  <c r="AN252" i="21"/>
  <c r="AM252" i="21"/>
  <c r="AJ252" i="21"/>
  <c r="A252" i="21"/>
  <c r="AO251" i="21"/>
  <c r="AN251" i="21"/>
  <c r="AM251" i="21"/>
  <c r="A251" i="21"/>
  <c r="AO250" i="21"/>
  <c r="AN250" i="21"/>
  <c r="AM250" i="21"/>
  <c r="A250" i="21"/>
  <c r="AO249" i="21"/>
  <c r="AN249" i="21"/>
  <c r="AC249" i="21"/>
  <c r="AC250" i="21" s="1"/>
  <c r="A249" i="21"/>
  <c r="AO248" i="21"/>
  <c r="AN248" i="21"/>
  <c r="A248" i="21"/>
  <c r="AO247" i="21"/>
  <c r="AN247" i="21"/>
  <c r="AM247" i="21"/>
  <c r="A247" i="21"/>
  <c r="AO246" i="21"/>
  <c r="AN246" i="21"/>
  <c r="AM246" i="21"/>
  <c r="A246" i="21"/>
  <c r="AO245" i="21"/>
  <c r="AN245" i="21"/>
  <c r="AM245" i="21"/>
  <c r="A245" i="21"/>
  <c r="AO239" i="21"/>
  <c r="AN239" i="21"/>
  <c r="AM239" i="21"/>
  <c r="A239" i="21"/>
  <c r="AO238" i="21"/>
  <c r="AN238" i="21"/>
  <c r="AM238" i="21"/>
  <c r="A238" i="21"/>
  <c r="AO237" i="21"/>
  <c r="AN237" i="21"/>
  <c r="AM237" i="21"/>
  <c r="A237" i="21"/>
  <c r="AO236" i="21"/>
  <c r="AN236" i="21"/>
  <c r="AM236" i="21"/>
  <c r="A236" i="21"/>
  <c r="AO235" i="21"/>
  <c r="AN235" i="21"/>
  <c r="AM235" i="21"/>
  <c r="A235" i="21"/>
  <c r="AO234" i="21"/>
  <c r="AN234" i="21"/>
  <c r="AM234" i="21"/>
  <c r="A234" i="21"/>
  <c r="AO233" i="21"/>
  <c r="AN233" i="21"/>
  <c r="AM233" i="21"/>
  <c r="A233" i="21"/>
  <c r="AO232" i="21"/>
  <c r="AN232" i="21"/>
  <c r="AM232" i="21"/>
  <c r="A232" i="21"/>
  <c r="AO231" i="21"/>
  <c r="AN231" i="21"/>
  <c r="AM231" i="21"/>
  <c r="A231" i="21"/>
  <c r="AO230" i="21"/>
  <c r="AN230" i="21"/>
  <c r="AM230" i="21"/>
  <c r="A230" i="21"/>
  <c r="AO229" i="21"/>
  <c r="AN229" i="21"/>
  <c r="AM229" i="21"/>
  <c r="A229" i="21"/>
  <c r="AO228" i="21"/>
  <c r="AN228" i="21"/>
  <c r="AM228" i="21"/>
  <c r="A228" i="21"/>
  <c r="AO227" i="21"/>
  <c r="AN227" i="21"/>
  <c r="AM227" i="21"/>
  <c r="A227" i="21"/>
  <c r="AO226" i="21"/>
  <c r="AN226" i="21"/>
  <c r="AM226" i="21"/>
  <c r="A226" i="21"/>
  <c r="AO225" i="21"/>
  <c r="AN225" i="21"/>
  <c r="AM225" i="21"/>
  <c r="A225" i="21"/>
  <c r="AO224" i="21"/>
  <c r="AN224" i="21"/>
  <c r="AM224" i="21"/>
  <c r="A224" i="21"/>
  <c r="AO223" i="21"/>
  <c r="AN223" i="21"/>
  <c r="AM223" i="21"/>
  <c r="A223" i="21"/>
  <c r="AO222" i="21"/>
  <c r="AN222" i="21"/>
  <c r="AM222" i="21"/>
  <c r="A222" i="21"/>
  <c r="AO221" i="21"/>
  <c r="AN221" i="21"/>
  <c r="AM221" i="21"/>
  <c r="A221" i="21"/>
  <c r="AO220" i="21"/>
  <c r="AN220" i="21"/>
  <c r="AM220" i="21"/>
  <c r="A220" i="21"/>
  <c r="AO219" i="21"/>
  <c r="AN219" i="21"/>
  <c r="AM219" i="21"/>
  <c r="A219" i="21"/>
  <c r="AO218" i="21"/>
  <c r="AN218" i="21"/>
  <c r="AM218" i="21"/>
  <c r="A218" i="21"/>
  <c r="AO217" i="21"/>
  <c r="AN217" i="21"/>
  <c r="AM217" i="21"/>
  <c r="A217" i="21"/>
  <c r="AO216" i="21"/>
  <c r="AN216" i="21"/>
  <c r="AM216" i="21"/>
  <c r="A216" i="21"/>
  <c r="AO215" i="21"/>
  <c r="AN215" i="21"/>
  <c r="AM215" i="21"/>
  <c r="A215" i="21"/>
  <c r="AO214" i="21"/>
  <c r="AN214" i="21"/>
  <c r="A214" i="21"/>
  <c r="AI213" i="21"/>
  <c r="AH213" i="21"/>
  <c r="L213" i="21"/>
  <c r="AM213" i="21" s="1"/>
  <c r="A213" i="21"/>
  <c r="AM212" i="21"/>
  <c r="AJ212" i="21"/>
  <c r="Z212" i="21"/>
  <c r="F212" i="21"/>
  <c r="H212" i="21" s="1"/>
  <c r="E212" i="21"/>
  <c r="D212" i="21"/>
  <c r="A212" i="21"/>
  <c r="AM211" i="21"/>
  <c r="AJ211" i="21"/>
  <c r="Z211" i="21"/>
  <c r="Y212" i="21" s="1"/>
  <c r="F211" i="21"/>
  <c r="H211" i="21" s="1"/>
  <c r="E211" i="21"/>
  <c r="D211" i="21"/>
  <c r="A211" i="21"/>
  <c r="AM210" i="21"/>
  <c r="AJ210" i="21"/>
  <c r="Z210" i="21"/>
  <c r="Y211" i="21" s="1"/>
  <c r="F210" i="21"/>
  <c r="H210" i="21" s="1"/>
  <c r="E210" i="21"/>
  <c r="D210" i="21"/>
  <c r="A210" i="21"/>
  <c r="AM209" i="21"/>
  <c r="AJ209" i="21"/>
  <c r="Z209" i="21"/>
  <c r="Y210" i="21" s="1"/>
  <c r="F209" i="21"/>
  <c r="H209" i="21" s="1"/>
  <c r="E209" i="21"/>
  <c r="D209" i="21"/>
  <c r="A209" i="21"/>
  <c r="AM208" i="21"/>
  <c r="AJ208" i="21"/>
  <c r="Z208" i="21"/>
  <c r="Y209" i="21" s="1"/>
  <c r="F208" i="21"/>
  <c r="H208" i="21" s="1"/>
  <c r="E208" i="21"/>
  <c r="D208" i="21"/>
  <c r="A208" i="21"/>
  <c r="AM207" i="21"/>
  <c r="AJ207" i="21"/>
  <c r="Z207" i="21"/>
  <c r="Y208" i="21" s="1"/>
  <c r="F207" i="21"/>
  <c r="H207" i="21" s="1"/>
  <c r="E207" i="21"/>
  <c r="D207" i="21"/>
  <c r="A207" i="21"/>
  <c r="AM206" i="21"/>
  <c r="AJ206" i="21"/>
  <c r="Z206" i="21"/>
  <c r="Y207" i="21" s="1"/>
  <c r="F206" i="21"/>
  <c r="H206" i="21" s="1"/>
  <c r="E206" i="21"/>
  <c r="D206" i="21"/>
  <c r="A206" i="21"/>
  <c r="AM205" i="21"/>
  <c r="AJ205" i="21"/>
  <c r="Z205" i="21"/>
  <c r="Y206" i="21" s="1"/>
  <c r="F205" i="21"/>
  <c r="H205" i="21" s="1"/>
  <c r="E205" i="21"/>
  <c r="D205" i="21"/>
  <c r="A205" i="21"/>
  <c r="AJ204" i="21"/>
  <c r="Z204" i="21"/>
  <c r="Y205" i="21" s="1"/>
  <c r="H204" i="21"/>
  <c r="E204" i="21"/>
  <c r="D204" i="21"/>
  <c r="A204" i="21"/>
  <c r="AM203" i="21"/>
  <c r="AJ203" i="21"/>
  <c r="Z203" i="21"/>
  <c r="Y204" i="21" s="1"/>
  <c r="F203" i="21"/>
  <c r="H203" i="21" s="1"/>
  <c r="E203" i="21"/>
  <c r="D203" i="21"/>
  <c r="A203" i="21"/>
  <c r="AM202" i="21"/>
  <c r="AJ202" i="21"/>
  <c r="Z202" i="21"/>
  <c r="Y203" i="21" s="1"/>
  <c r="F202" i="21"/>
  <c r="H202" i="21" s="1"/>
  <c r="E202" i="21"/>
  <c r="D202" i="21"/>
  <c r="A202" i="21"/>
  <c r="AM189" i="21"/>
  <c r="F189" i="21"/>
  <c r="H189" i="21" s="1"/>
  <c r="E189" i="21"/>
  <c r="D189" i="21"/>
  <c r="A189" i="21"/>
  <c r="AJ192" i="21"/>
  <c r="A192" i="21"/>
  <c r="AM197" i="21"/>
  <c r="F197" i="21"/>
  <c r="H197" i="21" s="1"/>
  <c r="E197" i="21"/>
  <c r="D197" i="21"/>
  <c r="A197" i="21"/>
  <c r="AM190" i="21"/>
  <c r="A191" i="21"/>
  <c r="AM196" i="21"/>
  <c r="AJ196" i="21"/>
  <c r="A196" i="21"/>
  <c r="AM195" i="21"/>
  <c r="A195" i="21"/>
  <c r="A200" i="21"/>
  <c r="AM198" i="21"/>
  <c r="A198" i="21"/>
  <c r="AM186" i="21"/>
  <c r="A186" i="21"/>
  <c r="AM185" i="21"/>
  <c r="A185" i="21"/>
  <c r="A188" i="21"/>
  <c r="AJ194" i="21"/>
  <c r="A194" i="21"/>
  <c r="AM199" i="21"/>
  <c r="A199" i="21"/>
  <c r="AM201" i="21"/>
  <c r="A201" i="21"/>
  <c r="A193" i="21"/>
  <c r="A187" i="21"/>
  <c r="AO183" i="21"/>
  <c r="AN183" i="21"/>
  <c r="AM183" i="21"/>
  <c r="AJ183" i="21"/>
  <c r="A183" i="21"/>
  <c r="AO182" i="21"/>
  <c r="A182" i="21"/>
  <c r="AO181" i="21"/>
  <c r="A181" i="21"/>
  <c r="AO180" i="21"/>
  <c r="AC180" i="21"/>
  <c r="A180" i="21"/>
  <c r="AO179" i="21"/>
  <c r="A179" i="21"/>
  <c r="AO178" i="21"/>
  <c r="AN178" i="21"/>
  <c r="AM178" i="21"/>
  <c r="A178" i="21"/>
  <c r="AO177" i="21"/>
  <c r="AN177" i="21"/>
  <c r="AM177" i="21"/>
  <c r="A177" i="21"/>
  <c r="AO176" i="21"/>
  <c r="AN176" i="21"/>
  <c r="AM176" i="21"/>
  <c r="A176" i="21"/>
  <c r="AO175" i="21"/>
  <c r="AN175" i="21"/>
  <c r="AM175" i="21"/>
  <c r="A175" i="21"/>
  <c r="AO174" i="21"/>
  <c r="AN174" i="21"/>
  <c r="AM174" i="21"/>
  <c r="A174" i="21"/>
  <c r="AO173" i="21"/>
  <c r="AN173" i="21"/>
  <c r="AM173" i="21"/>
  <c r="A173" i="21"/>
  <c r="AO172" i="21"/>
  <c r="AN172" i="21"/>
  <c r="AM172" i="21"/>
  <c r="A172" i="21"/>
  <c r="AO171" i="21"/>
  <c r="AN171" i="21"/>
  <c r="AM171" i="21"/>
  <c r="A171" i="21"/>
  <c r="AO170" i="21"/>
  <c r="AN170" i="21"/>
  <c r="AM170" i="21"/>
  <c r="A170" i="21"/>
  <c r="AO169" i="21"/>
  <c r="AN169" i="21"/>
  <c r="AM169" i="21"/>
  <c r="A169" i="21"/>
  <c r="AO168" i="21"/>
  <c r="AN168" i="21"/>
  <c r="AM168" i="21"/>
  <c r="A168" i="21"/>
  <c r="AO167" i="21"/>
  <c r="AN167" i="21"/>
  <c r="AM167" i="21"/>
  <c r="A167" i="21"/>
  <c r="AO166" i="21"/>
  <c r="AN166" i="21"/>
  <c r="AM166" i="21"/>
  <c r="A166" i="21"/>
  <c r="AO165" i="21"/>
  <c r="AN165" i="21"/>
  <c r="AM165" i="21"/>
  <c r="A165" i="21"/>
  <c r="AO164" i="21"/>
  <c r="AN164" i="21"/>
  <c r="AM164" i="21"/>
  <c r="A164" i="21"/>
  <c r="AO163" i="21"/>
  <c r="AN163" i="21"/>
  <c r="AM163" i="21"/>
  <c r="A163" i="21"/>
  <c r="AO162" i="21"/>
  <c r="AN162" i="21"/>
  <c r="AM162" i="21"/>
  <c r="A162" i="21"/>
  <c r="AO161" i="21"/>
  <c r="AN161" i="21"/>
  <c r="AM161" i="21"/>
  <c r="A161" i="21"/>
  <c r="AO160" i="21"/>
  <c r="AN160" i="21"/>
  <c r="AM160" i="21"/>
  <c r="A160" i="21"/>
  <c r="AO159" i="21"/>
  <c r="AN159" i="21"/>
  <c r="AM159" i="21"/>
  <c r="A159" i="21"/>
  <c r="AO158" i="21"/>
  <c r="AN158" i="21"/>
  <c r="AM158" i="21"/>
  <c r="A158" i="21"/>
  <c r="AO157" i="21"/>
  <c r="AN157" i="21"/>
  <c r="AM157" i="21"/>
  <c r="A157" i="21"/>
  <c r="AO156" i="21"/>
  <c r="AN156" i="21"/>
  <c r="AM156" i="21"/>
  <c r="A156" i="21"/>
  <c r="AO155" i="21"/>
  <c r="AN155" i="21"/>
  <c r="AM155" i="21"/>
  <c r="A155" i="21"/>
  <c r="AO154" i="21"/>
  <c r="AN154" i="21"/>
  <c r="AM154" i="21"/>
  <c r="A154" i="21"/>
  <c r="AO153" i="21"/>
  <c r="AN153" i="21"/>
  <c r="AM153" i="21"/>
  <c r="A153" i="21"/>
  <c r="AO152" i="21"/>
  <c r="AN152" i="21"/>
  <c r="AM152" i="21"/>
  <c r="A152" i="21"/>
  <c r="AO151" i="21"/>
  <c r="AN151" i="21"/>
  <c r="AM151" i="21"/>
  <c r="A151" i="21"/>
  <c r="AO150" i="21"/>
  <c r="AN150" i="21"/>
  <c r="AM150" i="21"/>
  <c r="A150" i="21"/>
  <c r="AO149" i="21"/>
  <c r="AN149" i="21"/>
  <c r="AM149" i="21"/>
  <c r="A149" i="21"/>
  <c r="AO148" i="21"/>
  <c r="AN148" i="21"/>
  <c r="AM148" i="21"/>
  <c r="A148" i="21"/>
  <c r="AO147" i="21"/>
  <c r="AN147" i="21"/>
  <c r="AM147" i="21"/>
  <c r="A147" i="21"/>
  <c r="AO145" i="21"/>
  <c r="AN145" i="21"/>
  <c r="AM145" i="21"/>
  <c r="A145" i="21"/>
  <c r="AO144" i="21"/>
  <c r="AN144" i="21"/>
  <c r="AM144" i="21"/>
  <c r="A144" i="21"/>
  <c r="AO143" i="21"/>
  <c r="AN143" i="21"/>
  <c r="AM143" i="21"/>
  <c r="A143" i="21"/>
  <c r="AO142" i="21"/>
  <c r="AN142" i="21"/>
  <c r="AM142" i="21"/>
  <c r="A142" i="21"/>
  <c r="AO141" i="21"/>
  <c r="AN141" i="21"/>
  <c r="A141" i="21"/>
  <c r="AM140" i="21"/>
  <c r="AI140" i="21"/>
  <c r="A140" i="21"/>
  <c r="AO139" i="21"/>
  <c r="AN139" i="21"/>
  <c r="AM139" i="21"/>
  <c r="AJ139" i="21"/>
  <c r="T139" i="21"/>
  <c r="A139" i="21"/>
  <c r="AM138" i="21"/>
  <c r="AJ138" i="21"/>
  <c r="Z138" i="21"/>
  <c r="N138" i="21"/>
  <c r="F138" i="21"/>
  <c r="H138" i="21" s="1"/>
  <c r="E138" i="21"/>
  <c r="D138" i="21"/>
  <c r="A138" i="21"/>
  <c r="AM137" i="21"/>
  <c r="AJ137" i="21"/>
  <c r="Z137" i="21"/>
  <c r="N137" i="21"/>
  <c r="F137" i="21"/>
  <c r="H137" i="21" s="1"/>
  <c r="E137" i="21"/>
  <c r="D137" i="21"/>
  <c r="A137" i="21"/>
  <c r="AM136" i="21"/>
  <c r="AJ136" i="21"/>
  <c r="Z136" i="21"/>
  <c r="Y138" i="21" s="1"/>
  <c r="N136" i="21"/>
  <c r="F136" i="21"/>
  <c r="H136" i="21" s="1"/>
  <c r="E136" i="21"/>
  <c r="D136" i="21"/>
  <c r="A136" i="21"/>
  <c r="AM135" i="21"/>
  <c r="AJ135" i="21"/>
  <c r="Z135" i="21"/>
  <c r="N135" i="21"/>
  <c r="F135" i="21"/>
  <c r="H135" i="21" s="1"/>
  <c r="E135" i="21"/>
  <c r="D135" i="21"/>
  <c r="A135" i="21"/>
  <c r="AM134" i="21"/>
  <c r="AJ134" i="21"/>
  <c r="Z134" i="21"/>
  <c r="N134" i="21"/>
  <c r="F134" i="21"/>
  <c r="H134" i="21" s="1"/>
  <c r="E134" i="21"/>
  <c r="D134" i="21"/>
  <c r="A134" i="21"/>
  <c r="N133" i="21"/>
  <c r="F133" i="21"/>
  <c r="H133" i="21" s="1"/>
  <c r="E133" i="21"/>
  <c r="D133" i="21"/>
  <c r="A133" i="21"/>
  <c r="N114" i="21"/>
  <c r="F114" i="21"/>
  <c r="H114" i="21" s="1"/>
  <c r="E114" i="21"/>
  <c r="D114" i="21"/>
  <c r="A114" i="21"/>
  <c r="N109" i="21"/>
  <c r="F109" i="21"/>
  <c r="H109" i="21" s="1"/>
  <c r="E109" i="21"/>
  <c r="D109" i="21"/>
  <c r="A109" i="21"/>
  <c r="AM103" i="21"/>
  <c r="A103" i="21"/>
  <c r="AM120" i="21"/>
  <c r="A120" i="21"/>
  <c r="AM115" i="21"/>
  <c r="N115" i="21"/>
  <c r="F115" i="21"/>
  <c r="H115" i="21" s="1"/>
  <c r="E115" i="21"/>
  <c r="D115" i="21"/>
  <c r="A115" i="21"/>
  <c r="A119" i="21"/>
  <c r="A102" i="21"/>
  <c r="A124" i="21"/>
  <c r="N126" i="21"/>
  <c r="A126" i="21"/>
  <c r="N118" i="21"/>
  <c r="F118" i="21"/>
  <c r="H118" i="21" s="1"/>
  <c r="E118" i="21"/>
  <c r="D118" i="21"/>
  <c r="A118" i="21"/>
  <c r="N107" i="21"/>
  <c r="A107" i="21"/>
  <c r="AM105" i="21"/>
  <c r="A105" i="21"/>
  <c r="N104" i="21"/>
  <c r="A104" i="21"/>
  <c r="AK113" i="21"/>
  <c r="A113" i="21"/>
  <c r="AK116" i="21"/>
  <c r="AM116" i="21"/>
  <c r="N116" i="21"/>
  <c r="A116" i="21"/>
  <c r="AM132" i="21"/>
  <c r="A132" i="21"/>
  <c r="AM122" i="21"/>
  <c r="N122" i="21"/>
  <c r="A122" i="21"/>
  <c r="AM112" i="21"/>
  <c r="N112" i="21"/>
  <c r="A112" i="21"/>
  <c r="N130" i="21"/>
  <c r="A130" i="21"/>
  <c r="AM128" i="21"/>
  <c r="N128" i="21"/>
  <c r="A128" i="21"/>
  <c r="AM106" i="21"/>
  <c r="N106" i="21"/>
  <c r="A106" i="21"/>
  <c r="AM129" i="21"/>
  <c r="N129" i="21"/>
  <c r="F129" i="21"/>
  <c r="H129" i="21" s="1"/>
  <c r="E129" i="21"/>
  <c r="D129" i="21"/>
  <c r="A129" i="21"/>
  <c r="AM125" i="21"/>
  <c r="N125" i="21"/>
  <c r="A125" i="21"/>
  <c r="AM131" i="21"/>
  <c r="N131" i="21"/>
  <c r="A131" i="21"/>
  <c r="AM117" i="21"/>
  <c r="N117" i="21"/>
  <c r="A117" i="21"/>
  <c r="AM127" i="21"/>
  <c r="N127" i="21"/>
  <c r="A127" i="21"/>
  <c r="AM108" i="21"/>
  <c r="N108" i="21"/>
  <c r="A108" i="21"/>
  <c r="A111" i="21"/>
  <c r="AO100" i="21"/>
  <c r="AN100" i="21"/>
  <c r="AM100" i="21"/>
  <c r="AJ100" i="21"/>
  <c r="A100" i="21"/>
  <c r="AO99" i="21"/>
  <c r="A99" i="21"/>
  <c r="AO98" i="21"/>
  <c r="D181" i="21"/>
  <c r="D250" i="21" s="1"/>
  <c r="A98" i="21"/>
  <c r="AO97" i="21"/>
  <c r="AC97" i="21"/>
  <c r="D97" i="21"/>
  <c r="D180" i="21" s="1"/>
  <c r="D249" i="21" s="1"/>
  <c r="A97" i="21"/>
  <c r="AO96" i="21"/>
  <c r="D96" i="21"/>
  <c r="D179" i="21" s="1"/>
  <c r="D248" i="21" s="1"/>
  <c r="A96" i="21"/>
  <c r="AO95" i="21"/>
  <c r="AN95" i="21"/>
  <c r="AM95" i="21"/>
  <c r="A95" i="21"/>
  <c r="AO94" i="21"/>
  <c r="AN94" i="21"/>
  <c r="AM94" i="21"/>
  <c r="A94" i="21"/>
  <c r="AO93" i="21"/>
  <c r="AN93" i="21"/>
  <c r="AM93" i="21"/>
  <c r="A93" i="21"/>
  <c r="AO87" i="21"/>
  <c r="AN87" i="21"/>
  <c r="AM87" i="21"/>
  <c r="A87" i="21"/>
  <c r="AO86" i="21"/>
  <c r="AN86" i="21"/>
  <c r="AM86" i="21"/>
  <c r="A86" i="21"/>
  <c r="AO85" i="21"/>
  <c r="AN85" i="21"/>
  <c r="AM85" i="21"/>
  <c r="A85" i="21"/>
  <c r="AO84" i="21"/>
  <c r="AN84" i="21"/>
  <c r="AM84" i="21"/>
  <c r="A84" i="21"/>
  <c r="AO83" i="21"/>
  <c r="AN83" i="21"/>
  <c r="AM83" i="21"/>
  <c r="A83" i="21"/>
  <c r="AO82" i="21"/>
  <c r="AN82" i="21"/>
  <c r="AM82" i="21"/>
  <c r="A82" i="21"/>
  <c r="AO81" i="21"/>
  <c r="AN81" i="21"/>
  <c r="AM81" i="21"/>
  <c r="A81" i="21"/>
  <c r="AO80" i="21"/>
  <c r="AN80" i="21"/>
  <c r="AM80" i="21"/>
  <c r="A80" i="21"/>
  <c r="AO79" i="21"/>
  <c r="AN79" i="21"/>
  <c r="AM79" i="21"/>
  <c r="A79" i="21"/>
  <c r="AO78" i="21"/>
  <c r="AN78" i="21"/>
  <c r="AM78" i="21"/>
  <c r="A78" i="21"/>
  <c r="AO77" i="21"/>
  <c r="AN77" i="21"/>
  <c r="AM77" i="21"/>
  <c r="A77" i="21"/>
  <c r="AO76" i="21"/>
  <c r="AN76" i="21"/>
  <c r="AM76" i="21"/>
  <c r="A76" i="21"/>
  <c r="AO75" i="21"/>
  <c r="AN75" i="21"/>
  <c r="AM75" i="21"/>
  <c r="A75" i="21"/>
  <c r="AO74" i="21"/>
  <c r="AN74" i="21"/>
  <c r="AM74" i="21"/>
  <c r="A74" i="21"/>
  <c r="AO73" i="21"/>
  <c r="AN73" i="21"/>
  <c r="AM73" i="21"/>
  <c r="A73" i="21"/>
  <c r="AO72" i="21"/>
  <c r="AN72" i="21"/>
  <c r="AM72" i="21"/>
  <c r="A72" i="21"/>
  <c r="AO71" i="21"/>
  <c r="AN71" i="21"/>
  <c r="AM71" i="21"/>
  <c r="A71" i="21"/>
  <c r="AO70" i="21"/>
  <c r="AN70" i="21"/>
  <c r="AM70" i="21"/>
  <c r="A70" i="21"/>
  <c r="AO69" i="21"/>
  <c r="AN69" i="21"/>
  <c r="AM69" i="21"/>
  <c r="A69" i="21"/>
  <c r="AN68" i="21"/>
  <c r="AM68" i="21"/>
  <c r="A68" i="21"/>
  <c r="AN67" i="21"/>
  <c r="AM67" i="21"/>
  <c r="A67" i="21"/>
  <c r="AN66" i="21"/>
  <c r="AM66" i="21"/>
  <c r="A66" i="21"/>
  <c r="AN65" i="21"/>
  <c r="AM65" i="21"/>
  <c r="A65" i="21"/>
  <c r="AN64" i="21"/>
  <c r="A64" i="21"/>
  <c r="AN63" i="21"/>
  <c r="AM63" i="21"/>
  <c r="A63" i="21"/>
  <c r="AN62" i="21"/>
  <c r="AM62" i="21"/>
  <c r="A62" i="21"/>
  <c r="AN60" i="21"/>
  <c r="AM60" i="21"/>
  <c r="A60" i="21"/>
  <c r="AN59" i="21"/>
  <c r="AM59" i="21"/>
  <c r="A59" i="21"/>
  <c r="AN58" i="21"/>
  <c r="AM58" i="21"/>
  <c r="A58" i="21"/>
  <c r="AN57" i="21"/>
  <c r="AM57" i="21"/>
  <c r="A57" i="21"/>
  <c r="AN56" i="21"/>
  <c r="A56" i="21"/>
  <c r="AH55" i="21"/>
  <c r="A55" i="21"/>
  <c r="AN54" i="21"/>
  <c r="AM54" i="21"/>
  <c r="AJ54" i="21"/>
  <c r="A54" i="21"/>
  <c r="AM53" i="21"/>
  <c r="AL53" i="21"/>
  <c r="AK53" i="21"/>
  <c r="AJ53" i="21"/>
  <c r="AI53" i="21"/>
  <c r="Z53" i="21"/>
  <c r="N53" i="21"/>
  <c r="A53" i="21"/>
  <c r="AM52" i="21"/>
  <c r="AK52" i="21"/>
  <c r="AJ52" i="21"/>
  <c r="AI52" i="21"/>
  <c r="Z52" i="21"/>
  <c r="N52" i="21"/>
  <c r="A52" i="21"/>
  <c r="AM51" i="21"/>
  <c r="AL51" i="21"/>
  <c r="AK51" i="21"/>
  <c r="AJ51" i="21"/>
  <c r="N51" i="21"/>
  <c r="A51" i="21"/>
  <c r="AM50" i="21"/>
  <c r="AK50" i="21"/>
  <c r="AJ50" i="21"/>
  <c r="AI50" i="21"/>
  <c r="Z50" i="21"/>
  <c r="Y52" i="21" s="1"/>
  <c r="AL52" i="21" s="1"/>
  <c r="N50" i="21"/>
  <c r="A50" i="21"/>
  <c r="AM49" i="21"/>
  <c r="AK49" i="21"/>
  <c r="AJ49" i="21"/>
  <c r="AI49" i="21"/>
  <c r="Z49" i="21"/>
  <c r="Y50" i="21" s="1"/>
  <c r="AL50" i="21" s="1"/>
  <c r="N49" i="21"/>
  <c r="A49" i="21"/>
  <c r="AM48" i="21"/>
  <c r="AK48" i="21"/>
  <c r="AJ48" i="21"/>
  <c r="AI48" i="21"/>
  <c r="Z48" i="21"/>
  <c r="Y49" i="21" s="1"/>
  <c r="AL49" i="21" s="1"/>
  <c r="N48" i="21"/>
  <c r="A48" i="21"/>
  <c r="AM47" i="21"/>
  <c r="AK47" i="21"/>
  <c r="AJ47" i="21"/>
  <c r="AI47" i="21"/>
  <c r="Z47" i="21"/>
  <c r="Y48" i="21" s="1"/>
  <c r="AL48" i="21" s="1"/>
  <c r="N47" i="21"/>
  <c r="A47" i="21"/>
  <c r="AM46" i="21"/>
  <c r="AL46" i="21"/>
  <c r="AK46" i="21"/>
  <c r="AJ46" i="21"/>
  <c r="AI46" i="21"/>
  <c r="Z46" i="21"/>
  <c r="Y47" i="21" s="1"/>
  <c r="AL47" i="21" s="1"/>
  <c r="N46" i="21"/>
  <c r="A46" i="21"/>
  <c r="AM45" i="21"/>
  <c r="AL45" i="21"/>
  <c r="AK45" i="21"/>
  <c r="AJ45" i="21"/>
  <c r="Z45" i="21"/>
  <c r="A45" i="21"/>
  <c r="AK44" i="21"/>
  <c r="AJ44" i="21"/>
  <c r="AM44" i="21"/>
  <c r="A44" i="21"/>
  <c r="AK43" i="21"/>
  <c r="A43" i="21"/>
  <c r="AM42" i="21"/>
  <c r="AK42" i="21"/>
  <c r="AI42" i="21"/>
  <c r="N42" i="21"/>
  <c r="A42" i="21"/>
  <c r="AM41" i="21"/>
  <c r="AK41" i="21"/>
  <c r="AJ41" i="21"/>
  <c r="A41" i="21"/>
  <c r="AK40" i="21"/>
  <c r="AJ40" i="21"/>
  <c r="AM40" i="21"/>
  <c r="A40" i="21"/>
  <c r="AM39" i="21"/>
  <c r="AK39" i="21"/>
  <c r="AJ39" i="21"/>
  <c r="AI39" i="21"/>
  <c r="N39" i="21"/>
  <c r="A39" i="21"/>
  <c r="AK22" i="21"/>
  <c r="AJ22" i="21"/>
  <c r="A22" i="21"/>
  <c r="AK18" i="21"/>
  <c r="AJ18" i="21"/>
  <c r="AM18" i="21"/>
  <c r="A18" i="21"/>
  <c r="AK19" i="21"/>
  <c r="AJ19" i="21"/>
  <c r="AI19" i="21"/>
  <c r="AM19" i="21"/>
  <c r="A19" i="21"/>
  <c r="AM35" i="21"/>
  <c r="AK35" i="21"/>
  <c r="AJ35" i="21"/>
  <c r="A35" i="21"/>
  <c r="AK37" i="21"/>
  <c r="AJ37" i="21"/>
  <c r="AM37" i="21"/>
  <c r="A37" i="21"/>
  <c r="AK29" i="21"/>
  <c r="AJ29" i="21"/>
  <c r="AM29" i="21"/>
  <c r="A29" i="21"/>
  <c r="AK21" i="21"/>
  <c r="AJ21" i="21"/>
  <c r="AM21" i="21"/>
  <c r="A21" i="21"/>
  <c r="AM23" i="21"/>
  <c r="AK23" i="21"/>
  <c r="AJ23" i="21"/>
  <c r="A23" i="21"/>
  <c r="AM26" i="21"/>
  <c r="AK26" i="21"/>
  <c r="AJ26" i="21"/>
  <c r="A26" i="21"/>
  <c r="AK33" i="21"/>
  <c r="AJ33" i="21"/>
  <c r="AM33" i="21"/>
  <c r="A33" i="21"/>
  <c r="AK38" i="21"/>
  <c r="AJ38" i="21"/>
  <c r="AM38" i="21"/>
  <c r="A38" i="21"/>
  <c r="AM32" i="21"/>
  <c r="AK32" i="21"/>
  <c r="AJ32" i="21"/>
  <c r="A32" i="21"/>
  <c r="AK17" i="21"/>
  <c r="AI17" i="21"/>
  <c r="AJ17" i="21"/>
  <c r="A17" i="21"/>
  <c r="AK30" i="21"/>
  <c r="AJ30" i="21"/>
  <c r="A30" i="21"/>
  <c r="AK25" i="21"/>
  <c r="A25" i="21"/>
  <c r="AK31" i="21"/>
  <c r="AJ31" i="21"/>
  <c r="A31" i="21"/>
  <c r="AM36" i="21"/>
  <c r="AK36" i="21"/>
  <c r="AJ36" i="21"/>
  <c r="N36" i="21"/>
  <c r="A36" i="21"/>
  <c r="AK20" i="21"/>
  <c r="AM20" i="21"/>
  <c r="A20" i="21"/>
  <c r="AK24" i="21"/>
  <c r="AJ24" i="21"/>
  <c r="AM24" i="21"/>
  <c r="A24" i="21"/>
  <c r="AK28" i="21"/>
  <c r="AJ28" i="21"/>
  <c r="AM28" i="21"/>
  <c r="A28" i="21"/>
  <c r="AK15" i="21"/>
  <c r="AJ15" i="21"/>
  <c r="AM15" i="21"/>
  <c r="A15" i="21"/>
  <c r="AK14" i="21"/>
  <c r="AJ14" i="21"/>
  <c r="AM14" i="21"/>
  <c r="A14" i="21"/>
  <c r="AK27" i="21"/>
  <c r="AJ27" i="21"/>
  <c r="A27" i="21"/>
  <c r="AM34" i="21"/>
  <c r="AK34" i="21"/>
  <c r="AJ34" i="21"/>
  <c r="A34" i="21"/>
  <c r="A13" i="21"/>
  <c r="A12" i="21"/>
  <c r="A11" i="21"/>
  <c r="AC10" i="21"/>
  <c r="A10" i="21"/>
  <c r="A9" i="21"/>
  <c r="A8" i="21"/>
  <c r="A7" i="21"/>
  <c r="AE280" i="21" l="1"/>
  <c r="AJ140" i="21"/>
  <c r="AD202" i="21"/>
  <c r="AE202" i="21"/>
  <c r="AF202" i="21"/>
  <c r="AG202" i="21"/>
  <c r="AD204" i="21"/>
  <c r="AE204" i="21"/>
  <c r="AF204" i="21"/>
  <c r="AG204" i="21"/>
  <c r="AO50" i="21"/>
  <c r="AD205" i="21"/>
  <c r="AE205" i="21"/>
  <c r="AF205" i="21"/>
  <c r="AG205" i="21"/>
  <c r="AD207" i="21"/>
  <c r="AE207" i="21"/>
  <c r="AF207" i="21"/>
  <c r="AG207" i="21"/>
  <c r="AD209" i="21"/>
  <c r="AE209" i="21"/>
  <c r="AF209" i="21"/>
  <c r="AG209" i="21"/>
  <c r="AD203" i="21"/>
  <c r="AE203" i="21"/>
  <c r="AF203" i="21"/>
  <c r="AG203" i="21"/>
  <c r="AN138" i="21"/>
  <c r="AD206" i="21"/>
  <c r="AE206" i="21"/>
  <c r="AF206" i="21"/>
  <c r="AG206" i="21"/>
  <c r="AD208" i="21"/>
  <c r="AE208" i="21"/>
  <c r="AF208" i="21"/>
  <c r="AG208" i="21"/>
  <c r="AD210" i="21"/>
  <c r="AE210" i="21"/>
  <c r="AF210" i="21"/>
  <c r="AG210" i="21"/>
  <c r="AM267" i="21"/>
  <c r="N217" i="21"/>
  <c r="AJ189" i="21"/>
  <c r="AJ197" i="21"/>
  <c r="AJ190" i="21"/>
  <c r="AM192" i="21"/>
  <c r="AO207" i="21"/>
  <c r="AM275" i="21"/>
  <c r="AG289" i="21"/>
  <c r="AD289" i="21"/>
  <c r="AE289" i="21"/>
  <c r="AF289" i="21"/>
  <c r="AG286" i="21"/>
  <c r="AF286" i="21"/>
  <c r="AD286" i="21"/>
  <c r="AE286" i="21"/>
  <c r="AG274" i="21"/>
  <c r="AD274" i="21"/>
  <c r="AE274" i="21"/>
  <c r="AF274" i="21"/>
  <c r="AD280" i="21"/>
  <c r="AG287" i="21"/>
  <c r="AD287" i="21"/>
  <c r="AE287" i="21"/>
  <c r="AF287" i="21"/>
  <c r="AG288" i="21"/>
  <c r="AF288" i="21"/>
  <c r="AD288" i="21"/>
  <c r="AE288" i="21"/>
  <c r="AM126" i="21"/>
  <c r="AO41" i="21"/>
  <c r="AO40" i="21"/>
  <c r="AM17" i="21"/>
  <c r="AJ25" i="21"/>
  <c r="AO36" i="21"/>
  <c r="AN15" i="21"/>
  <c r="AO263" i="21"/>
  <c r="AM104" i="21"/>
  <c r="AO131" i="21"/>
  <c r="AM273" i="21"/>
  <c r="AM259" i="21"/>
  <c r="AO34" i="21"/>
  <c r="AM256" i="21"/>
  <c r="AM191" i="21"/>
  <c r="AJ191" i="21"/>
  <c r="AM187" i="21"/>
  <c r="AJ187" i="21"/>
  <c r="AM279" i="21"/>
  <c r="AN266" i="21"/>
  <c r="AN195" i="21"/>
  <c r="AO196" i="21"/>
  <c r="AN32" i="21"/>
  <c r="N222" i="21"/>
  <c r="AO198" i="21"/>
  <c r="AN194" i="21"/>
  <c r="Q213" i="21"/>
  <c r="AO134" i="21"/>
  <c r="AO132" i="21"/>
  <c r="AN132" i="21"/>
  <c r="AN190" i="21"/>
  <c r="AO190" i="21"/>
  <c r="AN210" i="21"/>
  <c r="AM194" i="21"/>
  <c r="AM281" i="21"/>
  <c r="AM118" i="21"/>
  <c r="N103" i="21"/>
  <c r="AM258" i="21"/>
  <c r="AM261" i="21"/>
  <c r="AN282" i="21"/>
  <c r="AM285" i="21"/>
  <c r="AM260" i="21"/>
  <c r="AM268" i="21"/>
  <c r="AM278" i="21"/>
  <c r="AO46" i="21"/>
  <c r="AO128" i="21"/>
  <c r="AN104" i="21"/>
  <c r="N105" i="21"/>
  <c r="AM107" i="21"/>
  <c r="N120" i="21"/>
  <c r="AN206" i="21"/>
  <c r="AO270" i="21"/>
  <c r="N272" i="21"/>
  <c r="AM130" i="21"/>
  <c r="AO136" i="21"/>
  <c r="AN189" i="21"/>
  <c r="N270" i="21"/>
  <c r="AM254" i="21"/>
  <c r="H271" i="21"/>
  <c r="AN27" i="21"/>
  <c r="AO27" i="21"/>
  <c r="AO14" i="21"/>
  <c r="AN14" i="21"/>
  <c r="AO28" i="21"/>
  <c r="AO33" i="21"/>
  <c r="AN33" i="21"/>
  <c r="AO42" i="21"/>
  <c r="AN42" i="21"/>
  <c r="AN36" i="21"/>
  <c r="AO23" i="21"/>
  <c r="AN23" i="21"/>
  <c r="AO29" i="21"/>
  <c r="AN29" i="21"/>
  <c r="AN22" i="21"/>
  <c r="AO22" i="21"/>
  <c r="AO39" i="21"/>
  <c r="AN39" i="21"/>
  <c r="AN44" i="21"/>
  <c r="AO44" i="21"/>
  <c r="AO15" i="21"/>
  <c r="AO24" i="21"/>
  <c r="AN24" i="21"/>
  <c r="AO25" i="21"/>
  <c r="AN25" i="21"/>
  <c r="AO30" i="21"/>
  <c r="AN30" i="21"/>
  <c r="AN26" i="21"/>
  <c r="AO26" i="21"/>
  <c r="AO21" i="21"/>
  <c r="AN21" i="21"/>
  <c r="AO37" i="21"/>
  <c r="AN37" i="21"/>
  <c r="AO18" i="21"/>
  <c r="AN18" i="21"/>
  <c r="AM27" i="21"/>
  <c r="AJ20" i="21"/>
  <c r="AM25" i="21"/>
  <c r="AM30" i="21"/>
  <c r="AO35" i="21"/>
  <c r="AN41" i="21"/>
  <c r="AJ43" i="21"/>
  <c r="AM43" i="21"/>
  <c r="N43" i="21"/>
  <c r="AN48" i="21"/>
  <c r="AO49" i="21"/>
  <c r="AN49" i="21"/>
  <c r="AO52" i="21"/>
  <c r="AN53" i="21"/>
  <c r="AO127" i="21"/>
  <c r="AN127" i="21"/>
  <c r="AO106" i="21"/>
  <c r="AN106" i="21"/>
  <c r="AN122" i="21"/>
  <c r="AO122" i="21"/>
  <c r="AO107" i="21"/>
  <c r="AN107" i="21"/>
  <c r="AM31" i="21"/>
  <c r="N38" i="21"/>
  <c r="AO47" i="21"/>
  <c r="AN47" i="21"/>
  <c r="AO125" i="21"/>
  <c r="AN125" i="21"/>
  <c r="AN112" i="21"/>
  <c r="AO112" i="21"/>
  <c r="AO116" i="21"/>
  <c r="AN116" i="21"/>
  <c r="AO53" i="21"/>
  <c r="AM55" i="21"/>
  <c r="AO117" i="21"/>
  <c r="AN117" i="21"/>
  <c r="AO113" i="21"/>
  <c r="AN35" i="21"/>
  <c r="AN40" i="21"/>
  <c r="AO45" i="21"/>
  <c r="AN45" i="21"/>
  <c r="AN46" i="21"/>
  <c r="AO48" i="21"/>
  <c r="AN50" i="21"/>
  <c r="AO51" i="21"/>
  <c r="AN51" i="21"/>
  <c r="AN52" i="21"/>
  <c r="AM109" i="21"/>
  <c r="AM133" i="21"/>
  <c r="AO135" i="21"/>
  <c r="AN135" i="21"/>
  <c r="AM113" i="21"/>
  <c r="AO193" i="21"/>
  <c r="AN193" i="21"/>
  <c r="AM22" i="21"/>
  <c r="AJ42" i="21"/>
  <c r="AM102" i="21"/>
  <c r="AM119" i="21"/>
  <c r="AM114" i="21"/>
  <c r="AO137" i="21"/>
  <c r="AM124" i="21"/>
  <c r="N102" i="21"/>
  <c r="AN134" i="21"/>
  <c r="AN137" i="21"/>
  <c r="AO138" i="21"/>
  <c r="AN136" i="21"/>
  <c r="AM193" i="21"/>
  <c r="AM200" i="21"/>
  <c r="AN202" i="21"/>
  <c r="AO209" i="21"/>
  <c r="AN209" i="21"/>
  <c r="AN284" i="21"/>
  <c r="AO284" i="21"/>
  <c r="AO200" i="21"/>
  <c r="AO203" i="21"/>
  <c r="AN203" i="21"/>
  <c r="AN207" i="21"/>
  <c r="AO186" i="21"/>
  <c r="AN186" i="21"/>
  <c r="AN200" i="21"/>
  <c r="AO208" i="21"/>
  <c r="AN208" i="21"/>
  <c r="AO202" i="21"/>
  <c r="AO205" i="21"/>
  <c r="AN205" i="21"/>
  <c r="AO258" i="21"/>
  <c r="AN258" i="21"/>
  <c r="AO189" i="21"/>
  <c r="AO206" i="21"/>
  <c r="AO210" i="21"/>
  <c r="E221" i="21"/>
  <c r="E217" i="21"/>
  <c r="AO286" i="21"/>
  <c r="AN286" i="21"/>
  <c r="AM255" i="21"/>
  <c r="AO255" i="21"/>
  <c r="AN255" i="21"/>
  <c r="AM277" i="21"/>
  <c r="AO266" i="21"/>
  <c r="AM257" i="21"/>
  <c r="AM283" i="21"/>
  <c r="AO261" i="21"/>
  <c r="AN261" i="21"/>
  <c r="AO274" i="21"/>
  <c r="AN274" i="21"/>
  <c r="AO289" i="21"/>
  <c r="AN289" i="21"/>
  <c r="AM270" i="21"/>
  <c r="AN280" i="21"/>
  <c r="AN288" i="21"/>
  <c r="AO288" i="21"/>
  <c r="N271" i="21"/>
  <c r="AM276" i="21"/>
  <c r="AM280" i="21"/>
  <c r="AO287" i="21"/>
  <c r="AN287" i="21"/>
  <c r="AM291" i="21"/>
  <c r="AM263" i="21"/>
  <c r="AJ272" i="21"/>
  <c r="AJ291" i="21" s="1"/>
  <c r="AM274" i="21"/>
  <c r="AM286" i="21"/>
  <c r="AO280" i="21" l="1"/>
  <c r="AF280" i="21"/>
  <c r="AE142" i="21"/>
  <c r="AF142" i="21"/>
  <c r="AG142" i="21"/>
  <c r="AD142" i="21"/>
  <c r="AD212" i="21"/>
  <c r="AE212" i="21"/>
  <c r="AF212" i="21"/>
  <c r="AG212" i="21"/>
  <c r="AD211" i="21"/>
  <c r="AE211" i="21"/>
  <c r="AF211" i="21"/>
  <c r="AG211" i="21"/>
  <c r="AN114" i="21"/>
  <c r="AO114" i="21"/>
  <c r="AO212" i="21"/>
  <c r="AN211" i="21"/>
  <c r="AO211" i="21"/>
  <c r="AN212" i="21"/>
  <c r="AN197" i="21"/>
  <c r="AO192" i="21"/>
  <c r="AO197" i="21"/>
  <c r="AN192" i="21"/>
  <c r="AE272" i="21"/>
  <c r="AD272" i="21"/>
  <c r="AF272" i="21"/>
  <c r="AG272" i="21"/>
  <c r="AN269" i="21"/>
  <c r="AO269" i="21"/>
  <c r="AN268" i="21"/>
  <c r="AO265" i="21"/>
  <c r="AO268" i="21"/>
  <c r="AN265" i="21"/>
  <c r="AO119" i="21"/>
  <c r="AN119" i="21"/>
  <c r="AG278" i="21"/>
  <c r="AF278" i="21"/>
  <c r="AD278" i="21"/>
  <c r="AE278" i="21"/>
  <c r="AN111" i="21"/>
  <c r="AN124" i="21"/>
  <c r="AO285" i="21"/>
  <c r="AO124" i="21"/>
  <c r="AN281" i="21"/>
  <c r="AO281" i="21"/>
  <c r="AO17" i="21"/>
  <c r="AO20" i="21"/>
  <c r="AN17" i="21"/>
  <c r="AN20" i="21"/>
  <c r="AN28" i="21"/>
  <c r="AN118" i="21"/>
  <c r="AO118" i="21"/>
  <c r="AN254" i="21"/>
  <c r="AO111" i="21"/>
  <c r="AN263" i="21"/>
  <c r="AN285" i="21"/>
  <c r="AO254" i="21"/>
  <c r="AN264" i="21"/>
  <c r="AN270" i="21"/>
  <c r="AO264" i="21"/>
  <c r="AO275" i="21"/>
  <c r="AN113" i="21"/>
  <c r="AN131" i="21"/>
  <c r="AO278" i="21"/>
  <c r="AN275" i="21"/>
  <c r="AO195" i="21"/>
  <c r="AO282" i="21"/>
  <c r="AN108" i="21"/>
  <c r="AJ57" i="21"/>
  <c r="E59" i="21" s="1"/>
  <c r="AN196" i="21"/>
  <c r="AO108" i="21"/>
  <c r="AO104" i="21"/>
  <c r="AO201" i="21"/>
  <c r="AN198" i="21"/>
  <c r="AO194" i="21"/>
  <c r="AN199" i="21"/>
  <c r="AO199" i="21"/>
  <c r="AN201" i="21"/>
  <c r="AO272" i="21"/>
  <c r="AO256" i="21"/>
  <c r="AN272" i="21"/>
  <c r="AO267" i="21"/>
  <c r="AN256" i="21"/>
  <c r="AJ213" i="21"/>
  <c r="AN128" i="21"/>
  <c r="AN129" i="21"/>
  <c r="AO129" i="21"/>
  <c r="AN278" i="21"/>
  <c r="AN267" i="21"/>
  <c r="AO276" i="21"/>
  <c r="AN276" i="21"/>
  <c r="AO185" i="21"/>
  <c r="AN185" i="21"/>
  <c r="V213" i="21"/>
  <c r="E144" i="21"/>
  <c r="E295" i="21"/>
  <c r="AO271" i="21"/>
  <c r="AN271" i="21"/>
  <c r="AO130" i="21"/>
  <c r="AN130" i="21"/>
  <c r="AO133" i="21"/>
  <c r="AN133" i="21"/>
  <c r="AO109" i="21"/>
  <c r="AN109" i="21"/>
  <c r="AN102" i="21"/>
  <c r="AO102" i="21"/>
  <c r="AO273" i="21"/>
  <c r="AN273" i="21"/>
  <c r="AO260" i="21"/>
  <c r="AN260" i="21"/>
  <c r="AO103" i="21"/>
  <c r="AN103" i="21"/>
  <c r="AO115" i="21"/>
  <c r="AN115" i="21"/>
  <c r="AO105" i="21"/>
  <c r="AN105" i="21"/>
  <c r="AN43" i="21"/>
  <c r="AO43" i="21"/>
  <c r="AO31" i="21"/>
  <c r="AN31" i="21"/>
  <c r="AN55" i="21"/>
  <c r="AO259" i="21"/>
  <c r="AN259" i="21"/>
  <c r="AO283" i="21"/>
  <c r="AN283" i="21"/>
  <c r="AO120" i="21"/>
  <c r="AN120" i="21"/>
  <c r="AO19" i="21"/>
  <c r="AN19" i="21"/>
  <c r="AO38" i="21"/>
  <c r="AN38" i="21"/>
  <c r="AO277" i="21"/>
  <c r="AN277" i="21"/>
  <c r="AO279" i="21"/>
  <c r="AN279" i="21"/>
  <c r="AN257" i="21"/>
  <c r="AO257" i="21"/>
  <c r="AO191" i="21"/>
  <c r="AN191" i="21"/>
  <c r="AO187" i="21"/>
  <c r="W213" i="21"/>
  <c r="AN187" i="21"/>
  <c r="AO126" i="21"/>
  <c r="AN126" i="21"/>
  <c r="AG291" i="21" l="1"/>
  <c r="AF291" i="21"/>
  <c r="AD291" i="21"/>
  <c r="AE291" i="21"/>
  <c r="AD213" i="21"/>
  <c r="E218" i="21" s="1"/>
  <c r="E219" i="21" s="1"/>
  <c r="AE213" i="21"/>
  <c r="AE214" i="21" s="1"/>
  <c r="AF213" i="21"/>
  <c r="AF214" i="21" s="1"/>
  <c r="AG213" i="21"/>
  <c r="AG214" i="21" s="1"/>
  <c r="AE141" i="21"/>
  <c r="AD141" i="21"/>
  <c r="AF141" i="21"/>
  <c r="AG141" i="21"/>
  <c r="AG56" i="21"/>
  <c r="AE56" i="21"/>
  <c r="AF56" i="21"/>
  <c r="AD215" i="21"/>
  <c r="AF215" i="21"/>
  <c r="AG215" i="21"/>
  <c r="AE215" i="21"/>
  <c r="AO213" i="21"/>
  <c r="AN213" i="21"/>
  <c r="AO140" i="21"/>
  <c r="AN140" i="21"/>
  <c r="AO291" i="21"/>
  <c r="AN291" i="21"/>
  <c r="AF292" i="21" l="1"/>
  <c r="AF293" i="21"/>
  <c r="AE292" i="21"/>
  <c r="AE293" i="21"/>
  <c r="AG292" i="21"/>
  <c r="AG293" i="21"/>
  <c r="AD292" i="21"/>
  <c r="AD293" i="21"/>
  <c r="L214" i="21"/>
  <c r="AM214" i="21" s="1"/>
  <c r="AD214" i="21"/>
  <c r="AM141" i="21"/>
  <c r="AJ292" i="21"/>
  <c r="AJ214" i="21"/>
  <c r="E145" i="21"/>
  <c r="E147" i="21" s="1"/>
  <c r="AM292" i="21"/>
  <c r="U213" i="21"/>
  <c r="AD56" i="21"/>
  <c r="E60" i="21"/>
  <c r="E62" i="21" s="1"/>
  <c r="AM56" i="21"/>
  <c r="AJ58" i="21"/>
  <c r="E296" i="21"/>
  <c r="E298" i="21" s="1"/>
  <c r="AJ141" i="21"/>
  <c r="Z40" i="21" l="1"/>
  <c r="Y41" i="21" s="1"/>
  <c r="Z39" i="21"/>
  <c r="Y40" i="21" s="1"/>
  <c r="AL40" i="21" s="1"/>
  <c r="Z41" i="21" l="1"/>
  <c r="Y42" i="21" s="1"/>
  <c r="AL41" i="21"/>
  <c r="AL42" i="21" l="1"/>
  <c r="Z42" i="21"/>
  <c r="Z44" i="21" l="1"/>
  <c r="Z43" i="21"/>
  <c r="Y44" i="21" s="1"/>
  <c r="AL44" i="21" s="1"/>
  <c r="AL43" i="21"/>
  <c r="E42" i="16" l="1"/>
  <c r="F42" i="16"/>
  <c r="H42" i="16" s="1"/>
  <c r="D199" i="16"/>
  <c r="E199" i="16"/>
  <c r="F199" i="16"/>
  <c r="H199" i="16" s="1"/>
  <c r="D212" i="16"/>
  <c r="E212" i="16"/>
  <c r="F212" i="16"/>
  <c r="H212" i="16" s="1"/>
  <c r="D184" i="16"/>
  <c r="E184" i="16"/>
  <c r="F184" i="16"/>
  <c r="H184" i="16" s="1"/>
  <c r="AK205" i="16" l="1"/>
  <c r="AK191" i="16"/>
  <c r="AK136" i="16" l="1"/>
  <c r="AK121" i="16" l="1"/>
  <c r="AK212" i="16"/>
  <c r="AK210" i="16"/>
  <c r="AK125" i="16" l="1"/>
  <c r="A15" i="16" l="1"/>
  <c r="AN110" i="16" l="1"/>
  <c r="AP110" i="16" l="1"/>
  <c r="AO110" i="16"/>
  <c r="AL276" i="16" l="1"/>
  <c r="F276" i="16"/>
  <c r="H276" i="16" s="1"/>
  <c r="E276" i="16"/>
  <c r="D276" i="16"/>
  <c r="AN276" i="16" l="1"/>
  <c r="AP276" i="16" l="1"/>
  <c r="AO276" i="16"/>
  <c r="AK143" i="16" l="1"/>
  <c r="AK113" i="16" l="1"/>
  <c r="AK132" i="16"/>
  <c r="AN206" i="16" l="1"/>
  <c r="AO206" i="16" l="1"/>
  <c r="AP206" i="16"/>
  <c r="AN196" i="16" l="1"/>
  <c r="AN205" i="16"/>
  <c r="AO196" i="16" l="1"/>
  <c r="AP196" i="16"/>
  <c r="AP205" i="16" l="1"/>
  <c r="AO205" i="16"/>
  <c r="AP209" i="16" l="1"/>
  <c r="AN209" i="16"/>
  <c r="AO209" i="16" l="1"/>
  <c r="AK58" i="16" l="1"/>
  <c r="AK27" i="16" l="1"/>
  <c r="AK60" i="16"/>
  <c r="AK61" i="16"/>
  <c r="AN138" i="16" l="1"/>
  <c r="AP138" i="16" l="1"/>
  <c r="AO138" i="16"/>
  <c r="AN116" i="16" l="1"/>
  <c r="AO116" i="16"/>
  <c r="AP116" i="16" l="1"/>
  <c r="F252" i="16" l="1"/>
  <c r="H252" i="16" s="1"/>
  <c r="E252" i="16"/>
  <c r="D252" i="16"/>
  <c r="AN132" i="16" l="1"/>
  <c r="AP132" i="16" l="1"/>
  <c r="AO132" i="16"/>
  <c r="AN120" i="16" l="1"/>
  <c r="AP120" i="16" l="1"/>
  <c r="AO120" i="16"/>
  <c r="D279" i="16" l="1"/>
  <c r="E279" i="16"/>
  <c r="F279" i="16"/>
  <c r="H279" i="16" s="1"/>
  <c r="AL279" i="16"/>
  <c r="D257" i="16"/>
  <c r="D277" i="16"/>
  <c r="D271" i="16"/>
  <c r="D278" i="16"/>
  <c r="D270" i="16"/>
  <c r="D264" i="16"/>
  <c r="D265" i="16"/>
  <c r="D250" i="16"/>
  <c r="AN279" i="16" l="1"/>
  <c r="AP279" i="16" l="1"/>
  <c r="AO279" i="16"/>
  <c r="E257" i="16" l="1"/>
  <c r="F257" i="16"/>
  <c r="H257" i="16" s="1"/>
  <c r="AL257" i="16"/>
  <c r="AN108" i="16"/>
  <c r="AN257" i="16" l="1"/>
  <c r="AP257" i="16"/>
  <c r="D56" i="16"/>
  <c r="E56" i="16"/>
  <c r="F56" i="16"/>
  <c r="H56" i="16" s="1"/>
  <c r="E30" i="16"/>
  <c r="F30" i="16"/>
  <c r="H30" i="16" s="1"/>
  <c r="AO108" i="16" l="1"/>
  <c r="AO257" i="16"/>
  <c r="AP108" i="16"/>
  <c r="D267" i="16" l="1"/>
  <c r="E267" i="16"/>
  <c r="F267" i="16"/>
  <c r="H267" i="16" s="1"/>
  <c r="E278" i="16"/>
  <c r="F278" i="16"/>
  <c r="H278" i="16" s="1"/>
  <c r="H248" i="16"/>
  <c r="D263" i="16"/>
  <c r="E263" i="16"/>
  <c r="F263" i="16"/>
  <c r="H263" i="16" s="1"/>
  <c r="D275" i="16"/>
  <c r="E275" i="16"/>
  <c r="F275" i="16"/>
  <c r="H275" i="16" s="1"/>
  <c r="E270" i="16"/>
  <c r="F270" i="16"/>
  <c r="H270" i="16" s="1"/>
  <c r="E277" i="16"/>
  <c r="F277" i="16"/>
  <c r="H277" i="16" s="1"/>
  <c r="D259" i="16"/>
  <c r="E259" i="16"/>
  <c r="F259" i="16"/>
  <c r="H259" i="16" s="1"/>
  <c r="D262" i="16"/>
  <c r="E262" i="16"/>
  <c r="F262" i="16"/>
  <c r="H262" i="16" s="1"/>
  <c r="D245" i="16" l="1"/>
  <c r="H131" i="16" l="1"/>
  <c r="E250" i="16"/>
  <c r="F250" i="16"/>
  <c r="H250" i="16" s="1"/>
  <c r="AP293" i="16" l="1"/>
  <c r="AP292" i="16"/>
  <c r="AP291" i="16"/>
  <c r="AP290" i="16"/>
  <c r="AP288" i="16"/>
  <c r="AP287" i="16"/>
  <c r="AP286" i="16"/>
  <c r="AP285" i="16"/>
  <c r="AO285" i="16"/>
  <c r="AN285" i="16"/>
  <c r="AP284" i="16"/>
  <c r="AO284" i="16"/>
  <c r="AJ283" i="16"/>
  <c r="AN283" i="16"/>
  <c r="AP282" i="16"/>
  <c r="AO282" i="16"/>
  <c r="AN282" i="16"/>
  <c r="AK282" i="16"/>
  <c r="AL251" i="16"/>
  <c r="AK251" i="16"/>
  <c r="F251" i="16"/>
  <c r="H251" i="16" s="1"/>
  <c r="E251" i="16"/>
  <c r="D251" i="16"/>
  <c r="AL269" i="16"/>
  <c r="F269" i="16"/>
  <c r="H269" i="16" s="1"/>
  <c r="E269" i="16"/>
  <c r="D269" i="16"/>
  <c r="AL266" i="16"/>
  <c r="AN247" i="16"/>
  <c r="AL247" i="16"/>
  <c r="F247" i="16"/>
  <c r="H247" i="16" s="1"/>
  <c r="E247" i="16"/>
  <c r="D247" i="16"/>
  <c r="AL272" i="16"/>
  <c r="F272" i="16"/>
  <c r="H272" i="16" s="1"/>
  <c r="E272" i="16"/>
  <c r="D272" i="16"/>
  <c r="AL253" i="16"/>
  <c r="F253" i="16"/>
  <c r="H253" i="16" s="1"/>
  <c r="E253" i="16"/>
  <c r="D253" i="16"/>
  <c r="AL246" i="16"/>
  <c r="F246" i="16"/>
  <c r="E246" i="16"/>
  <c r="D246" i="16"/>
  <c r="AL258" i="16"/>
  <c r="H258" i="16"/>
  <c r="AL265" i="16"/>
  <c r="F265" i="16"/>
  <c r="H265" i="16" s="1"/>
  <c r="E265" i="16"/>
  <c r="AL252" i="16"/>
  <c r="AL248" i="16"/>
  <c r="AL259" i="16"/>
  <c r="AL249" i="16"/>
  <c r="AL275" i="16"/>
  <c r="AN275" i="16"/>
  <c r="AL278" i="16"/>
  <c r="AL273" i="16"/>
  <c r="AL274" i="16"/>
  <c r="H274" i="16"/>
  <c r="AL277" i="16"/>
  <c r="AL245" i="16"/>
  <c r="AN245" i="16"/>
  <c r="F245" i="16"/>
  <c r="H245" i="16" s="1"/>
  <c r="E245" i="16"/>
  <c r="AL262" i="16"/>
  <c r="AN256" i="16"/>
  <c r="AL256" i="16"/>
  <c r="F256" i="16"/>
  <c r="H256" i="16" s="1"/>
  <c r="E256" i="16"/>
  <c r="D256" i="16"/>
  <c r="AL263" i="16"/>
  <c r="AL255" i="16"/>
  <c r="AN270" i="16"/>
  <c r="AL270" i="16"/>
  <c r="AL250" i="16"/>
  <c r="AN250" i="16"/>
  <c r="AL271" i="16"/>
  <c r="AN271" i="16"/>
  <c r="F271" i="16"/>
  <c r="H271" i="16" s="1"/>
  <c r="E271" i="16"/>
  <c r="AN260" i="16"/>
  <c r="AL260" i="16"/>
  <c r="AL268" i="16"/>
  <c r="D268" i="16"/>
  <c r="AL280" i="16"/>
  <c r="D280" i="16"/>
  <c r="AL267" i="16"/>
  <c r="AL264" i="16"/>
  <c r="F264" i="16"/>
  <c r="H264" i="16" s="1"/>
  <c r="E264" i="16"/>
  <c r="AP244" i="16"/>
  <c r="AO244" i="16"/>
  <c r="AN244" i="16"/>
  <c r="AK244" i="16"/>
  <c r="AP243" i="16"/>
  <c r="AO243" i="16"/>
  <c r="AN243" i="16"/>
  <c r="AP242" i="16"/>
  <c r="AO242" i="16"/>
  <c r="AN242" i="16"/>
  <c r="AP241" i="16"/>
  <c r="AO241" i="16"/>
  <c r="AD241" i="16"/>
  <c r="AP240" i="16"/>
  <c r="AO240" i="16"/>
  <c r="AP239" i="16"/>
  <c r="AO239" i="16"/>
  <c r="AN239" i="16"/>
  <c r="AP238" i="16"/>
  <c r="AO238" i="16"/>
  <c r="AN238" i="16"/>
  <c r="AP237" i="16"/>
  <c r="AO237" i="16"/>
  <c r="AN237" i="16"/>
  <c r="AP230" i="16"/>
  <c r="AO230" i="16"/>
  <c r="AN230" i="16"/>
  <c r="AP229" i="16"/>
  <c r="AO229" i="16"/>
  <c r="AN229" i="16"/>
  <c r="AP228" i="16"/>
  <c r="AO228" i="16"/>
  <c r="AN228" i="16"/>
  <c r="AP227" i="16"/>
  <c r="AO227" i="16"/>
  <c r="AN227" i="16"/>
  <c r="AP226" i="16"/>
  <c r="AO226" i="16"/>
  <c r="AN226" i="16"/>
  <c r="AP225" i="16"/>
  <c r="AO225" i="16"/>
  <c r="AN225" i="16"/>
  <c r="AP224" i="16"/>
  <c r="AO224" i="16"/>
  <c r="AN224" i="16"/>
  <c r="AP223" i="16"/>
  <c r="AO223" i="16"/>
  <c r="AN223" i="16"/>
  <c r="AP222" i="16"/>
  <c r="AO222" i="16"/>
  <c r="AN222" i="16"/>
  <c r="AP221" i="16"/>
  <c r="AO221" i="16"/>
  <c r="AN221" i="16"/>
  <c r="AP219" i="16"/>
  <c r="AO219" i="16"/>
  <c r="AN219" i="16"/>
  <c r="AP218" i="16"/>
  <c r="AO218" i="16"/>
  <c r="AN218" i="16"/>
  <c r="AP217" i="16"/>
  <c r="AO217" i="16"/>
  <c r="AN217" i="16"/>
  <c r="AP216" i="16"/>
  <c r="AO216" i="16"/>
  <c r="AN216" i="16"/>
  <c r="AP215" i="16"/>
  <c r="AO215" i="16"/>
  <c r="AJ214" i="16"/>
  <c r="N224" i="16"/>
  <c r="E218" i="16"/>
  <c r="AN193" i="16"/>
  <c r="AN194" i="16"/>
  <c r="AK194" i="16"/>
  <c r="AN197" i="16"/>
  <c r="AN203" i="16"/>
  <c r="AN184" i="16"/>
  <c r="AN210" i="16"/>
  <c r="AO210" i="16"/>
  <c r="AN204" i="16"/>
  <c r="AN212" i="16"/>
  <c r="AP195" i="16"/>
  <c r="AN195" i="16"/>
  <c r="AN188" i="16"/>
  <c r="AN189" i="16"/>
  <c r="AN192" i="16"/>
  <c r="AN198" i="16"/>
  <c r="AN191" i="16"/>
  <c r="AN185" i="16"/>
  <c r="AN202" i="16"/>
  <c r="AN186" i="16"/>
  <c r="AP183" i="16"/>
  <c r="AO183" i="16"/>
  <c r="AN183" i="16"/>
  <c r="AK183" i="16"/>
  <c r="AP182" i="16"/>
  <c r="AP181" i="16"/>
  <c r="AP180" i="16"/>
  <c r="AD180" i="16"/>
  <c r="AP179" i="16"/>
  <c r="AD179" i="16"/>
  <c r="AP178" i="16"/>
  <c r="AO178" i="16"/>
  <c r="AN178" i="16"/>
  <c r="AP177" i="16"/>
  <c r="AO177" i="16"/>
  <c r="AN177" i="16"/>
  <c r="AP176" i="16"/>
  <c r="AO176" i="16"/>
  <c r="AN176" i="16"/>
  <c r="AP169" i="16"/>
  <c r="AO169" i="16"/>
  <c r="AN169" i="16"/>
  <c r="AP168" i="16"/>
  <c r="AO168" i="16"/>
  <c r="AN168" i="16"/>
  <c r="AP167" i="16"/>
  <c r="AO167" i="16"/>
  <c r="AN167" i="16"/>
  <c r="AP166" i="16"/>
  <c r="AO166" i="16"/>
  <c r="AN166" i="16"/>
  <c r="AP165" i="16"/>
  <c r="AO165" i="16"/>
  <c r="AN165" i="16"/>
  <c r="AP164" i="16"/>
  <c r="AO164" i="16"/>
  <c r="AN164" i="16"/>
  <c r="AP163" i="16"/>
  <c r="AO163" i="16"/>
  <c r="AN163" i="16"/>
  <c r="AP162" i="16"/>
  <c r="AO162" i="16"/>
  <c r="AN162" i="16"/>
  <c r="AP161" i="16"/>
  <c r="AO161" i="16"/>
  <c r="AN161" i="16"/>
  <c r="AP160" i="16"/>
  <c r="AO160" i="16"/>
  <c r="AN160" i="16"/>
  <c r="AP159" i="16"/>
  <c r="AO159" i="16"/>
  <c r="AN159" i="16"/>
  <c r="AP158" i="16"/>
  <c r="AO158" i="16"/>
  <c r="AN158" i="16"/>
  <c r="AP157" i="16"/>
  <c r="AO157" i="16"/>
  <c r="AN157" i="16"/>
  <c r="AP156" i="16"/>
  <c r="AO156" i="16"/>
  <c r="AN156" i="16"/>
  <c r="AP154" i="16"/>
  <c r="AO154" i="16"/>
  <c r="AN154" i="16"/>
  <c r="AP153" i="16"/>
  <c r="AO153" i="16"/>
  <c r="AN153" i="16"/>
  <c r="AP152" i="16"/>
  <c r="AO152" i="16"/>
  <c r="AN152" i="16"/>
  <c r="AP151" i="16"/>
  <c r="AO151" i="16"/>
  <c r="AN151" i="16"/>
  <c r="AP150" i="16"/>
  <c r="AO150" i="16"/>
  <c r="AN149" i="16"/>
  <c r="AJ149" i="16"/>
  <c r="AP148" i="16"/>
  <c r="AO148" i="16"/>
  <c r="AN148" i="16"/>
  <c r="AK148" i="16"/>
  <c r="T148" i="16"/>
  <c r="AN136" i="16"/>
  <c r="AN137" i="16"/>
  <c r="AN129" i="16"/>
  <c r="AN141" i="16"/>
  <c r="AN142" i="16"/>
  <c r="F142" i="16"/>
  <c r="H142" i="16" s="1"/>
  <c r="E142" i="16"/>
  <c r="D142" i="16"/>
  <c r="AL134" i="16"/>
  <c r="AN131" i="16"/>
  <c r="AN109" i="16"/>
  <c r="AN130" i="16"/>
  <c r="AN127" i="16"/>
  <c r="N143" i="16"/>
  <c r="F143" i="16"/>
  <c r="H143" i="16" s="1"/>
  <c r="E143" i="16"/>
  <c r="D143" i="16"/>
  <c r="AN140" i="16"/>
  <c r="F140" i="16"/>
  <c r="H140" i="16" s="1"/>
  <c r="E140" i="16"/>
  <c r="D140" i="16"/>
  <c r="AN124" i="16"/>
  <c r="AL124" i="16"/>
  <c r="AN115" i="16"/>
  <c r="AN111" i="16"/>
  <c r="AP105" i="16"/>
  <c r="AO105" i="16"/>
  <c r="AN105" i="16"/>
  <c r="AK105" i="16"/>
  <c r="AP104" i="16"/>
  <c r="AP103" i="16"/>
  <c r="D181" i="16"/>
  <c r="D242" i="16" s="1"/>
  <c r="AP102" i="16"/>
  <c r="D180" i="16"/>
  <c r="D241" i="16" s="1"/>
  <c r="AP101" i="16"/>
  <c r="AP100" i="16"/>
  <c r="AO100" i="16"/>
  <c r="AN100" i="16"/>
  <c r="AP99" i="16"/>
  <c r="AO99" i="16"/>
  <c r="AN99" i="16"/>
  <c r="AP92" i="16"/>
  <c r="AO92" i="16"/>
  <c r="AN92" i="16"/>
  <c r="AP91" i="16"/>
  <c r="AO91" i="16"/>
  <c r="AN91" i="16"/>
  <c r="AP90" i="16"/>
  <c r="AO90" i="16"/>
  <c r="AN90" i="16"/>
  <c r="AP89" i="16"/>
  <c r="AO89" i="16"/>
  <c r="AN89" i="16"/>
  <c r="AP88" i="16"/>
  <c r="AO88" i="16"/>
  <c r="AN88" i="16"/>
  <c r="AP87" i="16"/>
  <c r="AO87" i="16"/>
  <c r="AN87" i="16"/>
  <c r="AP86" i="16"/>
  <c r="AO86" i="16"/>
  <c r="AN86" i="16"/>
  <c r="AP85" i="16"/>
  <c r="AO85" i="16"/>
  <c r="AN85" i="16"/>
  <c r="AP84" i="16"/>
  <c r="AO84" i="16"/>
  <c r="AN84" i="16"/>
  <c r="AP83" i="16"/>
  <c r="AO83" i="16"/>
  <c r="AN83" i="16"/>
  <c r="AP82" i="16"/>
  <c r="AO82" i="16"/>
  <c r="AN82" i="16"/>
  <c r="AP81" i="16"/>
  <c r="AO81" i="16"/>
  <c r="AN81" i="16"/>
  <c r="AP80" i="16"/>
  <c r="AO80" i="16"/>
  <c r="AN80" i="16"/>
  <c r="AP79" i="16"/>
  <c r="AO79" i="16"/>
  <c r="AN79" i="16"/>
  <c r="AP78" i="16"/>
  <c r="AO78" i="16"/>
  <c r="AN78" i="16"/>
  <c r="AP77" i="16"/>
  <c r="AO77" i="16"/>
  <c r="AN77" i="16"/>
  <c r="AO76" i="16"/>
  <c r="AN76" i="16"/>
  <c r="AO75" i="16"/>
  <c r="AN75" i="16"/>
  <c r="AO74" i="16"/>
  <c r="AN74" i="16"/>
  <c r="AO73" i="16"/>
  <c r="AN73" i="16"/>
  <c r="AO71" i="16"/>
  <c r="AO72" i="16"/>
  <c r="AN72" i="16"/>
  <c r="AO70" i="16"/>
  <c r="AN70" i="16"/>
  <c r="AO68" i="16"/>
  <c r="AN68" i="16"/>
  <c r="AO67" i="16"/>
  <c r="AN67" i="16"/>
  <c r="AO66" i="16"/>
  <c r="AN66" i="16"/>
  <c r="AO65" i="16"/>
  <c r="AN65" i="16"/>
  <c r="AO64" i="16"/>
  <c r="AN63" i="16"/>
  <c r="AO62" i="16"/>
  <c r="AN62" i="16"/>
  <c r="AK62" i="16"/>
  <c r="AN61" i="16"/>
  <c r="AM61" i="16"/>
  <c r="AL61" i="16"/>
  <c r="AA61" i="16"/>
  <c r="N61" i="16"/>
  <c r="F61" i="16"/>
  <c r="H61" i="16" s="1"/>
  <c r="E61" i="16"/>
  <c r="D61" i="16"/>
  <c r="AN60" i="16"/>
  <c r="AL60" i="16"/>
  <c r="AA60" i="16"/>
  <c r="N60" i="16"/>
  <c r="F60" i="16"/>
  <c r="H60" i="16" s="1"/>
  <c r="E60" i="16"/>
  <c r="D60" i="16"/>
  <c r="AM59" i="16"/>
  <c r="AL59" i="16"/>
  <c r="N59" i="16"/>
  <c r="F59" i="16"/>
  <c r="H59" i="16" s="1"/>
  <c r="E59" i="16"/>
  <c r="D59" i="16"/>
  <c r="AL25" i="16"/>
  <c r="N25" i="16"/>
  <c r="AL34" i="16"/>
  <c r="N34" i="16"/>
  <c r="F34" i="16"/>
  <c r="H34" i="16" s="1"/>
  <c r="E34" i="16"/>
  <c r="D34" i="16"/>
  <c r="AN27" i="16"/>
  <c r="AL27" i="16"/>
  <c r="N27" i="16"/>
  <c r="AN58" i="16"/>
  <c r="AL58" i="16"/>
  <c r="N58" i="16"/>
  <c r="F58" i="16"/>
  <c r="H58" i="16" s="1"/>
  <c r="E58" i="16"/>
  <c r="D58" i="16"/>
  <c r="AL24" i="16"/>
  <c r="N24" i="16"/>
  <c r="H24" i="16"/>
  <c r="E24" i="16"/>
  <c r="D24" i="16"/>
  <c r="AL39" i="16"/>
  <c r="F39" i="16"/>
  <c r="H39" i="16" s="1"/>
  <c r="E39" i="16"/>
  <c r="AL54" i="16"/>
  <c r="N54" i="16"/>
  <c r="AL57" i="16"/>
  <c r="AN57" i="16"/>
  <c r="AL44" i="16"/>
  <c r="N44" i="16"/>
  <c r="F44" i="16"/>
  <c r="H44" i="16" s="1"/>
  <c r="E44" i="16"/>
  <c r="D44" i="16"/>
  <c r="AL51" i="16"/>
  <c r="AL50" i="16"/>
  <c r="AN35" i="16"/>
  <c r="AL35" i="16"/>
  <c r="AL38" i="16"/>
  <c r="AL23" i="16"/>
  <c r="F23" i="16"/>
  <c r="H23" i="16" s="1"/>
  <c r="E23" i="16"/>
  <c r="AN30" i="16"/>
  <c r="AL30" i="16"/>
  <c r="AL53" i="16"/>
  <c r="N53" i="16"/>
  <c r="AN42" i="16"/>
  <c r="AL42" i="16"/>
  <c r="AL22" i="16"/>
  <c r="AN22" i="16"/>
  <c r="AL41" i="16"/>
  <c r="AN45" i="16"/>
  <c r="AL45" i="16"/>
  <c r="AL31" i="16"/>
  <c r="AL29" i="16"/>
  <c r="AN29" i="16"/>
  <c r="AN40" i="16"/>
  <c r="AL40" i="16"/>
  <c r="AL37" i="16"/>
  <c r="AL56" i="16"/>
  <c r="AN56" i="16"/>
  <c r="AN43" i="16"/>
  <c r="AL43" i="16"/>
  <c r="AL46" i="16"/>
  <c r="AN46" i="16"/>
  <c r="AL55" i="16"/>
  <c r="AN55" i="16"/>
  <c r="AN47" i="16"/>
  <c r="AL47" i="16"/>
  <c r="AL26" i="16"/>
  <c r="AL32" i="16"/>
  <c r="AL28" i="16"/>
  <c r="AL48" i="16"/>
  <c r="AN33" i="16"/>
  <c r="AL33" i="16"/>
  <c r="AL36" i="16"/>
  <c r="AL49" i="16"/>
  <c r="AN49" i="16"/>
  <c r="AD18" i="16"/>
  <c r="K402" i="1"/>
  <c r="K401" i="1"/>
  <c r="K380" i="1"/>
  <c r="K379" i="1"/>
  <c r="K378" i="1"/>
  <c r="K377" i="1"/>
  <c r="K376" i="1"/>
  <c r="K373" i="1"/>
  <c r="K372" i="1"/>
  <c r="K371" i="1"/>
  <c r="K370" i="1"/>
  <c r="K369" i="1"/>
  <c r="K367" i="1"/>
  <c r="K362" i="1"/>
  <c r="K361" i="1"/>
  <c r="K360" i="1"/>
  <c r="K359" i="1"/>
  <c r="K358" i="1"/>
  <c r="K357" i="1"/>
  <c r="K356" i="1"/>
  <c r="K355" i="1"/>
  <c r="K354" i="1"/>
  <c r="K353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O293" i="1"/>
  <c r="P293" i="1" s="1"/>
  <c r="Q293" i="1" s="1"/>
  <c r="R293" i="1" s="1"/>
  <c r="O292" i="1"/>
  <c r="P292" i="1" s="1"/>
  <c r="V292" i="1" s="1"/>
  <c r="O291" i="1"/>
  <c r="P291" i="1" s="1"/>
  <c r="O290" i="1"/>
  <c r="P290" i="1" s="1"/>
  <c r="V289" i="1"/>
  <c r="T289" i="1"/>
  <c r="X289" i="1" s="1"/>
  <c r="O289" i="1"/>
  <c r="P289" i="1" s="1"/>
  <c r="Q289" i="1" s="1"/>
  <c r="R289" i="1" s="1"/>
  <c r="O288" i="1"/>
  <c r="P288" i="1" s="1"/>
  <c r="V288" i="1" s="1"/>
  <c r="V287" i="1"/>
  <c r="T287" i="1"/>
  <c r="U287" i="1" s="1"/>
  <c r="O287" i="1"/>
  <c r="P287" i="1" s="1"/>
  <c r="Q287" i="1" s="1"/>
  <c r="R287" i="1" s="1"/>
  <c r="O286" i="1"/>
  <c r="P286" i="1" s="1"/>
  <c r="O285" i="1"/>
  <c r="P285" i="1" s="1"/>
  <c r="O284" i="1"/>
  <c r="P284" i="1" s="1"/>
  <c r="V283" i="1"/>
  <c r="T283" i="1"/>
  <c r="O283" i="1"/>
  <c r="P283" i="1" s="1"/>
  <c r="Q283" i="1" s="1"/>
  <c r="R283" i="1" s="1"/>
  <c r="O282" i="1"/>
  <c r="P282" i="1" s="1"/>
  <c r="O281" i="1"/>
  <c r="P281" i="1" s="1"/>
  <c r="T281" i="1" s="1"/>
  <c r="V280" i="1"/>
  <c r="T280" i="1"/>
  <c r="U280" i="1" s="1"/>
  <c r="O280" i="1"/>
  <c r="P280" i="1" s="1"/>
  <c r="Q280" i="1" s="1"/>
  <c r="R280" i="1" s="1"/>
  <c r="O279" i="1"/>
  <c r="P279" i="1" s="1"/>
  <c r="V279" i="1" s="1"/>
  <c r="O278" i="1"/>
  <c r="P278" i="1" s="1"/>
  <c r="V277" i="1"/>
  <c r="T277" i="1"/>
  <c r="O277" i="1"/>
  <c r="P277" i="1" s="1"/>
  <c r="Q277" i="1" s="1"/>
  <c r="R277" i="1" s="1"/>
  <c r="O276" i="1"/>
  <c r="P276" i="1" s="1"/>
  <c r="O275" i="1"/>
  <c r="P275" i="1" s="1"/>
  <c r="V275" i="1" s="1"/>
  <c r="V274" i="1"/>
  <c r="T274" i="1"/>
  <c r="O274" i="1"/>
  <c r="P274" i="1" s="1"/>
  <c r="Q274" i="1" s="1"/>
  <c r="R274" i="1" s="1"/>
  <c r="O273" i="1"/>
  <c r="P273" i="1" s="1"/>
  <c r="T273" i="1" s="1"/>
  <c r="O272" i="1"/>
  <c r="P272" i="1" s="1"/>
  <c r="O271" i="1"/>
  <c r="P271" i="1" s="1"/>
  <c r="O270" i="1"/>
  <c r="P270" i="1" s="1"/>
  <c r="O269" i="1"/>
  <c r="P269" i="1" s="1"/>
  <c r="O268" i="1"/>
  <c r="P268" i="1" s="1"/>
  <c r="V268" i="1" s="1"/>
  <c r="O267" i="1"/>
  <c r="P267" i="1" s="1"/>
  <c r="O266" i="1"/>
  <c r="P266" i="1" s="1"/>
  <c r="O265" i="1"/>
  <c r="P265" i="1" s="1"/>
  <c r="V265" i="1" s="1"/>
  <c r="O264" i="1"/>
  <c r="P264" i="1" s="1"/>
  <c r="V264" i="1" s="1"/>
  <c r="O263" i="1"/>
  <c r="P263" i="1" s="1"/>
  <c r="Q263" i="1" s="1"/>
  <c r="R263" i="1" s="1"/>
  <c r="O262" i="1"/>
  <c r="P262" i="1" s="1"/>
  <c r="V262" i="1" s="1"/>
  <c r="O261" i="1"/>
  <c r="P261" i="1" s="1"/>
  <c r="Q261" i="1" s="1"/>
  <c r="R261" i="1" s="1"/>
  <c r="O260" i="1"/>
  <c r="P260" i="1" s="1"/>
  <c r="V260" i="1" s="1"/>
  <c r="O259" i="1"/>
  <c r="P259" i="1" s="1"/>
  <c r="O258" i="1"/>
  <c r="P258" i="1" s="1"/>
  <c r="Q258" i="1" s="1"/>
  <c r="R258" i="1" s="1"/>
  <c r="O257" i="1"/>
  <c r="P257" i="1" s="1"/>
  <c r="O256" i="1"/>
  <c r="P256" i="1" s="1"/>
  <c r="O255" i="1"/>
  <c r="P255" i="1" s="1"/>
  <c r="O254" i="1"/>
  <c r="P254" i="1" s="1"/>
  <c r="T254" i="1" s="1"/>
  <c r="O253" i="1"/>
  <c r="P253" i="1" s="1"/>
  <c r="Q253" i="1" s="1"/>
  <c r="R253" i="1" s="1"/>
  <c r="O252" i="1"/>
  <c r="P252" i="1" s="1"/>
  <c r="V252" i="1" s="1"/>
  <c r="V251" i="1"/>
  <c r="T251" i="1"/>
  <c r="X251" i="1" s="1"/>
  <c r="O251" i="1"/>
  <c r="P251" i="1" s="1"/>
  <c r="Q251" i="1" s="1"/>
  <c r="R251" i="1" s="1"/>
  <c r="O250" i="1"/>
  <c r="P250" i="1" s="1"/>
  <c r="V249" i="1"/>
  <c r="T249" i="1"/>
  <c r="O249" i="1"/>
  <c r="P249" i="1" s="1"/>
  <c r="Q249" i="1" s="1"/>
  <c r="R249" i="1" s="1"/>
  <c r="O248" i="1"/>
  <c r="P248" i="1" s="1"/>
  <c r="O247" i="1"/>
  <c r="P247" i="1" s="1"/>
  <c r="O246" i="1"/>
  <c r="P246" i="1" s="1"/>
  <c r="V245" i="1"/>
  <c r="T245" i="1"/>
  <c r="X245" i="1" s="1"/>
  <c r="O245" i="1"/>
  <c r="P245" i="1" s="1"/>
  <c r="Q245" i="1" s="1"/>
  <c r="R245" i="1" s="1"/>
  <c r="O244" i="1"/>
  <c r="P244" i="1" s="1"/>
  <c r="O243" i="1"/>
  <c r="P243" i="1" s="1"/>
  <c r="O242" i="1"/>
  <c r="P242" i="1" s="1"/>
  <c r="Q242" i="1" s="1"/>
  <c r="R242" i="1" s="1"/>
  <c r="O241" i="1"/>
  <c r="P241" i="1" s="1"/>
  <c r="Q241" i="1" s="1"/>
  <c r="R241" i="1" s="1"/>
  <c r="O240" i="1"/>
  <c r="P240" i="1" s="1"/>
  <c r="V240" i="1" s="1"/>
  <c r="O239" i="1"/>
  <c r="P239" i="1" s="1"/>
  <c r="O238" i="1"/>
  <c r="P238" i="1" s="1"/>
  <c r="O237" i="1"/>
  <c r="P237" i="1" s="1"/>
  <c r="Q237" i="1" s="1"/>
  <c r="R237" i="1" s="1"/>
  <c r="O236" i="1"/>
  <c r="P236" i="1" s="1"/>
  <c r="O235" i="1"/>
  <c r="P235" i="1" s="1"/>
  <c r="Q235" i="1" s="1"/>
  <c r="R235" i="1" s="1"/>
  <c r="O234" i="1"/>
  <c r="P234" i="1" s="1"/>
  <c r="Q234" i="1" s="1"/>
  <c r="R234" i="1" s="1"/>
  <c r="O233" i="1"/>
  <c r="P233" i="1" s="1"/>
  <c r="Q233" i="1" s="1"/>
  <c r="R233" i="1" s="1"/>
  <c r="O232" i="1"/>
  <c r="P232" i="1" s="1"/>
  <c r="Q232" i="1" s="1"/>
  <c r="R232" i="1" s="1"/>
  <c r="O231" i="1"/>
  <c r="P231" i="1" s="1"/>
  <c r="O230" i="1"/>
  <c r="P230" i="1" s="1"/>
  <c r="O229" i="1"/>
  <c r="P229" i="1" s="1"/>
  <c r="Q229" i="1" s="1"/>
  <c r="R229" i="1" s="1"/>
  <c r="O228" i="1"/>
  <c r="P228" i="1" s="1"/>
  <c r="O227" i="1"/>
  <c r="P227" i="1" s="1"/>
  <c r="Q227" i="1" s="1"/>
  <c r="R227" i="1" s="1"/>
  <c r="O226" i="1"/>
  <c r="P226" i="1" s="1"/>
  <c r="Q226" i="1" s="1"/>
  <c r="R226" i="1" s="1"/>
  <c r="O225" i="1"/>
  <c r="P225" i="1" s="1"/>
  <c r="O224" i="1"/>
  <c r="P224" i="1" s="1"/>
  <c r="O223" i="1"/>
  <c r="P223" i="1" s="1"/>
  <c r="T223" i="1" s="1"/>
  <c r="X223" i="1" s="1"/>
  <c r="O222" i="1"/>
  <c r="P222" i="1" s="1"/>
  <c r="T222" i="1" s="1"/>
  <c r="U222" i="1" s="1"/>
  <c r="O221" i="1"/>
  <c r="P221" i="1" s="1"/>
  <c r="O220" i="1"/>
  <c r="P220" i="1" s="1"/>
  <c r="O219" i="1"/>
  <c r="P219" i="1" s="1"/>
  <c r="O218" i="1"/>
  <c r="P218" i="1" s="1"/>
  <c r="Q218" i="1" s="1"/>
  <c r="R218" i="1" s="1"/>
  <c r="O217" i="1"/>
  <c r="P217" i="1" s="1"/>
  <c r="T217" i="1" s="1"/>
  <c r="X217" i="1" s="1"/>
  <c r="O216" i="1"/>
  <c r="P216" i="1" s="1"/>
  <c r="O215" i="1"/>
  <c r="P215" i="1" s="1"/>
  <c r="T215" i="1" s="1"/>
  <c r="X215" i="1" s="1"/>
  <c r="O214" i="1"/>
  <c r="P214" i="1" s="1"/>
  <c r="O213" i="1"/>
  <c r="P213" i="1" s="1"/>
  <c r="V212" i="1"/>
  <c r="T212" i="1"/>
  <c r="O212" i="1"/>
  <c r="P212" i="1" s="1"/>
  <c r="Q212" i="1" s="1"/>
  <c r="R212" i="1" s="1"/>
  <c r="O211" i="1"/>
  <c r="P211" i="1" s="1"/>
  <c r="T211" i="1" s="1"/>
  <c r="O210" i="1"/>
  <c r="P210" i="1" s="1"/>
  <c r="V210" i="1" s="1"/>
  <c r="V209" i="1"/>
  <c r="T209" i="1"/>
  <c r="X209" i="1" s="1"/>
  <c r="O209" i="1"/>
  <c r="P209" i="1" s="1"/>
  <c r="Q209" i="1" s="1"/>
  <c r="R209" i="1" s="1"/>
  <c r="V207" i="1"/>
  <c r="T207" i="1"/>
  <c r="O207" i="1"/>
  <c r="P207" i="1" s="1"/>
  <c r="Q207" i="1" s="1"/>
  <c r="R207" i="1" s="1"/>
  <c r="O206" i="1"/>
  <c r="P206" i="1" s="1"/>
  <c r="T206" i="1" s="1"/>
  <c r="X206" i="1" s="1"/>
  <c r="O205" i="1"/>
  <c r="P205" i="1" s="1"/>
  <c r="Q205" i="1" s="1"/>
  <c r="R205" i="1" s="1"/>
  <c r="O204" i="1"/>
  <c r="P204" i="1" s="1"/>
  <c r="O203" i="1"/>
  <c r="P203" i="1" s="1"/>
  <c r="O202" i="1"/>
  <c r="P202" i="1" s="1"/>
  <c r="Q202" i="1" s="1"/>
  <c r="R202" i="1" s="1"/>
  <c r="O201" i="1"/>
  <c r="P201" i="1" s="1"/>
  <c r="O200" i="1"/>
  <c r="P200" i="1" s="1"/>
  <c r="V199" i="1"/>
  <c r="T199" i="1"/>
  <c r="X199" i="1" s="1"/>
  <c r="O199" i="1"/>
  <c r="P199" i="1" s="1"/>
  <c r="Q199" i="1" s="1"/>
  <c r="R199" i="1" s="1"/>
  <c r="O198" i="1"/>
  <c r="P198" i="1" s="1"/>
  <c r="Q198" i="1" s="1"/>
  <c r="R198" i="1" s="1"/>
  <c r="V197" i="1"/>
  <c r="T197" i="1"/>
  <c r="U197" i="1" s="1"/>
  <c r="O197" i="1"/>
  <c r="P197" i="1" s="1"/>
  <c r="Q197" i="1" s="1"/>
  <c r="R197" i="1" s="1"/>
  <c r="O196" i="1"/>
  <c r="P196" i="1" s="1"/>
  <c r="V196" i="1" s="1"/>
  <c r="V195" i="1"/>
  <c r="T195" i="1"/>
  <c r="X195" i="1" s="1"/>
  <c r="O195" i="1"/>
  <c r="P195" i="1" s="1"/>
  <c r="Q195" i="1" s="1"/>
  <c r="R195" i="1" s="1"/>
  <c r="O194" i="1"/>
  <c r="P194" i="1" s="1"/>
  <c r="V193" i="1"/>
  <c r="T193" i="1"/>
  <c r="O193" i="1"/>
  <c r="P193" i="1" s="1"/>
  <c r="Q193" i="1" s="1"/>
  <c r="R193" i="1" s="1"/>
  <c r="O192" i="1"/>
  <c r="P192" i="1" s="1"/>
  <c r="V191" i="1"/>
  <c r="T191" i="1"/>
  <c r="X191" i="1" s="1"/>
  <c r="O191" i="1"/>
  <c r="P191" i="1" s="1"/>
  <c r="Q191" i="1" s="1"/>
  <c r="R191" i="1" s="1"/>
  <c r="O190" i="1"/>
  <c r="P190" i="1" s="1"/>
  <c r="V190" i="1" s="1"/>
  <c r="O189" i="1"/>
  <c r="P189" i="1" s="1"/>
  <c r="T189" i="1" s="1"/>
  <c r="O188" i="1"/>
  <c r="P188" i="1" s="1"/>
  <c r="O187" i="1"/>
  <c r="P187" i="1" s="1"/>
  <c r="T187" i="1" s="1"/>
  <c r="X187" i="1" s="1"/>
  <c r="O186" i="1"/>
  <c r="P186" i="1" s="1"/>
  <c r="V186" i="1" s="1"/>
  <c r="O185" i="1"/>
  <c r="P185" i="1" s="1"/>
  <c r="Q185" i="1" s="1"/>
  <c r="R185" i="1" s="1"/>
  <c r="O184" i="1"/>
  <c r="P184" i="1" s="1"/>
  <c r="O183" i="1"/>
  <c r="P183" i="1" s="1"/>
  <c r="T183" i="1" s="1"/>
  <c r="X183" i="1" s="1"/>
  <c r="O182" i="1"/>
  <c r="P182" i="1" s="1"/>
  <c r="V182" i="1" s="1"/>
  <c r="O181" i="1"/>
  <c r="P181" i="1" s="1"/>
  <c r="O180" i="1"/>
  <c r="P180" i="1" s="1"/>
  <c r="V180" i="1" s="1"/>
  <c r="O179" i="1"/>
  <c r="P179" i="1" s="1"/>
  <c r="T179" i="1" s="1"/>
  <c r="X179" i="1" s="1"/>
  <c r="O178" i="1"/>
  <c r="P178" i="1" s="1"/>
  <c r="Q178" i="1" s="1"/>
  <c r="R178" i="1" s="1"/>
  <c r="O177" i="1"/>
  <c r="P177" i="1" s="1"/>
  <c r="Q177" i="1" s="1"/>
  <c r="R177" i="1" s="1"/>
  <c r="O176" i="1"/>
  <c r="P176" i="1" s="1"/>
  <c r="O175" i="1"/>
  <c r="P175" i="1" s="1"/>
  <c r="T175" i="1" s="1"/>
  <c r="O174" i="1"/>
  <c r="P174" i="1" s="1"/>
  <c r="O173" i="1"/>
  <c r="P173" i="1" s="1"/>
  <c r="V173" i="1" s="1"/>
  <c r="O172" i="1"/>
  <c r="P172" i="1" s="1"/>
  <c r="Q172" i="1" s="1"/>
  <c r="R172" i="1" s="1"/>
  <c r="O171" i="1"/>
  <c r="P171" i="1" s="1"/>
  <c r="O170" i="1"/>
  <c r="P170" i="1" s="1"/>
  <c r="O169" i="1"/>
  <c r="P169" i="1" s="1"/>
  <c r="O168" i="1"/>
  <c r="P168" i="1" s="1"/>
  <c r="O167" i="1"/>
  <c r="P167" i="1" s="1"/>
  <c r="O166" i="1"/>
  <c r="P166" i="1" s="1"/>
  <c r="T166" i="1" s="1"/>
  <c r="X166" i="1" s="1"/>
  <c r="O165" i="1"/>
  <c r="P165" i="1" s="1"/>
  <c r="O164" i="1"/>
  <c r="P164" i="1" s="1"/>
  <c r="Q164" i="1" s="1"/>
  <c r="R164" i="1" s="1"/>
  <c r="O163" i="1"/>
  <c r="P163" i="1" s="1"/>
  <c r="V163" i="1" s="1"/>
  <c r="O162" i="1"/>
  <c r="P162" i="1" s="1"/>
  <c r="T162" i="1" s="1"/>
  <c r="X162" i="1" s="1"/>
  <c r="O161" i="1"/>
  <c r="P161" i="1" s="1"/>
  <c r="O160" i="1"/>
  <c r="P160" i="1" s="1"/>
  <c r="O158" i="1"/>
  <c r="P158" i="1" s="1"/>
  <c r="O151" i="1"/>
  <c r="P151" i="1" s="1"/>
  <c r="T151" i="1" s="1"/>
  <c r="U151" i="1" s="1"/>
  <c r="O157" i="1"/>
  <c r="P157" i="1" s="1"/>
  <c r="O156" i="1"/>
  <c r="P156" i="1" s="1"/>
  <c r="O155" i="1"/>
  <c r="P155" i="1" s="1"/>
  <c r="V155" i="1" s="1"/>
  <c r="O154" i="1"/>
  <c r="P154" i="1" s="1"/>
  <c r="T154" i="1" s="1"/>
  <c r="O153" i="1"/>
  <c r="P153" i="1" s="1"/>
  <c r="Q152" i="1" s="1"/>
  <c r="R152" i="1" s="1"/>
  <c r="O150" i="1"/>
  <c r="P150" i="1" s="1"/>
  <c r="V150" i="1" s="1"/>
  <c r="O149" i="1"/>
  <c r="P149" i="1" s="1"/>
  <c r="V149" i="1" s="1"/>
  <c r="O148" i="1"/>
  <c r="P148" i="1" s="1"/>
  <c r="O147" i="1"/>
  <c r="P147" i="1" s="1"/>
  <c r="V147" i="1" s="1"/>
  <c r="O146" i="1"/>
  <c r="P146" i="1" s="1"/>
  <c r="V146" i="1" s="1"/>
  <c r="O145" i="1"/>
  <c r="P145" i="1" s="1"/>
  <c r="V145" i="1" s="1"/>
  <c r="O144" i="1"/>
  <c r="P144" i="1" s="1"/>
  <c r="O143" i="1"/>
  <c r="P143" i="1" s="1"/>
  <c r="V143" i="1" s="1"/>
  <c r="O142" i="1"/>
  <c r="P142" i="1" s="1"/>
  <c r="O141" i="1"/>
  <c r="P141" i="1" s="1"/>
  <c r="V141" i="1" s="1"/>
  <c r="O140" i="1"/>
  <c r="P140" i="1" s="1"/>
  <c r="O139" i="1"/>
  <c r="P139" i="1" s="1"/>
  <c r="O138" i="1"/>
  <c r="P138" i="1" s="1"/>
  <c r="Q138" i="1" s="1"/>
  <c r="R138" i="1" s="1"/>
  <c r="O137" i="1"/>
  <c r="P137" i="1" s="1"/>
  <c r="Q137" i="1" s="1"/>
  <c r="R137" i="1" s="1"/>
  <c r="O136" i="1"/>
  <c r="P136" i="1" s="1"/>
  <c r="O135" i="1"/>
  <c r="P135" i="1" s="1"/>
  <c r="O134" i="1"/>
  <c r="P134" i="1" s="1"/>
  <c r="O133" i="1"/>
  <c r="P133" i="1" s="1"/>
  <c r="V133" i="1" s="1"/>
  <c r="O132" i="1"/>
  <c r="P132" i="1" s="1"/>
  <c r="O131" i="1"/>
  <c r="P131" i="1" s="1"/>
  <c r="O130" i="1"/>
  <c r="P130" i="1" s="1"/>
  <c r="Q130" i="1" s="1"/>
  <c r="R130" i="1" s="1"/>
  <c r="O129" i="1"/>
  <c r="P129" i="1" s="1"/>
  <c r="Q129" i="1" s="1"/>
  <c r="R129" i="1" s="1"/>
  <c r="O128" i="1"/>
  <c r="P128" i="1" s="1"/>
  <c r="T128" i="1" s="1"/>
  <c r="O127" i="1"/>
  <c r="P127" i="1" s="1"/>
  <c r="O126" i="1"/>
  <c r="P126" i="1" s="1"/>
  <c r="O125" i="1"/>
  <c r="P125" i="1" s="1"/>
  <c r="V125" i="1" s="1"/>
  <c r="O124" i="1"/>
  <c r="P124" i="1" s="1"/>
  <c r="V124" i="1" s="1"/>
  <c r="O123" i="1"/>
  <c r="P123" i="1" s="1"/>
  <c r="O122" i="1"/>
  <c r="P122" i="1" s="1"/>
  <c r="Q122" i="1" s="1"/>
  <c r="R122" i="1" s="1"/>
  <c r="O121" i="1"/>
  <c r="P121" i="1" s="1"/>
  <c r="Q121" i="1" s="1"/>
  <c r="R121" i="1" s="1"/>
  <c r="O120" i="1"/>
  <c r="P120" i="1" s="1"/>
  <c r="T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Q113" i="1" s="1"/>
  <c r="R113" i="1" s="1"/>
  <c r="R112" i="1"/>
  <c r="O112" i="1"/>
  <c r="P112" i="1" s="1"/>
  <c r="V112" i="1" s="1"/>
  <c r="V111" i="1"/>
  <c r="T111" i="1"/>
  <c r="U111" i="1" s="1"/>
  <c r="O111" i="1"/>
  <c r="P111" i="1" s="1"/>
  <c r="Q111" i="1" s="1"/>
  <c r="R111" i="1" s="1"/>
  <c r="V110" i="1"/>
  <c r="T110" i="1"/>
  <c r="O110" i="1"/>
  <c r="P110" i="1" s="1"/>
  <c r="Q110" i="1" s="1"/>
  <c r="R110" i="1" s="1"/>
  <c r="V109" i="1"/>
  <c r="T109" i="1"/>
  <c r="O109" i="1"/>
  <c r="P109" i="1" s="1"/>
  <c r="Q109" i="1" s="1"/>
  <c r="R109" i="1" s="1"/>
  <c r="V108" i="1"/>
  <c r="T108" i="1"/>
  <c r="U108" i="1" s="1"/>
  <c r="O108" i="1"/>
  <c r="P108" i="1" s="1"/>
  <c r="Q108" i="1" s="1"/>
  <c r="R108" i="1" s="1"/>
  <c r="O107" i="1"/>
  <c r="P107" i="1" s="1"/>
  <c r="T107" i="1" s="1"/>
  <c r="O106" i="1"/>
  <c r="P106" i="1" s="1"/>
  <c r="T106" i="1" s="1"/>
  <c r="O105" i="1"/>
  <c r="P105" i="1" s="1"/>
  <c r="O104" i="1"/>
  <c r="P104" i="1" s="1"/>
  <c r="O103" i="1"/>
  <c r="P103" i="1" s="1"/>
  <c r="T103" i="1" s="1"/>
  <c r="O102" i="1"/>
  <c r="P102" i="1" s="1"/>
  <c r="V102" i="1" s="1"/>
  <c r="O101" i="1"/>
  <c r="P101" i="1" s="1"/>
  <c r="T101" i="1" s="1"/>
  <c r="U101" i="1" s="1"/>
  <c r="O100" i="1"/>
  <c r="P100" i="1" s="1"/>
  <c r="V100" i="1" s="1"/>
  <c r="O99" i="1"/>
  <c r="P99" i="1" s="1"/>
  <c r="O98" i="1"/>
  <c r="P98" i="1" s="1"/>
  <c r="O97" i="1"/>
  <c r="P97" i="1" s="1"/>
  <c r="O96" i="1"/>
  <c r="P96" i="1" s="1"/>
  <c r="O95" i="1"/>
  <c r="P95" i="1" s="1"/>
  <c r="T95" i="1" s="1"/>
  <c r="X95" i="1" s="1"/>
  <c r="O94" i="1"/>
  <c r="P94" i="1" s="1"/>
  <c r="T94" i="1" s="1"/>
  <c r="X94" i="1" s="1"/>
  <c r="O93" i="1"/>
  <c r="P93" i="1" s="1"/>
  <c r="T93" i="1" s="1"/>
  <c r="X93" i="1" s="1"/>
  <c r="O92" i="1"/>
  <c r="P92" i="1" s="1"/>
  <c r="V92" i="1" s="1"/>
  <c r="O91" i="1"/>
  <c r="P91" i="1" s="1"/>
  <c r="V91" i="1" s="1"/>
  <c r="V90" i="1"/>
  <c r="T90" i="1"/>
  <c r="X90" i="1" s="1"/>
  <c r="O90" i="1"/>
  <c r="P90" i="1" s="1"/>
  <c r="Q90" i="1" s="1"/>
  <c r="R90" i="1" s="1"/>
  <c r="O89" i="1"/>
  <c r="P89" i="1" s="1"/>
  <c r="O88" i="1"/>
  <c r="P88" i="1" s="1"/>
  <c r="T88" i="1" s="1"/>
  <c r="O87" i="1"/>
  <c r="P87" i="1" s="1"/>
  <c r="O86" i="1"/>
  <c r="P86" i="1" s="1"/>
  <c r="O85" i="1"/>
  <c r="P85" i="1" s="1"/>
  <c r="T85" i="1" s="1"/>
  <c r="X85" i="1" s="1"/>
  <c r="O84" i="1"/>
  <c r="P84" i="1" s="1"/>
  <c r="V84" i="1" s="1"/>
  <c r="O83" i="1"/>
  <c r="P83" i="1" s="1"/>
  <c r="T83" i="1" s="1"/>
  <c r="O82" i="1"/>
  <c r="P82" i="1" s="1"/>
  <c r="V82" i="1" s="1"/>
  <c r="O81" i="1"/>
  <c r="P81" i="1" s="1"/>
  <c r="T81" i="1" s="1"/>
  <c r="X81" i="1" s="1"/>
  <c r="O80" i="1"/>
  <c r="P80" i="1" s="1"/>
  <c r="O79" i="1"/>
  <c r="P79" i="1" s="1"/>
  <c r="T79" i="1" s="1"/>
  <c r="X79" i="1" s="1"/>
  <c r="O78" i="1"/>
  <c r="P78" i="1" s="1"/>
  <c r="V78" i="1" s="1"/>
  <c r="O77" i="1"/>
  <c r="P77" i="1" s="1"/>
  <c r="T77" i="1" s="1"/>
  <c r="X77" i="1" s="1"/>
  <c r="O76" i="1"/>
  <c r="P76" i="1" s="1"/>
  <c r="V76" i="1" s="1"/>
  <c r="O75" i="1"/>
  <c r="P75" i="1" s="1"/>
  <c r="O74" i="1"/>
  <c r="P74" i="1" s="1"/>
  <c r="V74" i="1" s="1"/>
  <c r="O73" i="1"/>
  <c r="P73" i="1" s="1"/>
  <c r="T73" i="1" s="1"/>
  <c r="X73" i="1" s="1"/>
  <c r="O72" i="1"/>
  <c r="P72" i="1" s="1"/>
  <c r="O71" i="1"/>
  <c r="P71" i="1" s="1"/>
  <c r="O70" i="1"/>
  <c r="P70" i="1" s="1"/>
  <c r="V70" i="1" s="1"/>
  <c r="O69" i="1"/>
  <c r="P69" i="1" s="1"/>
  <c r="T69" i="1" s="1"/>
  <c r="X69" i="1" s="1"/>
  <c r="O68" i="1"/>
  <c r="P68" i="1" s="1"/>
  <c r="O67" i="1"/>
  <c r="P67" i="1" s="1"/>
  <c r="O66" i="1"/>
  <c r="P66" i="1" s="1"/>
  <c r="V66" i="1" s="1"/>
  <c r="O65" i="1"/>
  <c r="P65" i="1" s="1"/>
  <c r="T65" i="1" s="1"/>
  <c r="X65" i="1" s="1"/>
  <c r="O64" i="1"/>
  <c r="P64" i="1" s="1"/>
  <c r="O63" i="1"/>
  <c r="P63" i="1" s="1"/>
  <c r="T63" i="1" s="1"/>
  <c r="U63" i="1" s="1"/>
  <c r="O62" i="1"/>
  <c r="P62" i="1" s="1"/>
  <c r="V62" i="1" s="1"/>
  <c r="O61" i="1"/>
  <c r="P61" i="1" s="1"/>
  <c r="T61" i="1" s="1"/>
  <c r="X61" i="1" s="1"/>
  <c r="O60" i="1"/>
  <c r="P60" i="1" s="1"/>
  <c r="V60" i="1" s="1"/>
  <c r="O59" i="1"/>
  <c r="P59" i="1" s="1"/>
  <c r="O58" i="1"/>
  <c r="P58" i="1" s="1"/>
  <c r="V58" i="1" s="1"/>
  <c r="O57" i="1"/>
  <c r="P57" i="1" s="1"/>
  <c r="T57" i="1" s="1"/>
  <c r="X57" i="1" s="1"/>
  <c r="O56" i="1"/>
  <c r="P56" i="1" s="1"/>
  <c r="O55" i="1"/>
  <c r="P55" i="1" s="1"/>
  <c r="O54" i="1"/>
  <c r="P54" i="1" s="1"/>
  <c r="V54" i="1" s="1"/>
  <c r="O53" i="1"/>
  <c r="P53" i="1" s="1"/>
  <c r="T53" i="1" s="1"/>
  <c r="X53" i="1" s="1"/>
  <c r="O52" i="1"/>
  <c r="P52" i="1" s="1"/>
  <c r="O51" i="1"/>
  <c r="P51" i="1" s="1"/>
  <c r="T51" i="1" s="1"/>
  <c r="X51" i="1" s="1"/>
  <c r="O50" i="1"/>
  <c r="P50" i="1" s="1"/>
  <c r="V50" i="1" s="1"/>
  <c r="O49" i="1"/>
  <c r="P49" i="1" s="1"/>
  <c r="T49" i="1" s="1"/>
  <c r="X49" i="1" s="1"/>
  <c r="O48" i="1"/>
  <c r="P48" i="1" s="1"/>
  <c r="V48" i="1" s="1"/>
  <c r="O47" i="1"/>
  <c r="P47" i="1" s="1"/>
  <c r="O46" i="1"/>
  <c r="P46" i="1" s="1"/>
  <c r="O45" i="1"/>
  <c r="P45" i="1" s="1"/>
  <c r="T45" i="1" s="1"/>
  <c r="X45" i="1" s="1"/>
  <c r="O44" i="1"/>
  <c r="P44" i="1" s="1"/>
  <c r="V44" i="1" s="1"/>
  <c r="O43" i="1"/>
  <c r="P43" i="1" s="1"/>
  <c r="O42" i="1"/>
  <c r="P42" i="1" s="1"/>
  <c r="O41" i="1"/>
  <c r="P41" i="1" s="1"/>
  <c r="V41" i="1" s="1"/>
  <c r="O40" i="1"/>
  <c r="P40" i="1" s="1"/>
  <c r="Q40" i="1" s="1"/>
  <c r="R40" i="1" s="1"/>
  <c r="O39" i="1"/>
  <c r="P39" i="1" s="1"/>
  <c r="O38" i="1"/>
  <c r="P38" i="1" s="1"/>
  <c r="T38" i="1" s="1"/>
  <c r="O37" i="1"/>
  <c r="P37" i="1" s="1"/>
  <c r="O36" i="1"/>
  <c r="P36" i="1" s="1"/>
  <c r="V36" i="1" s="1"/>
  <c r="O34" i="1"/>
  <c r="P34" i="1" s="1"/>
  <c r="O33" i="1"/>
  <c r="P33" i="1" s="1"/>
  <c r="T33" i="1" s="1"/>
  <c r="O32" i="1"/>
  <c r="P32" i="1" s="1"/>
  <c r="O31" i="1"/>
  <c r="P31" i="1" s="1"/>
  <c r="O30" i="1"/>
  <c r="P30" i="1" s="1"/>
  <c r="V30" i="1" s="1"/>
  <c r="O29" i="1"/>
  <c r="P29" i="1" s="1"/>
  <c r="V29" i="1" s="1"/>
  <c r="O28" i="1"/>
  <c r="P28" i="1" s="1"/>
  <c r="O27" i="1"/>
  <c r="P27" i="1" s="1"/>
  <c r="V27" i="1" s="1"/>
  <c r="O26" i="1"/>
  <c r="P26" i="1" s="1"/>
  <c r="O25" i="1"/>
  <c r="P25" i="1" s="1"/>
  <c r="T25" i="1" s="1"/>
  <c r="O24" i="1"/>
  <c r="P24" i="1" s="1"/>
  <c r="O23" i="1"/>
  <c r="P23" i="1" s="1"/>
  <c r="V188" i="1" l="1"/>
  <c r="Q553" i="1"/>
  <c r="R553" i="1" s="1"/>
  <c r="T144" i="1"/>
  <c r="U144" i="1" s="1"/>
  <c r="V144" i="1"/>
  <c r="T148" i="1"/>
  <c r="U148" i="1" s="1"/>
  <c r="V148" i="1"/>
  <c r="V113" i="1"/>
  <c r="T113" i="1"/>
  <c r="U113" i="1" s="1"/>
  <c r="AK214" i="16"/>
  <c r="AK283" i="16"/>
  <c r="AK24" i="16"/>
  <c r="AN24" i="16"/>
  <c r="AK34" i="16"/>
  <c r="AN34" i="16"/>
  <c r="AK59" i="16"/>
  <c r="AK25" i="16"/>
  <c r="AN25" i="16"/>
  <c r="AN59" i="16"/>
  <c r="AN251" i="16"/>
  <c r="AN269" i="16"/>
  <c r="AN266" i="16"/>
  <c r="D179" i="16"/>
  <c r="D240" i="16" s="1"/>
  <c r="AN39" i="16"/>
  <c r="AN54" i="16"/>
  <c r="AN44" i="16"/>
  <c r="AN51" i="16"/>
  <c r="AN50" i="16"/>
  <c r="AP272" i="16"/>
  <c r="AN272" i="16"/>
  <c r="AN253" i="16"/>
  <c r="AN38" i="16"/>
  <c r="AN23" i="16"/>
  <c r="V128" i="1"/>
  <c r="X197" i="1"/>
  <c r="U209" i="1"/>
  <c r="T210" i="1"/>
  <c r="U210" i="1" s="1"/>
  <c r="Q210" i="1"/>
  <c r="R210" i="1" s="1"/>
  <c r="Q231" i="1"/>
  <c r="R231" i="1" s="1"/>
  <c r="X111" i="1"/>
  <c r="Q102" i="1"/>
  <c r="R102" i="1" s="1"/>
  <c r="Q165" i="1"/>
  <c r="R165" i="1" s="1"/>
  <c r="T258" i="1"/>
  <c r="U258" i="1" s="1"/>
  <c r="Q268" i="1"/>
  <c r="R268" i="1" s="1"/>
  <c r="X280" i="1"/>
  <c r="U106" i="1"/>
  <c r="Q30" i="1"/>
  <c r="R30" i="1" s="1"/>
  <c r="Q63" i="1"/>
  <c r="R63" i="1" s="1"/>
  <c r="Q84" i="1"/>
  <c r="R84" i="1" s="1"/>
  <c r="Q92" i="1"/>
  <c r="R92" i="1" s="1"/>
  <c r="T234" i="1"/>
  <c r="X234" i="1" s="1"/>
  <c r="U251" i="1"/>
  <c r="T288" i="1"/>
  <c r="X288" i="1" s="1"/>
  <c r="T92" i="1"/>
  <c r="U92" i="1" s="1"/>
  <c r="X108" i="1"/>
  <c r="Q190" i="1"/>
  <c r="R190" i="1" s="1"/>
  <c r="X175" i="1"/>
  <c r="U175" i="1"/>
  <c r="V140" i="1"/>
  <c r="Q140" i="1"/>
  <c r="R140" i="1" s="1"/>
  <c r="V64" i="1"/>
  <c r="Q64" i="1"/>
  <c r="R64" i="1" s="1"/>
  <c r="Q76" i="1"/>
  <c r="R76" i="1" s="1"/>
  <c r="Q79" i="1"/>
  <c r="R79" i="1" s="1"/>
  <c r="U90" i="1"/>
  <c r="V120" i="1"/>
  <c r="T124" i="1"/>
  <c r="X124" i="1" s="1"/>
  <c r="T186" i="1"/>
  <c r="U186" i="1" s="1"/>
  <c r="Q189" i="1"/>
  <c r="R189" i="1" s="1"/>
  <c r="T190" i="1"/>
  <c r="U190" i="1" s="1"/>
  <c r="T136" i="1"/>
  <c r="X136" i="1" s="1"/>
  <c r="V136" i="1"/>
  <c r="Q51" i="1"/>
  <c r="R51" i="1" s="1"/>
  <c r="X110" i="1"/>
  <c r="U110" i="1"/>
  <c r="V189" i="1"/>
  <c r="Q236" i="1"/>
  <c r="R236" i="1" s="1"/>
  <c r="T236" i="1"/>
  <c r="U236" i="1" s="1"/>
  <c r="U245" i="1"/>
  <c r="V129" i="1"/>
  <c r="T129" i="1"/>
  <c r="X129" i="1" s="1"/>
  <c r="U189" i="1"/>
  <c r="X189" i="1"/>
  <c r="V198" i="1"/>
  <c r="T198" i="1"/>
  <c r="X198" i="1" s="1"/>
  <c r="U283" i="1"/>
  <c r="X283" i="1"/>
  <c r="V290" i="1"/>
  <c r="T290" i="1"/>
  <c r="X290" i="1" s="1"/>
  <c r="V56" i="1"/>
  <c r="Q56" i="1"/>
  <c r="R56" i="1" s="1"/>
  <c r="V72" i="1"/>
  <c r="Q72" i="1"/>
  <c r="R72" i="1" s="1"/>
  <c r="X113" i="1"/>
  <c r="V218" i="1"/>
  <c r="T218" i="1"/>
  <c r="U218" i="1" s="1"/>
  <c r="X274" i="1"/>
  <c r="U274" i="1"/>
  <c r="Q288" i="1"/>
  <c r="R288" i="1" s="1"/>
  <c r="V26" i="1"/>
  <c r="Q26" i="1"/>
  <c r="R26" i="1" s="1"/>
  <c r="V23" i="1"/>
  <c r="Q23" i="1"/>
  <c r="R23" i="1" s="1"/>
  <c r="T23" i="1"/>
  <c r="X23" i="1" s="1"/>
  <c r="V46" i="1"/>
  <c r="Q44" i="1"/>
  <c r="R44" i="1" s="1"/>
  <c r="T55" i="1"/>
  <c r="U55" i="1" s="1"/>
  <c r="Q55" i="1"/>
  <c r="R55" i="1" s="1"/>
  <c r="T71" i="1"/>
  <c r="U71" i="1" s="1"/>
  <c r="Q71" i="1"/>
  <c r="R71" i="1" s="1"/>
  <c r="V31" i="1"/>
  <c r="Q31" i="1"/>
  <c r="R31" i="1" s="1"/>
  <c r="T31" i="1"/>
  <c r="X31" i="1" s="1"/>
  <c r="T75" i="1"/>
  <c r="U75" i="1" s="1"/>
  <c r="Q75" i="1"/>
  <c r="R75" i="1" s="1"/>
  <c r="T59" i="1"/>
  <c r="U59" i="1" s="1"/>
  <c r="Q59" i="1"/>
  <c r="R59" i="1" s="1"/>
  <c r="V68" i="1"/>
  <c r="Q68" i="1"/>
  <c r="R68" i="1" s="1"/>
  <c r="Q27" i="1"/>
  <c r="R27" i="1" s="1"/>
  <c r="T36" i="1"/>
  <c r="X36" i="1" s="1"/>
  <c r="V39" i="1"/>
  <c r="Q39" i="1"/>
  <c r="R39" i="1" s="1"/>
  <c r="T43" i="1"/>
  <c r="U43" i="1" s="1"/>
  <c r="Q43" i="1"/>
  <c r="R43" i="1" s="1"/>
  <c r="Q48" i="1"/>
  <c r="R48" i="1" s="1"/>
  <c r="V52" i="1"/>
  <c r="Q52" i="1"/>
  <c r="R52" i="1" s="1"/>
  <c r="Q60" i="1"/>
  <c r="R60" i="1" s="1"/>
  <c r="U83" i="1"/>
  <c r="X83" i="1"/>
  <c r="T91" i="1"/>
  <c r="Q91" i="1"/>
  <c r="R91" i="1" s="1"/>
  <c r="V98" i="1"/>
  <c r="T98" i="1"/>
  <c r="X98" i="1" s="1"/>
  <c r="T105" i="1"/>
  <c r="V105" i="1"/>
  <c r="X107" i="1"/>
  <c r="U107" i="1"/>
  <c r="T119" i="1"/>
  <c r="Q119" i="1"/>
  <c r="R119" i="1" s="1"/>
  <c r="T143" i="1"/>
  <c r="U143" i="1" s="1"/>
  <c r="Q143" i="1"/>
  <c r="R143" i="1" s="1"/>
  <c r="T160" i="1"/>
  <c r="U160" i="1" s="1"/>
  <c r="Q160" i="1"/>
  <c r="R160" i="1" s="1"/>
  <c r="V174" i="1"/>
  <c r="T174" i="1"/>
  <c r="V80" i="1"/>
  <c r="Q80" i="1"/>
  <c r="R80" i="1" s="1"/>
  <c r="T87" i="1"/>
  <c r="Q87" i="1"/>
  <c r="R87" i="1" s="1"/>
  <c r="T127" i="1"/>
  <c r="Q127" i="1"/>
  <c r="R127" i="1" s="1"/>
  <c r="X144" i="1"/>
  <c r="Q161" i="1"/>
  <c r="R161" i="1" s="1"/>
  <c r="V158" i="1"/>
  <c r="T27" i="1"/>
  <c r="X27" i="1" s="1"/>
  <c r="V34" i="1"/>
  <c r="Q34" i="1"/>
  <c r="R34" i="1" s="1"/>
  <c r="T67" i="1"/>
  <c r="Q67" i="1"/>
  <c r="R67" i="1" s="1"/>
  <c r="Q83" i="1"/>
  <c r="R83" i="1" s="1"/>
  <c r="V106" i="1"/>
  <c r="Q106" i="1"/>
  <c r="R106" i="1" s="1"/>
  <c r="V116" i="1"/>
  <c r="T116" i="1"/>
  <c r="U116" i="1" s="1"/>
  <c r="Q116" i="1"/>
  <c r="R116" i="1" s="1"/>
  <c r="U154" i="1"/>
  <c r="X154" i="1"/>
  <c r="V160" i="1"/>
  <c r="T181" i="1"/>
  <c r="X181" i="1" s="1"/>
  <c r="V181" i="1"/>
  <c r="Q181" i="1"/>
  <c r="R181" i="1" s="1"/>
  <c r="V272" i="1"/>
  <c r="Q272" i="1"/>
  <c r="R272" i="1" s="1"/>
  <c r="T286" i="1"/>
  <c r="X286" i="1" s="1"/>
  <c r="Q286" i="1"/>
  <c r="R286" i="1" s="1"/>
  <c r="T135" i="1"/>
  <c r="Q135" i="1"/>
  <c r="R135" i="1" s="1"/>
  <c r="T164" i="1"/>
  <c r="V164" i="1"/>
  <c r="V169" i="1"/>
  <c r="T169" i="1"/>
  <c r="X169" i="1" s="1"/>
  <c r="T221" i="1"/>
  <c r="V221" i="1"/>
  <c r="V225" i="1"/>
  <c r="Q225" i="1"/>
  <c r="R225" i="1" s="1"/>
  <c r="V40" i="1"/>
  <c r="T40" i="1"/>
  <c r="X40" i="1" s="1"/>
  <c r="Q42" i="1"/>
  <c r="R42" i="1" s="1"/>
  <c r="T42" i="1"/>
  <c r="T47" i="1"/>
  <c r="X47" i="1" s="1"/>
  <c r="Q47" i="1"/>
  <c r="R47" i="1" s="1"/>
  <c r="V94" i="1"/>
  <c r="Q94" i="1"/>
  <c r="R94" i="1" s="1"/>
  <c r="T97" i="1"/>
  <c r="U97" i="1" s="1"/>
  <c r="Q97" i="1"/>
  <c r="R97" i="1" s="1"/>
  <c r="T115" i="1"/>
  <c r="X115" i="1" s="1"/>
  <c r="V115" i="1"/>
  <c r="V132" i="1"/>
  <c r="T132" i="1"/>
  <c r="X132" i="1" s="1"/>
  <c r="V214" i="1"/>
  <c r="T214" i="1"/>
  <c r="X214" i="1" s="1"/>
  <c r="Q238" i="1"/>
  <c r="R238" i="1" s="1"/>
  <c r="T238" i="1"/>
  <c r="U238" i="1" s="1"/>
  <c r="Q250" i="1"/>
  <c r="R250" i="1" s="1"/>
  <c r="T250" i="1"/>
  <c r="X250" i="1" s="1"/>
  <c r="T102" i="1"/>
  <c r="V121" i="1"/>
  <c r="T121" i="1"/>
  <c r="X121" i="1" s="1"/>
  <c r="V161" i="1"/>
  <c r="T161" i="1"/>
  <c r="X161" i="1" s="1"/>
  <c r="V165" i="1"/>
  <c r="T165" i="1"/>
  <c r="U165" i="1" s="1"/>
  <c r="X212" i="1"/>
  <c r="U212" i="1"/>
  <c r="V222" i="1"/>
  <c r="Q222" i="1"/>
  <c r="R222" i="1" s="1"/>
  <c r="Q230" i="1"/>
  <c r="R230" i="1" s="1"/>
  <c r="T230" i="1"/>
  <c r="U230" i="1" s="1"/>
  <c r="T264" i="1"/>
  <c r="X264" i="1" s="1"/>
  <c r="Q264" i="1"/>
  <c r="R264" i="1" s="1"/>
  <c r="V276" i="1"/>
  <c r="Q276" i="1"/>
  <c r="R276" i="1" s="1"/>
  <c r="T293" i="1"/>
  <c r="U293" i="1" s="1"/>
  <c r="V293" i="1"/>
  <c r="T168" i="1"/>
  <c r="Q168" i="1"/>
  <c r="R168" i="1" s="1"/>
  <c r="U193" i="1"/>
  <c r="X193" i="1"/>
  <c r="Q228" i="1"/>
  <c r="R228" i="1" s="1"/>
  <c r="T228" i="1"/>
  <c r="X228" i="1" s="1"/>
  <c r="Q246" i="1"/>
  <c r="R246" i="1" s="1"/>
  <c r="T246" i="1"/>
  <c r="U246" i="1" s="1"/>
  <c r="X249" i="1"/>
  <c r="U249" i="1"/>
  <c r="V137" i="1"/>
  <c r="T137" i="1"/>
  <c r="X137" i="1" s="1"/>
  <c r="T140" i="1"/>
  <c r="U140" i="1" s="1"/>
  <c r="X151" i="1"/>
  <c r="V168" i="1"/>
  <c r="T177" i="1"/>
  <c r="V177" i="1"/>
  <c r="T182" i="1"/>
  <c r="X182" i="1" s="1"/>
  <c r="T185" i="1"/>
  <c r="V185" i="1"/>
  <c r="Q186" i="1"/>
  <c r="R186" i="1" s="1"/>
  <c r="V205" i="1"/>
  <c r="T205" i="1"/>
  <c r="U205" i="1" s="1"/>
  <c r="X211" i="1"/>
  <c r="U211" i="1"/>
  <c r="T213" i="1"/>
  <c r="X213" i="1" s="1"/>
  <c r="V213" i="1"/>
  <c r="Q214" i="1"/>
  <c r="R214" i="1" s="1"/>
  <c r="V178" i="1"/>
  <c r="T178" i="1"/>
  <c r="U178" i="1" s="1"/>
  <c r="X207" i="1"/>
  <c r="U207" i="1"/>
  <c r="T226" i="1"/>
  <c r="X226" i="1" s="1"/>
  <c r="T232" i="1"/>
  <c r="U232" i="1" s="1"/>
  <c r="T242" i="1"/>
  <c r="X242" i="1" s="1"/>
  <c r="T265" i="1"/>
  <c r="U25" i="1"/>
  <c r="X25" i="1"/>
  <c r="T28" i="1"/>
  <c r="Q28" i="1"/>
  <c r="R28" i="1" s="1"/>
  <c r="V28" i="1"/>
  <c r="X33" i="1"/>
  <c r="Q86" i="1"/>
  <c r="R86" i="1" s="1"/>
  <c r="T86" i="1"/>
  <c r="V86" i="1"/>
  <c r="T37" i="1"/>
  <c r="Q36" i="1"/>
  <c r="R36" i="1" s="1"/>
  <c r="Q37" i="1"/>
  <c r="R37" i="1" s="1"/>
  <c r="V37" i="1"/>
  <c r="U38" i="1"/>
  <c r="X38" i="1"/>
  <c r="U88" i="1"/>
  <c r="X88" i="1"/>
  <c r="T24" i="1"/>
  <c r="Q24" i="1"/>
  <c r="R24" i="1" s="1"/>
  <c r="V24" i="1"/>
  <c r="T32" i="1"/>
  <c r="Q32" i="1"/>
  <c r="R32" i="1" s="1"/>
  <c r="V32" i="1"/>
  <c r="V25" i="1"/>
  <c r="V33" i="1"/>
  <c r="Q25" i="1"/>
  <c r="R25" i="1" s="1"/>
  <c r="T26" i="1"/>
  <c r="Q29" i="1"/>
  <c r="R29" i="1" s="1"/>
  <c r="T30" i="1"/>
  <c r="Q33" i="1"/>
  <c r="R33" i="1" s="1"/>
  <c r="T34" i="1"/>
  <c r="U33" i="1" s="1"/>
  <c r="Q38" i="1"/>
  <c r="R38" i="1" s="1"/>
  <c r="T39" i="1"/>
  <c r="Q41" i="1"/>
  <c r="R41" i="1" s="1"/>
  <c r="V42" i="1"/>
  <c r="V43" i="1"/>
  <c r="T44" i="1"/>
  <c r="U45" i="1"/>
  <c r="V47" i="1"/>
  <c r="T48" i="1"/>
  <c r="U49" i="1"/>
  <c r="V51" i="1"/>
  <c r="T52" i="1"/>
  <c r="U51" i="1" s="1"/>
  <c r="V55" i="1"/>
  <c r="T56" i="1"/>
  <c r="U57" i="1"/>
  <c r="V59" i="1"/>
  <c r="T60" i="1"/>
  <c r="V63" i="1"/>
  <c r="T64" i="1"/>
  <c r="U65" i="1"/>
  <c r="V67" i="1"/>
  <c r="T68" i="1"/>
  <c r="U69" i="1"/>
  <c r="V71" i="1"/>
  <c r="T72" i="1"/>
  <c r="U73" i="1"/>
  <c r="V75" i="1"/>
  <c r="T76" i="1"/>
  <c r="V79" i="1"/>
  <c r="T80" i="1"/>
  <c r="U79" i="1" s="1"/>
  <c r="V83" i="1"/>
  <c r="T84" i="1"/>
  <c r="U85" i="1"/>
  <c r="V87" i="1"/>
  <c r="V93" i="1"/>
  <c r="Q93" i="1"/>
  <c r="R93" i="1" s="1"/>
  <c r="V38" i="1"/>
  <c r="T29" i="1"/>
  <c r="T41" i="1"/>
  <c r="X63" i="1"/>
  <c r="X103" i="1"/>
  <c r="U103" i="1"/>
  <c r="V45" i="1"/>
  <c r="Q45" i="1"/>
  <c r="R45" i="1" s="1"/>
  <c r="Q46" i="1"/>
  <c r="R46" i="1" s="1"/>
  <c r="T46" i="1"/>
  <c r="V49" i="1"/>
  <c r="Q49" i="1"/>
  <c r="R49" i="1" s="1"/>
  <c r="Q50" i="1"/>
  <c r="R50" i="1" s="1"/>
  <c r="T50" i="1"/>
  <c r="V53" i="1"/>
  <c r="Q53" i="1"/>
  <c r="R53" i="1" s="1"/>
  <c r="Q54" i="1"/>
  <c r="R54" i="1" s="1"/>
  <c r="T54" i="1"/>
  <c r="V57" i="1"/>
  <c r="Q57" i="1"/>
  <c r="R57" i="1" s="1"/>
  <c r="Q58" i="1"/>
  <c r="R58" i="1" s="1"/>
  <c r="T58" i="1"/>
  <c r="V61" i="1"/>
  <c r="Q61" i="1"/>
  <c r="R61" i="1" s="1"/>
  <c r="Q62" i="1"/>
  <c r="R62" i="1" s="1"/>
  <c r="T62" i="1"/>
  <c r="V65" i="1"/>
  <c r="Q65" i="1"/>
  <c r="R65" i="1" s="1"/>
  <c r="Q66" i="1"/>
  <c r="R66" i="1" s="1"/>
  <c r="T66" i="1"/>
  <c r="V69" i="1"/>
  <c r="Q69" i="1"/>
  <c r="R69" i="1" s="1"/>
  <c r="Q70" i="1"/>
  <c r="R70" i="1" s="1"/>
  <c r="T70" i="1"/>
  <c r="V73" i="1"/>
  <c r="Q73" i="1"/>
  <c r="R73" i="1" s="1"/>
  <c r="Q74" i="1"/>
  <c r="R74" i="1" s="1"/>
  <c r="T74" i="1"/>
  <c r="V77" i="1"/>
  <c r="Q77" i="1"/>
  <c r="R77" i="1" s="1"/>
  <c r="Q78" i="1"/>
  <c r="R78" i="1" s="1"/>
  <c r="T78" i="1"/>
  <c r="V81" i="1"/>
  <c r="Q81" i="1"/>
  <c r="R81" i="1" s="1"/>
  <c r="Q82" i="1"/>
  <c r="R82" i="1" s="1"/>
  <c r="T82" i="1"/>
  <c r="U81" i="1" s="1"/>
  <c r="V85" i="1"/>
  <c r="Q85" i="1"/>
  <c r="R85" i="1" s="1"/>
  <c r="Q284" i="1"/>
  <c r="R284" i="1" s="1"/>
  <c r="V88" i="1"/>
  <c r="Q285" i="1"/>
  <c r="R285" i="1" s="1"/>
  <c r="V89" i="1"/>
  <c r="Q89" i="1"/>
  <c r="R89" i="1" s="1"/>
  <c r="U93" i="1"/>
  <c r="T104" i="1"/>
  <c r="Q104" i="1"/>
  <c r="R104" i="1" s="1"/>
  <c r="V104" i="1"/>
  <c r="Q88" i="1"/>
  <c r="R88" i="1" s="1"/>
  <c r="T89" i="1"/>
  <c r="V101" i="1"/>
  <c r="Q105" i="1"/>
  <c r="R105" i="1" s="1"/>
  <c r="Q107" i="1"/>
  <c r="R107" i="1" s="1"/>
  <c r="V107" i="1"/>
  <c r="T123" i="1"/>
  <c r="V123" i="1"/>
  <c r="Q123" i="1"/>
  <c r="R123" i="1" s="1"/>
  <c r="T139" i="1"/>
  <c r="V139" i="1"/>
  <c r="Q139" i="1"/>
  <c r="R139" i="1" s="1"/>
  <c r="T147" i="1"/>
  <c r="Q147" i="1"/>
  <c r="R147" i="1" s="1"/>
  <c r="T157" i="1"/>
  <c r="Q157" i="1"/>
  <c r="R157" i="1" s="1"/>
  <c r="V157" i="1"/>
  <c r="Q95" i="1"/>
  <c r="R95" i="1" s="1"/>
  <c r="V95" i="1"/>
  <c r="T96" i="1"/>
  <c r="Q96" i="1"/>
  <c r="R96" i="1" s="1"/>
  <c r="X101" i="1"/>
  <c r="X109" i="1"/>
  <c r="U109" i="1"/>
  <c r="U120" i="1"/>
  <c r="X120" i="1"/>
  <c r="Q126" i="1"/>
  <c r="R126" i="1" s="1"/>
  <c r="Q124" i="1"/>
  <c r="R124" i="1" s="1"/>
  <c r="T126" i="1"/>
  <c r="V126" i="1"/>
  <c r="T167" i="1"/>
  <c r="Q167" i="1"/>
  <c r="R167" i="1" s="1"/>
  <c r="V167" i="1"/>
  <c r="Q99" i="1"/>
  <c r="R99" i="1" s="1"/>
  <c r="V99" i="1"/>
  <c r="T100" i="1"/>
  <c r="Q100" i="1"/>
  <c r="R100" i="1" s="1"/>
  <c r="V117" i="1"/>
  <c r="T117" i="1"/>
  <c r="Q117" i="1"/>
  <c r="R117" i="1" s="1"/>
  <c r="T131" i="1"/>
  <c r="V131" i="1"/>
  <c r="Q131" i="1"/>
  <c r="R131" i="1" s="1"/>
  <c r="Q142" i="1"/>
  <c r="R142" i="1" s="1"/>
  <c r="T142" i="1"/>
  <c r="V142" i="1"/>
  <c r="T153" i="1"/>
  <c r="Q153" i="1"/>
  <c r="R153" i="1" s="1"/>
  <c r="V153" i="1"/>
  <c r="U95" i="1"/>
  <c r="V96" i="1"/>
  <c r="V97" i="1"/>
  <c r="Q98" i="1"/>
  <c r="R98" i="1" s="1"/>
  <c r="T99" i="1"/>
  <c r="Q101" i="1"/>
  <c r="R101" i="1" s="1"/>
  <c r="Q103" i="1"/>
  <c r="R103" i="1" s="1"/>
  <c r="V103" i="1"/>
  <c r="X106" i="1"/>
  <c r="Q114" i="1"/>
  <c r="R114" i="1" s="1"/>
  <c r="V114" i="1"/>
  <c r="Q115" i="1"/>
  <c r="R115" i="1" s="1"/>
  <c r="T114" i="1"/>
  <c r="Q118" i="1"/>
  <c r="R118" i="1" s="1"/>
  <c r="T118" i="1"/>
  <c r="V118" i="1"/>
  <c r="U128" i="1"/>
  <c r="X128" i="1"/>
  <c r="Q134" i="1"/>
  <c r="R134" i="1" s="1"/>
  <c r="Q132" i="1"/>
  <c r="R132" i="1" s="1"/>
  <c r="T134" i="1"/>
  <c r="V134" i="1"/>
  <c r="T122" i="1"/>
  <c r="Q125" i="1"/>
  <c r="R125" i="1" s="1"/>
  <c r="T130" i="1"/>
  <c r="Q133" i="1"/>
  <c r="R133" i="1" s="1"/>
  <c r="T138" i="1"/>
  <c r="Q141" i="1"/>
  <c r="R141" i="1" s="1"/>
  <c r="Q146" i="1"/>
  <c r="R146" i="1" s="1"/>
  <c r="Q150" i="1"/>
  <c r="R150" i="1" s="1"/>
  <c r="Q156" i="1"/>
  <c r="R156" i="1" s="1"/>
  <c r="V156" i="1"/>
  <c r="U162" i="1"/>
  <c r="U166" i="1"/>
  <c r="Q171" i="1"/>
  <c r="R171" i="1" s="1"/>
  <c r="T171" i="1"/>
  <c r="T176" i="1"/>
  <c r="Q176" i="1"/>
  <c r="R176" i="1" s="1"/>
  <c r="T184" i="1"/>
  <c r="Q184" i="1"/>
  <c r="R184" i="1" s="1"/>
  <c r="T204" i="1"/>
  <c r="Q204" i="1"/>
  <c r="R204" i="1" s="1"/>
  <c r="V204" i="1"/>
  <c r="V119" i="1"/>
  <c r="Q120" i="1"/>
  <c r="R120" i="1" s="1"/>
  <c r="T125" i="1"/>
  <c r="V127" i="1"/>
  <c r="Q128" i="1"/>
  <c r="R128" i="1" s="1"/>
  <c r="T133" i="1"/>
  <c r="V135" i="1"/>
  <c r="Q136" i="1"/>
  <c r="R136" i="1" s="1"/>
  <c r="T141" i="1"/>
  <c r="Q144" i="1"/>
  <c r="R144" i="1" s="1"/>
  <c r="Q145" i="1"/>
  <c r="R145" i="1" s="1"/>
  <c r="T146" i="1"/>
  <c r="U146" i="1" s="1"/>
  <c r="Q148" i="1"/>
  <c r="R148" i="1" s="1"/>
  <c r="Q149" i="1"/>
  <c r="R149" i="1" s="1"/>
  <c r="T150" i="1"/>
  <c r="U150" i="1" s="1"/>
  <c r="Q154" i="1"/>
  <c r="R154" i="1" s="1"/>
  <c r="Q155" i="1"/>
  <c r="R155" i="1" s="1"/>
  <c r="T156" i="1"/>
  <c r="Q151" i="1"/>
  <c r="R151" i="1" s="1"/>
  <c r="V170" i="1"/>
  <c r="T170" i="1"/>
  <c r="U179" i="1"/>
  <c r="U187" i="1"/>
  <c r="T201" i="1"/>
  <c r="V201" i="1"/>
  <c r="Q203" i="1"/>
  <c r="R203" i="1" s="1"/>
  <c r="V203" i="1"/>
  <c r="T112" i="1"/>
  <c r="X112" i="1" s="1"/>
  <c r="V122" i="1"/>
  <c r="V130" i="1"/>
  <c r="V138" i="1"/>
  <c r="T145" i="1"/>
  <c r="U145" i="1" s="1"/>
  <c r="T149" i="1"/>
  <c r="U149" i="1" s="1"/>
  <c r="V154" i="1"/>
  <c r="T155" i="1"/>
  <c r="V151" i="1"/>
  <c r="T158" i="1"/>
  <c r="Q158" i="1"/>
  <c r="R158" i="1" s="1"/>
  <c r="Q162" i="1"/>
  <c r="R162" i="1" s="1"/>
  <c r="V162" i="1"/>
  <c r="T163" i="1"/>
  <c r="Q163" i="1"/>
  <c r="R163" i="1" s="1"/>
  <c r="Q166" i="1"/>
  <c r="R166" i="1" s="1"/>
  <c r="V166" i="1"/>
  <c r="Q170" i="1"/>
  <c r="R170" i="1" s="1"/>
  <c r="V171" i="1"/>
  <c r="V176" i="1"/>
  <c r="T180" i="1"/>
  <c r="Q180" i="1"/>
  <c r="R180" i="1" s="1"/>
  <c r="V184" i="1"/>
  <c r="T188" i="1"/>
  <c r="U553" i="1" s="1"/>
  <c r="Q188" i="1"/>
  <c r="R188" i="1" s="1"/>
  <c r="T192" i="1"/>
  <c r="Q192" i="1"/>
  <c r="R192" i="1" s="1"/>
  <c r="V192" i="1"/>
  <c r="V194" i="1"/>
  <c r="T194" i="1"/>
  <c r="Q194" i="1"/>
  <c r="R194" i="1" s="1"/>
  <c r="T200" i="1"/>
  <c r="Q200" i="1"/>
  <c r="R200" i="1" s="1"/>
  <c r="V200" i="1"/>
  <c r="Q201" i="1"/>
  <c r="R201" i="1" s="1"/>
  <c r="T203" i="1"/>
  <c r="T216" i="1"/>
  <c r="Q216" i="1"/>
  <c r="R216" i="1" s="1"/>
  <c r="V216" i="1"/>
  <c r="Q217" i="1"/>
  <c r="R217" i="1" s="1"/>
  <c r="T224" i="1"/>
  <c r="Q224" i="1"/>
  <c r="R224" i="1" s="1"/>
  <c r="V224" i="1"/>
  <c r="Q169" i="1"/>
  <c r="R169" i="1" s="1"/>
  <c r="T172" i="1"/>
  <c r="V172" i="1"/>
  <c r="T173" i="1"/>
  <c r="Q173" i="1"/>
  <c r="R173" i="1" s="1"/>
  <c r="Q182" i="1"/>
  <c r="R182" i="1" s="1"/>
  <c r="U183" i="1"/>
  <c r="U191" i="1"/>
  <c r="T196" i="1"/>
  <c r="Q196" i="1"/>
  <c r="R196" i="1" s="1"/>
  <c r="U199" i="1"/>
  <c r="V202" i="1"/>
  <c r="T202" i="1"/>
  <c r="T220" i="1"/>
  <c r="Q220" i="1"/>
  <c r="R220" i="1" s="1"/>
  <c r="V220" i="1"/>
  <c r="U206" i="1"/>
  <c r="Q219" i="1"/>
  <c r="R219" i="1" s="1"/>
  <c r="V219" i="1"/>
  <c r="X222" i="1"/>
  <c r="V257" i="1"/>
  <c r="T257" i="1"/>
  <c r="Q257" i="1"/>
  <c r="R257" i="1" s="1"/>
  <c r="Q174" i="1"/>
  <c r="R174" i="1" s="1"/>
  <c r="Q175" i="1"/>
  <c r="R175" i="1" s="1"/>
  <c r="V175" i="1"/>
  <c r="Q179" i="1"/>
  <c r="R179" i="1" s="1"/>
  <c r="V179" i="1"/>
  <c r="Q183" i="1"/>
  <c r="R183" i="1" s="1"/>
  <c r="V183" i="1"/>
  <c r="Q187" i="1"/>
  <c r="R187" i="1" s="1"/>
  <c r="V187" i="1"/>
  <c r="U195" i="1"/>
  <c r="Q211" i="1"/>
  <c r="R211" i="1" s="1"/>
  <c r="V211" i="1"/>
  <c r="U215" i="1"/>
  <c r="V217" i="1"/>
  <c r="T219" i="1"/>
  <c r="Q221" i="1"/>
  <c r="R221" i="1" s="1"/>
  <c r="Q223" i="1"/>
  <c r="R223" i="1" s="1"/>
  <c r="V223" i="1"/>
  <c r="Q206" i="1"/>
  <c r="R206" i="1" s="1"/>
  <c r="V206" i="1"/>
  <c r="T244" i="1"/>
  <c r="Q244" i="1"/>
  <c r="R244" i="1" s="1"/>
  <c r="V244" i="1"/>
  <c r="Q213" i="1"/>
  <c r="R213" i="1" s="1"/>
  <c r="Q215" i="1"/>
  <c r="R215" i="1" s="1"/>
  <c r="V215" i="1"/>
  <c r="U223" i="1"/>
  <c r="Q269" i="1"/>
  <c r="R269" i="1" s="1"/>
  <c r="V269" i="1"/>
  <c r="T269" i="1"/>
  <c r="X273" i="1"/>
  <c r="U273" i="1"/>
  <c r="T225" i="1"/>
  <c r="V226" i="1"/>
  <c r="V228" i="1"/>
  <c r="V230" i="1"/>
  <c r="V232" i="1"/>
  <c r="V234" i="1"/>
  <c r="V236" i="1"/>
  <c r="V238" i="1"/>
  <c r="T240" i="1"/>
  <c r="Q240" i="1"/>
  <c r="R240" i="1" s="1"/>
  <c r="T243" i="1"/>
  <c r="Q243" i="1"/>
  <c r="R243" i="1" s="1"/>
  <c r="V243" i="1"/>
  <c r="V253" i="1"/>
  <c r="T253" i="1"/>
  <c r="Q254" i="1"/>
  <c r="R254" i="1" s="1"/>
  <c r="T260" i="1"/>
  <c r="Q260" i="1"/>
  <c r="R260" i="1" s="1"/>
  <c r="T263" i="1"/>
  <c r="V263" i="1"/>
  <c r="T227" i="1"/>
  <c r="V227" i="1"/>
  <c r="V229" i="1"/>
  <c r="T229" i="1"/>
  <c r="T231" i="1"/>
  <c r="V231" i="1"/>
  <c r="V233" i="1"/>
  <c r="T233" i="1"/>
  <c r="T235" i="1"/>
  <c r="V235" i="1"/>
  <c r="V237" i="1"/>
  <c r="T237" i="1"/>
  <c r="T239" i="1"/>
  <c r="Q239" i="1"/>
  <c r="R239" i="1" s="1"/>
  <c r="V239" i="1"/>
  <c r="T248" i="1"/>
  <c r="Q248" i="1"/>
  <c r="R248" i="1" s="1"/>
  <c r="X254" i="1"/>
  <c r="T256" i="1"/>
  <c r="Q256" i="1"/>
  <c r="R256" i="1" s="1"/>
  <c r="T259" i="1"/>
  <c r="Q259" i="1"/>
  <c r="R259" i="1" s="1"/>
  <c r="V259" i="1"/>
  <c r="V284" i="1"/>
  <c r="T284" i="1"/>
  <c r="X284" i="1" s="1"/>
  <c r="V241" i="1"/>
  <c r="T241" i="1"/>
  <c r="T247" i="1"/>
  <c r="Q247" i="1"/>
  <c r="R247" i="1" s="1"/>
  <c r="V247" i="1"/>
  <c r="V248" i="1"/>
  <c r="T252" i="1"/>
  <c r="Q252" i="1"/>
  <c r="R252" i="1" s="1"/>
  <c r="T255" i="1"/>
  <c r="Q255" i="1"/>
  <c r="R255" i="1" s="1"/>
  <c r="V255" i="1"/>
  <c r="V256" i="1"/>
  <c r="V261" i="1"/>
  <c r="T261" i="1"/>
  <c r="T282" i="1"/>
  <c r="Q282" i="1"/>
  <c r="R282" i="1" s="1"/>
  <c r="V282" i="1"/>
  <c r="T271" i="1"/>
  <c r="Q271" i="1"/>
  <c r="R271" i="1" s="1"/>
  <c r="X277" i="1"/>
  <c r="U277" i="1"/>
  <c r="Q291" i="1"/>
  <c r="R291" i="1" s="1"/>
  <c r="V291" i="1"/>
  <c r="Q290" i="1"/>
  <c r="R290" i="1" s="1"/>
  <c r="T291" i="1"/>
  <c r="V242" i="1"/>
  <c r="V246" i="1"/>
  <c r="V250" i="1"/>
  <c r="V254" i="1"/>
  <c r="V258" i="1"/>
  <c r="Q262" i="1"/>
  <c r="R262" i="1" s="1"/>
  <c r="Q266" i="1"/>
  <c r="R266" i="1" s="1"/>
  <c r="V266" i="1"/>
  <c r="T267" i="1"/>
  <c r="Q267" i="1"/>
  <c r="R267" i="1" s="1"/>
  <c r="T270" i="1"/>
  <c r="Q270" i="1"/>
  <c r="R270" i="1" s="1"/>
  <c r="V270" i="1"/>
  <c r="V271" i="1"/>
  <c r="T275" i="1"/>
  <c r="Q275" i="1"/>
  <c r="R275" i="1" s="1"/>
  <c r="T279" i="1"/>
  <c r="Q279" i="1"/>
  <c r="R279" i="1" s="1"/>
  <c r="Q281" i="1"/>
  <c r="R281" i="1" s="1"/>
  <c r="V281" i="1"/>
  <c r="T285" i="1"/>
  <c r="X285" i="1" s="1"/>
  <c r="V285" i="1"/>
  <c r="T292" i="1"/>
  <c r="Q292" i="1"/>
  <c r="R292" i="1" s="1"/>
  <c r="T262" i="1"/>
  <c r="Q265" i="1"/>
  <c r="R265" i="1" s="1"/>
  <c r="T266" i="1"/>
  <c r="V267" i="1"/>
  <c r="Q273" i="1"/>
  <c r="R273" i="1" s="1"/>
  <c r="V273" i="1"/>
  <c r="T278" i="1"/>
  <c r="Q278" i="1"/>
  <c r="R278" i="1" s="1"/>
  <c r="V278" i="1"/>
  <c r="X281" i="1"/>
  <c r="U281" i="1"/>
  <c r="T268" i="1"/>
  <c r="T272" i="1"/>
  <c r="T276" i="1"/>
  <c r="X287" i="1"/>
  <c r="V286" i="1"/>
  <c r="U289" i="1"/>
  <c r="AP24" i="16"/>
  <c r="AO23" i="16"/>
  <c r="AO50" i="16"/>
  <c r="AP54" i="16"/>
  <c r="AO58" i="16"/>
  <c r="AO34" i="16"/>
  <c r="AP61" i="16"/>
  <c r="AN248" i="16"/>
  <c r="AN273" i="16"/>
  <c r="AN278" i="16"/>
  <c r="AN32" i="16"/>
  <c r="AN274" i="16"/>
  <c r="AN121" i="16"/>
  <c r="AP113" i="16"/>
  <c r="AN265" i="16"/>
  <c r="AN252" i="16"/>
  <c r="AO268" i="16"/>
  <c r="AP35" i="16"/>
  <c r="AN200" i="16"/>
  <c r="AP184" i="16"/>
  <c r="AO184" i="16"/>
  <c r="AN208" i="16"/>
  <c r="AN214" i="16"/>
  <c r="AP139" i="16"/>
  <c r="AP38" i="16"/>
  <c r="AO38" i="16"/>
  <c r="AO44" i="16"/>
  <c r="AN126" i="16"/>
  <c r="AP140" i="16"/>
  <c r="AN122" i="16"/>
  <c r="AO263" i="16"/>
  <c r="AP128" i="16"/>
  <c r="AN113" i="16"/>
  <c r="AN123" i="16"/>
  <c r="AN187" i="16"/>
  <c r="AO37" i="16"/>
  <c r="AN264" i="16"/>
  <c r="AN277" i="16"/>
  <c r="AN259" i="16"/>
  <c r="AN36" i="16"/>
  <c r="AO45" i="16"/>
  <c r="AO35" i="16"/>
  <c r="AO24" i="16"/>
  <c r="AP147" i="16"/>
  <c r="AN133" i="16"/>
  <c r="AN114" i="16"/>
  <c r="AO139" i="16"/>
  <c r="AN106" i="16"/>
  <c r="AO194" i="16"/>
  <c r="AN267" i="16"/>
  <c r="AN268" i="16"/>
  <c r="AO204" i="16"/>
  <c r="AP194" i="16"/>
  <c r="AP131" i="16"/>
  <c r="AO186" i="16"/>
  <c r="AO191" i="16"/>
  <c r="AN199" i="16"/>
  <c r="AO207" i="16"/>
  <c r="AP204" i="16"/>
  <c r="AO256" i="16"/>
  <c r="AO33" i="16"/>
  <c r="AP33" i="16"/>
  <c r="AP48" i="16"/>
  <c r="AO48" i="16"/>
  <c r="AP51" i="16"/>
  <c r="AO51" i="16"/>
  <c r="AP57" i="16"/>
  <c r="AO57" i="16"/>
  <c r="AP39" i="16"/>
  <c r="AO39" i="16"/>
  <c r="AP27" i="16"/>
  <c r="AO27" i="16"/>
  <c r="AP109" i="16"/>
  <c r="AO109" i="16"/>
  <c r="AO29" i="16"/>
  <c r="AP29" i="16"/>
  <c r="AP25" i="16"/>
  <c r="AO25" i="16"/>
  <c r="AO60" i="16"/>
  <c r="AP60" i="16"/>
  <c r="AO147" i="16"/>
  <c r="AP126" i="16"/>
  <c r="AP143" i="16"/>
  <c r="AO143" i="16"/>
  <c r="AP125" i="16"/>
  <c r="AO125" i="16"/>
  <c r="AP112" i="16"/>
  <c r="AO112" i="16"/>
  <c r="AO123" i="16"/>
  <c r="AP123" i="16"/>
  <c r="AO137" i="16"/>
  <c r="AP137" i="16"/>
  <c r="AP136" i="16"/>
  <c r="AO136" i="16"/>
  <c r="AP200" i="16"/>
  <c r="AO200" i="16"/>
  <c r="AN48" i="16"/>
  <c r="AP26" i="16"/>
  <c r="AO26" i="16"/>
  <c r="AP41" i="16"/>
  <c r="AO41" i="16"/>
  <c r="AP22" i="16"/>
  <c r="AO22" i="16"/>
  <c r="AP59" i="16"/>
  <c r="AO59" i="16"/>
  <c r="AP106" i="16"/>
  <c r="AO106" i="16"/>
  <c r="AP186" i="16"/>
  <c r="AP202" i="16"/>
  <c r="AO202" i="16"/>
  <c r="AO193" i="16"/>
  <c r="AP193" i="16"/>
  <c r="AP32" i="16"/>
  <c r="AO32" i="16"/>
  <c r="AP40" i="16"/>
  <c r="AO40" i="16"/>
  <c r="AP53" i="16"/>
  <c r="AO53" i="16"/>
  <c r="AO115" i="16"/>
  <c r="AP115" i="16"/>
  <c r="AO133" i="16"/>
  <c r="AP133" i="16"/>
  <c r="AO134" i="16"/>
  <c r="AP134" i="16"/>
  <c r="AP119" i="16"/>
  <c r="AO119" i="16"/>
  <c r="AP203" i="16"/>
  <c r="AO203" i="16"/>
  <c r="AO275" i="16"/>
  <c r="AP275" i="16"/>
  <c r="AP249" i="16"/>
  <c r="AO249" i="16"/>
  <c r="AN26" i="16"/>
  <c r="AN37" i="16"/>
  <c r="AN31" i="16"/>
  <c r="AO30" i="16"/>
  <c r="AP23" i="16"/>
  <c r="AP50" i="16"/>
  <c r="AP44" i="16"/>
  <c r="AP58" i="16"/>
  <c r="AP34" i="16"/>
  <c r="AO61" i="16"/>
  <c r="AN147" i="16"/>
  <c r="AN128" i="16"/>
  <c r="AN143" i="16"/>
  <c r="AN125" i="16"/>
  <c r="AN112" i="16"/>
  <c r="AN119" i="16"/>
  <c r="AN139" i="16"/>
  <c r="AN207" i="16"/>
  <c r="AO192" i="16"/>
  <c r="AO197" i="16"/>
  <c r="AN262" i="16"/>
  <c r="AN41" i="16"/>
  <c r="AN53" i="16"/>
  <c r="AP30" i="16"/>
  <c r="AN263" i="16"/>
  <c r="AN28" i="16"/>
  <c r="AO54" i="16"/>
  <c r="AN134" i="16"/>
  <c r="AO195" i="16"/>
  <c r="AN258" i="16"/>
  <c r="AO269" i="16"/>
  <c r="AO189" i="16"/>
  <c r="AP189" i="16"/>
  <c r="AP212" i="16"/>
  <c r="AO212" i="16"/>
  <c r="AP210" i="16"/>
  <c r="AP197" i="16"/>
  <c r="AN249" i="16"/>
  <c r="AP247" i="16"/>
  <c r="AO247" i="16"/>
  <c r="AP269" i="16"/>
  <c r="U152" i="1" l="1"/>
  <c r="U147" i="1"/>
  <c r="X148" i="1"/>
  <c r="X232" i="1"/>
  <c r="X205" i="1"/>
  <c r="X238" i="1"/>
  <c r="X258" i="1"/>
  <c r="X140" i="1"/>
  <c r="X116" i="1"/>
  <c r="X210" i="1"/>
  <c r="U136" i="1"/>
  <c r="AK65" i="16"/>
  <c r="E67" i="16" s="1"/>
  <c r="X246" i="1"/>
  <c r="X92" i="1"/>
  <c r="X186" i="1"/>
  <c r="X75" i="1"/>
  <c r="X218" i="1"/>
  <c r="X165" i="1"/>
  <c r="U121" i="1"/>
  <c r="X59" i="1"/>
  <c r="X236" i="1"/>
  <c r="X178" i="1"/>
  <c r="X55" i="1"/>
  <c r="X293" i="1"/>
  <c r="U242" i="1"/>
  <c r="U98" i="1"/>
  <c r="U27" i="1"/>
  <c r="U264" i="1"/>
  <c r="AP251" i="16"/>
  <c r="AO251" i="16"/>
  <c r="U234" i="1"/>
  <c r="X71" i="1"/>
  <c r="U23" i="1"/>
  <c r="X265" i="1"/>
  <c r="U265" i="1"/>
  <c r="U31" i="1"/>
  <c r="X230" i="1"/>
  <c r="AP266" i="16"/>
  <c r="X43" i="1"/>
  <c r="X97" i="1"/>
  <c r="U182" i="1"/>
  <c r="U47" i="1"/>
  <c r="U198" i="1"/>
  <c r="AO266" i="16"/>
  <c r="U94" i="1"/>
  <c r="U67" i="1"/>
  <c r="AE215" i="16"/>
  <c r="AG215" i="16"/>
  <c r="AF215" i="16"/>
  <c r="AH215" i="16"/>
  <c r="AO272" i="16"/>
  <c r="AP253" i="16"/>
  <c r="AO253" i="16"/>
  <c r="X160" i="1"/>
  <c r="U129" i="1"/>
  <c r="U290" i="1"/>
  <c r="U288" i="1"/>
  <c r="U226" i="1"/>
  <c r="X190" i="1"/>
  <c r="U137" i="1"/>
  <c r="X67" i="1"/>
  <c r="U250" i="1"/>
  <c r="U214" i="1"/>
  <c r="U286" i="1"/>
  <c r="U213" i="1"/>
  <c r="U40" i="1"/>
  <c r="U36" i="1"/>
  <c r="U221" i="1"/>
  <c r="X221" i="1"/>
  <c r="X135" i="1"/>
  <c r="U135" i="1"/>
  <c r="X143" i="1"/>
  <c r="U105" i="1"/>
  <c r="X105" i="1"/>
  <c r="U91" i="1"/>
  <c r="X91" i="1"/>
  <c r="U168" i="1"/>
  <c r="X168" i="1"/>
  <c r="X42" i="1"/>
  <c r="U42" i="1"/>
  <c r="U87" i="1"/>
  <c r="X87" i="1"/>
  <c r="U177" i="1"/>
  <c r="X177" i="1"/>
  <c r="U164" i="1"/>
  <c r="X164" i="1"/>
  <c r="X119" i="1"/>
  <c r="U119" i="1"/>
  <c r="U185" i="1"/>
  <c r="X185" i="1"/>
  <c r="U102" i="1"/>
  <c r="X102" i="1"/>
  <c r="X127" i="1"/>
  <c r="U127" i="1"/>
  <c r="X174" i="1"/>
  <c r="U174" i="1"/>
  <c r="U272" i="1"/>
  <c r="X272" i="1"/>
  <c r="U268" i="1"/>
  <c r="X268" i="1"/>
  <c r="U261" i="1"/>
  <c r="X261" i="1"/>
  <c r="U241" i="1"/>
  <c r="X241" i="1"/>
  <c r="X278" i="1"/>
  <c r="U278" i="1"/>
  <c r="X266" i="1"/>
  <c r="U266" i="1"/>
  <c r="U279" i="1"/>
  <c r="X279" i="1"/>
  <c r="U267" i="1"/>
  <c r="X267" i="1"/>
  <c r="X255" i="1"/>
  <c r="U255" i="1"/>
  <c r="X259" i="1"/>
  <c r="U259" i="1"/>
  <c r="X237" i="1"/>
  <c r="U237" i="1"/>
  <c r="X233" i="1"/>
  <c r="U233" i="1"/>
  <c r="X229" i="1"/>
  <c r="U229" i="1"/>
  <c r="U225" i="1"/>
  <c r="X225" i="1"/>
  <c r="U228" i="1"/>
  <c r="X220" i="1"/>
  <c r="U220" i="1"/>
  <c r="U201" i="1"/>
  <c r="X201" i="1"/>
  <c r="X156" i="1"/>
  <c r="U156" i="1"/>
  <c r="X125" i="1"/>
  <c r="U125" i="1"/>
  <c r="X204" i="1"/>
  <c r="U204" i="1"/>
  <c r="X138" i="1"/>
  <c r="U138" i="1"/>
  <c r="X130" i="1"/>
  <c r="U130" i="1"/>
  <c r="X122" i="1"/>
  <c r="U122" i="1"/>
  <c r="X167" i="1"/>
  <c r="U167" i="1"/>
  <c r="X126" i="1"/>
  <c r="U126" i="1"/>
  <c r="X147" i="1"/>
  <c r="X82" i="1"/>
  <c r="U82" i="1"/>
  <c r="U76" i="1"/>
  <c r="X76" i="1"/>
  <c r="U60" i="1"/>
  <c r="X60" i="1"/>
  <c r="U44" i="1"/>
  <c r="X44" i="1"/>
  <c r="X30" i="1"/>
  <c r="U30" i="1"/>
  <c r="U284" i="1"/>
  <c r="U276" i="1"/>
  <c r="X276" i="1"/>
  <c r="U292" i="1"/>
  <c r="X292" i="1"/>
  <c r="X291" i="1"/>
  <c r="U291" i="1"/>
  <c r="X263" i="1"/>
  <c r="U263" i="1"/>
  <c r="U240" i="1"/>
  <c r="X240" i="1"/>
  <c r="X219" i="1"/>
  <c r="U219" i="1"/>
  <c r="U257" i="1"/>
  <c r="X257" i="1"/>
  <c r="X172" i="1"/>
  <c r="U172" i="1"/>
  <c r="X224" i="1"/>
  <c r="U224" i="1"/>
  <c r="U217" i="1"/>
  <c r="X216" i="1"/>
  <c r="U216" i="1"/>
  <c r="X203" i="1"/>
  <c r="U203" i="1"/>
  <c r="X200" i="1"/>
  <c r="U200" i="1"/>
  <c r="X188" i="1"/>
  <c r="U188" i="1"/>
  <c r="U155" i="1"/>
  <c r="X155" i="1"/>
  <c r="X145" i="1"/>
  <c r="X133" i="1"/>
  <c r="U133" i="1"/>
  <c r="X118" i="1"/>
  <c r="U118" i="1"/>
  <c r="X142" i="1"/>
  <c r="U142" i="1"/>
  <c r="U131" i="1"/>
  <c r="X131" i="1"/>
  <c r="X157" i="1"/>
  <c r="U157" i="1"/>
  <c r="X78" i="1"/>
  <c r="U78" i="1"/>
  <c r="X74" i="1"/>
  <c r="U74" i="1"/>
  <c r="X70" i="1"/>
  <c r="U70" i="1"/>
  <c r="X66" i="1"/>
  <c r="U66" i="1"/>
  <c r="X62" i="1"/>
  <c r="U62" i="1"/>
  <c r="X58" i="1"/>
  <c r="U58" i="1"/>
  <c r="X54" i="1"/>
  <c r="U54" i="1"/>
  <c r="U80" i="1"/>
  <c r="X80" i="1"/>
  <c r="U64" i="1"/>
  <c r="X64" i="1"/>
  <c r="U53" i="1"/>
  <c r="U48" i="1"/>
  <c r="X48" i="1"/>
  <c r="U34" i="1"/>
  <c r="X34" i="1"/>
  <c r="X24" i="1"/>
  <c r="U24" i="1"/>
  <c r="X86" i="1"/>
  <c r="U86" i="1"/>
  <c r="U275" i="1"/>
  <c r="X275" i="1"/>
  <c r="X270" i="1"/>
  <c r="U270" i="1"/>
  <c r="U271" i="1"/>
  <c r="X271" i="1"/>
  <c r="U282" i="1"/>
  <c r="X282" i="1"/>
  <c r="U252" i="1"/>
  <c r="X252" i="1"/>
  <c r="X247" i="1"/>
  <c r="U247" i="1"/>
  <c r="U256" i="1"/>
  <c r="X256" i="1"/>
  <c r="U248" i="1"/>
  <c r="X248" i="1"/>
  <c r="U202" i="1"/>
  <c r="X202" i="1"/>
  <c r="X196" i="1"/>
  <c r="U196" i="1"/>
  <c r="U181" i="1"/>
  <c r="X180" i="1"/>
  <c r="U180" i="1"/>
  <c r="X146" i="1"/>
  <c r="X141" i="1"/>
  <c r="U141" i="1"/>
  <c r="X184" i="1"/>
  <c r="U184" i="1"/>
  <c r="X176" i="1"/>
  <c r="U176" i="1"/>
  <c r="U169" i="1"/>
  <c r="X96" i="1"/>
  <c r="U96" i="1"/>
  <c r="U123" i="1"/>
  <c r="X123" i="1"/>
  <c r="U285" i="1"/>
  <c r="X89" i="1"/>
  <c r="U89" i="1"/>
  <c r="X104" i="1"/>
  <c r="U104" i="1"/>
  <c r="X50" i="1"/>
  <c r="U50" i="1"/>
  <c r="X41" i="1"/>
  <c r="U41" i="1"/>
  <c r="U84" i="1"/>
  <c r="X84" i="1"/>
  <c r="U68" i="1"/>
  <c r="X68" i="1"/>
  <c r="U52" i="1"/>
  <c r="X52" i="1"/>
  <c r="X39" i="1"/>
  <c r="U39" i="1"/>
  <c r="X32" i="1"/>
  <c r="U32" i="1"/>
  <c r="X262" i="1"/>
  <c r="U262" i="1"/>
  <c r="U254" i="1"/>
  <c r="X239" i="1"/>
  <c r="U239" i="1"/>
  <c r="X235" i="1"/>
  <c r="U235" i="1"/>
  <c r="X231" i="1"/>
  <c r="U231" i="1"/>
  <c r="X227" i="1"/>
  <c r="U227" i="1"/>
  <c r="U260" i="1"/>
  <c r="X260" i="1"/>
  <c r="U253" i="1"/>
  <c r="X253" i="1"/>
  <c r="X243" i="1"/>
  <c r="U243" i="1"/>
  <c r="X269" i="1"/>
  <c r="U269" i="1"/>
  <c r="U244" i="1"/>
  <c r="X244" i="1"/>
  <c r="U173" i="1"/>
  <c r="X173" i="1"/>
  <c r="U194" i="1"/>
  <c r="X194" i="1"/>
  <c r="X192" i="1"/>
  <c r="U192" i="1"/>
  <c r="X163" i="1"/>
  <c r="U163" i="1"/>
  <c r="U161" i="1"/>
  <c r="X158" i="1"/>
  <c r="U158" i="1"/>
  <c r="X149" i="1"/>
  <c r="U170" i="1"/>
  <c r="X170" i="1"/>
  <c r="X150" i="1"/>
  <c r="X171" i="1"/>
  <c r="U171" i="1"/>
  <c r="U132" i="1"/>
  <c r="U124" i="1"/>
  <c r="X134" i="1"/>
  <c r="U134" i="1"/>
  <c r="X114" i="1"/>
  <c r="U115" i="1"/>
  <c r="U114" i="1"/>
  <c r="X99" i="1"/>
  <c r="U99" i="1"/>
  <c r="X153" i="1"/>
  <c r="U153" i="1"/>
  <c r="X117" i="1"/>
  <c r="U117" i="1"/>
  <c r="X100" i="1"/>
  <c r="U100" i="1"/>
  <c r="U139" i="1"/>
  <c r="X139" i="1"/>
  <c r="X46" i="1"/>
  <c r="U46" i="1"/>
  <c r="U29" i="1"/>
  <c r="X29" i="1"/>
  <c r="U77" i="1"/>
  <c r="U72" i="1"/>
  <c r="X72" i="1"/>
  <c r="U61" i="1"/>
  <c r="U56" i="1"/>
  <c r="X56" i="1"/>
  <c r="X26" i="1"/>
  <c r="U26" i="1"/>
  <c r="X37" i="1"/>
  <c r="U37" i="1"/>
  <c r="U28" i="1"/>
  <c r="X28" i="1"/>
  <c r="AO274" i="16"/>
  <c r="AP258" i="16"/>
  <c r="AP111" i="16"/>
  <c r="AP277" i="16"/>
  <c r="AO277" i="16"/>
  <c r="AO258" i="16"/>
  <c r="AP121" i="16"/>
  <c r="AO113" i="16"/>
  <c r="AP248" i="16"/>
  <c r="AO248" i="16"/>
  <c r="AP42" i="16"/>
  <c r="AP43" i="16"/>
  <c r="AO111" i="16"/>
  <c r="AO46" i="16"/>
  <c r="AP46" i="16"/>
  <c r="AO265" i="16"/>
  <c r="AP274" i="16"/>
  <c r="AO126" i="16"/>
  <c r="AO56" i="16"/>
  <c r="AO55" i="16"/>
  <c r="AP268" i="16"/>
  <c r="AO129" i="16"/>
  <c r="AP141" i="16"/>
  <c r="AP265" i="16"/>
  <c r="AP191" i="16"/>
  <c r="AP127" i="16"/>
  <c r="AO140" i="16"/>
  <c r="AP37" i="16"/>
  <c r="AP264" i="16"/>
  <c r="AO198" i="16"/>
  <c r="AP122" i="16"/>
  <c r="AO122" i="16"/>
  <c r="AP129" i="16"/>
  <c r="AO43" i="16"/>
  <c r="AP28" i="16"/>
  <c r="AO28" i="16"/>
  <c r="AO264" i="16"/>
  <c r="AP198" i="16"/>
  <c r="AO127" i="16"/>
  <c r="AO128" i="16"/>
  <c r="AP31" i="16"/>
  <c r="AP114" i="16"/>
  <c r="AO114" i="16"/>
  <c r="AO271" i="16"/>
  <c r="AP271" i="16"/>
  <c r="AP199" i="16"/>
  <c r="AP45" i="16"/>
  <c r="AP185" i="16"/>
  <c r="AP256" i="16"/>
  <c r="AO141" i="16"/>
  <c r="AP56" i="16"/>
  <c r="AO199" i="16"/>
  <c r="AP192" i="16"/>
  <c r="AO42" i="16"/>
  <c r="AP263" i="16"/>
  <c r="AP207" i="16"/>
  <c r="AO185" i="16"/>
  <c r="AP47" i="16"/>
  <c r="AO47" i="16"/>
  <c r="AO31" i="16"/>
  <c r="AP55" i="16"/>
  <c r="AO36" i="16"/>
  <c r="W63" i="16"/>
  <c r="AP36" i="16"/>
  <c r="AO131" i="16"/>
  <c r="AO121" i="16"/>
  <c r="AO252" i="16"/>
  <c r="AP252" i="16"/>
  <c r="AP267" i="16"/>
  <c r="AO267" i="16"/>
  <c r="AO259" i="16"/>
  <c r="AP259" i="16"/>
  <c r="AP245" i="16"/>
  <c r="AO245" i="16"/>
  <c r="AP270" i="16"/>
  <c r="AO270" i="16"/>
  <c r="AO278" i="16"/>
  <c r="AP278" i="16"/>
  <c r="AO142" i="16"/>
  <c r="AP142" i="16"/>
  <c r="AP188" i="16"/>
  <c r="AO188" i="16"/>
  <c r="AP208" i="16"/>
  <c r="AO208" i="16"/>
  <c r="AO260" i="16"/>
  <c r="AP260" i="16"/>
  <c r="AP187" i="16"/>
  <c r="AO187" i="16"/>
  <c r="AP273" i="16"/>
  <c r="AO273" i="16"/>
  <c r="AO262" i="16"/>
  <c r="AP262" i="16"/>
  <c r="AP124" i="16"/>
  <c r="AO124" i="16"/>
  <c r="AO63" i="16"/>
  <c r="AP250" i="16"/>
  <c r="AO250" i="16"/>
  <c r="AO130" i="16"/>
  <c r="AP130" i="16"/>
  <c r="AP49" i="16"/>
  <c r="AO49" i="16"/>
  <c r="AG64" i="16" l="1"/>
  <c r="AH64" i="16"/>
  <c r="AF64" i="16"/>
  <c r="AO214" i="16"/>
  <c r="AP214" i="16"/>
  <c r="E219" i="16" l="1"/>
  <c r="E221" i="16" s="1"/>
  <c r="AN215" i="16"/>
  <c r="AK215" i="16"/>
  <c r="AE64" i="16"/>
  <c r="L64" i="16"/>
  <c r="AN64" i="16" s="1"/>
  <c r="E68" i="16"/>
  <c r="E70" i="16" s="1"/>
  <c r="V63" i="16"/>
  <c r="AK66" i="16"/>
  <c r="AN280" i="16" l="1"/>
  <c r="H246" i="16"/>
  <c r="AP280" i="16" l="1"/>
  <c r="AO280" i="16"/>
  <c r="AN246" i="16"/>
  <c r="AO246" i="16" l="1"/>
  <c r="AP246" i="16"/>
  <c r="AN107" i="16" l="1"/>
  <c r="AO117" i="16"/>
  <c r="AP107" i="16" l="1"/>
  <c r="AO107" i="16"/>
  <c r="AK149" i="16"/>
  <c r="AN117" i="16"/>
  <c r="AP117" i="16"/>
  <c r="AH150" i="16" l="1"/>
  <c r="AG150" i="16"/>
  <c r="AP149" i="16"/>
  <c r="AO149" i="16"/>
  <c r="AF150" i="16"/>
  <c r="E153" i="16"/>
  <c r="AK150" i="16" l="1"/>
  <c r="AN150" i="16"/>
  <c r="AE150" i="16"/>
  <c r="E154" i="16"/>
  <c r="E156" i="16" s="1"/>
  <c r="E255" i="16" l="1"/>
  <c r="D255" i="16"/>
  <c r="F255" i="16"/>
  <c r="H255" i="16" s="1"/>
  <c r="E287" i="16" l="1"/>
  <c r="AN255" i="16"/>
  <c r="AO255" i="16"/>
  <c r="AP255" i="16" l="1"/>
  <c r="AF284" i="16" l="1"/>
  <c r="AE284" i="16"/>
  <c r="AH284" i="16"/>
  <c r="AG284" i="16"/>
  <c r="AO283" i="16"/>
  <c r="AP283" i="16"/>
  <c r="E288" i="16" l="1"/>
  <c r="E290" i="16" s="1"/>
  <c r="AK284" i="16"/>
  <c r="AN284" i="16"/>
  <c r="Z133" i="21" l="1"/>
  <c r="AM57" i="16" l="1"/>
  <c r="Z131" i="21" l="1"/>
  <c r="Z132" i="21"/>
  <c r="AL39" i="21" l="1"/>
  <c r="Z36" i="21" l="1"/>
  <c r="Y37" i="21" s="1"/>
  <c r="Z37" i="21" l="1"/>
  <c r="Y38" i="21" s="1"/>
  <c r="AL37" i="21"/>
  <c r="AL38" i="21" l="1"/>
  <c r="Z38" i="21"/>
  <c r="AM56" i="16" l="1"/>
  <c r="Z200" i="21" l="1"/>
  <c r="Y201" i="21" s="1"/>
  <c r="Z201" i="21" l="1"/>
  <c r="AM55" i="16" l="1"/>
  <c r="AL36" i="21" l="1"/>
  <c r="Z35" i="21" l="1"/>
  <c r="AL35" i="21" l="1"/>
  <c r="Z186" i="21" l="1"/>
  <c r="Y187" i="21" s="1"/>
  <c r="Z187" i="21" l="1"/>
  <c r="Y188" i="21" s="1"/>
  <c r="Z194" i="21" l="1"/>
  <c r="Y195" i="21" s="1"/>
  <c r="Z195" i="21" l="1"/>
  <c r="Y196" i="21" s="1"/>
  <c r="Z196" i="21"/>
  <c r="Y197" i="21" s="1"/>
  <c r="Z197" i="21" l="1"/>
  <c r="Y198" i="21" s="1"/>
  <c r="Z198" i="21" l="1"/>
  <c r="Y199" i="21" s="1"/>
  <c r="Z199" i="21" l="1"/>
  <c r="Y200" i="21" s="1"/>
  <c r="AA281" i="16" l="1"/>
  <c r="AM54" i="16" l="1"/>
  <c r="AM281" i="16" l="1"/>
  <c r="AA147" i="16" l="1"/>
  <c r="AA144" i="16" l="1"/>
  <c r="Z146" i="16" s="1"/>
  <c r="AA146" i="16" s="1"/>
  <c r="AA212" i="16" l="1"/>
  <c r="AA211" i="16" l="1"/>
  <c r="Z212" i="16" s="1"/>
  <c r="AA210" i="16" l="1"/>
  <c r="Z211" i="16" s="1"/>
  <c r="AA143" i="16" l="1"/>
  <c r="Z144" i="16" s="1"/>
  <c r="AA145" i="16" s="1"/>
  <c r="AA142" i="16"/>
  <c r="AM58" i="16" l="1"/>
  <c r="AA280" i="16" l="1"/>
  <c r="AM60" i="16" l="1"/>
  <c r="AL260" i="21" l="1"/>
  <c r="AL262" i="21" l="1"/>
  <c r="AL259" i="21" l="1"/>
  <c r="AL261" i="21" l="1"/>
  <c r="AL253" i="21" l="1"/>
  <c r="Z253" i="21"/>
  <c r="Y254" i="21" s="1"/>
  <c r="AL257" i="21" l="1"/>
  <c r="AL258" i="21" l="1"/>
  <c r="AL256" i="21"/>
  <c r="AL254" i="21" l="1"/>
  <c r="Z254" i="21"/>
  <c r="Y255" i="21" s="1"/>
  <c r="AL255" i="21" s="1"/>
  <c r="AL266" i="21" l="1"/>
  <c r="AL264" i="21"/>
  <c r="AL265" i="21"/>
  <c r="AL267" i="21" l="1"/>
  <c r="AL263" i="21"/>
  <c r="AL270" i="21" l="1"/>
  <c r="AL268" i="21"/>
  <c r="AL269" i="21" l="1"/>
  <c r="AL271" i="21" l="1"/>
  <c r="Z34" i="21" l="1"/>
  <c r="AL34" i="21"/>
  <c r="AL272" i="21" l="1"/>
  <c r="AL273" i="21" l="1"/>
  <c r="AL274" i="21"/>
  <c r="AL276" i="21" l="1"/>
  <c r="AL277" i="21" l="1"/>
  <c r="AL275" i="21"/>
  <c r="AL278" i="21" l="1"/>
  <c r="AL280" i="21"/>
  <c r="AL285" i="21" l="1"/>
  <c r="AL279" i="21"/>
  <c r="AL286" i="21"/>
  <c r="AL281" i="21" l="1"/>
  <c r="AL282" i="21" l="1"/>
  <c r="AL283" i="21" l="1"/>
  <c r="AL284" i="21" l="1"/>
  <c r="AA208" i="16" l="1"/>
  <c r="Z209" i="16" s="1"/>
  <c r="AA209" i="16"/>
  <c r="Z210" i="16" s="1"/>
  <c r="AL14" i="21" l="1"/>
  <c r="Z14" i="21"/>
  <c r="Y15" i="21" l="1"/>
  <c r="Y16" i="21" l="1"/>
  <c r="Z15" i="21"/>
  <c r="AL15" i="21"/>
  <c r="Z188" i="21"/>
  <c r="Y189" i="21" s="1"/>
  <c r="Z189" i="21" s="1"/>
  <c r="Y190" i="21" s="1"/>
  <c r="Z190" i="21" s="1"/>
  <c r="Y191" i="21" s="1"/>
  <c r="Z191" i="21" s="1"/>
  <c r="Y192" i="21" s="1"/>
  <c r="Z192" i="21" s="1"/>
  <c r="Y193" i="21" s="1"/>
  <c r="Z193" i="21" s="1"/>
  <c r="Y17" i="21" l="1"/>
  <c r="Z17" i="21" s="1"/>
  <c r="Y18" i="21" s="1"/>
  <c r="AL16" i="21"/>
  <c r="Z16" i="21"/>
  <c r="Y19" i="21" s="1"/>
  <c r="Z19" i="21" l="1"/>
  <c r="Y20" i="21" s="1"/>
  <c r="Z20" i="21" s="1"/>
  <c r="Y21" i="21" s="1"/>
  <c r="AL19" i="21"/>
  <c r="Z18" i="21"/>
  <c r="AL18" i="21"/>
  <c r="AL20" i="21" l="1"/>
  <c r="Y22" i="21"/>
  <c r="AL21" i="21"/>
  <c r="Z21" i="21"/>
  <c r="Y23" i="21" s="1"/>
  <c r="AL23" i="21" s="1"/>
  <c r="Z23" i="21" l="1"/>
  <c r="Z22" i="21"/>
  <c r="AL22" i="21"/>
  <c r="Y24" i="21" l="1"/>
  <c r="Z24" i="21" s="1"/>
  <c r="Y25" i="21" s="1"/>
  <c r="Z33" i="21"/>
  <c r="AL24" i="21" l="1"/>
  <c r="Z25" i="21"/>
  <c r="Y26" i="21" s="1"/>
  <c r="Z26" i="21" s="1"/>
  <c r="AL25" i="21"/>
  <c r="AL26" i="21" l="1"/>
  <c r="Y27" i="21"/>
  <c r="AL27" i="21" l="1"/>
  <c r="Z27" i="21"/>
  <c r="AL17" i="21" l="1"/>
  <c r="Y28" i="21"/>
  <c r="AA279" i="16"/>
  <c r="Z280" i="16" s="1"/>
  <c r="AM280" i="16" s="1"/>
  <c r="Z28" i="21" l="1"/>
  <c r="Y29" i="21" s="1"/>
  <c r="AL28" i="21"/>
  <c r="AL29" i="21" l="1"/>
  <c r="Z29" i="21"/>
  <c r="Y30" i="21" s="1"/>
  <c r="AL30" i="21" l="1"/>
  <c r="Z30" i="21"/>
  <c r="AL33" i="21" l="1"/>
  <c r="Y31" i="21"/>
  <c r="AL31" i="21" l="1"/>
  <c r="Z31" i="21"/>
  <c r="Y32" i="21" s="1"/>
  <c r="AL32" i="21" l="1"/>
  <c r="Z32" i="21"/>
  <c r="AA45" i="16" l="1"/>
  <c r="Z46" i="16" s="1"/>
  <c r="AA44" i="16"/>
  <c r="AM44" i="16" l="1"/>
  <c r="AM45" i="16" l="1"/>
  <c r="AA184" i="16" l="1"/>
  <c r="Z185" i="16" l="1"/>
  <c r="AA185" i="16" s="1"/>
  <c r="Z186" i="16" s="1"/>
  <c r="AA186" i="16" s="1"/>
  <c r="Z187" i="16" s="1"/>
  <c r="AA187" i="16" s="1"/>
  <c r="Z188" i="16" s="1"/>
  <c r="AA202" i="16" l="1"/>
  <c r="Z203" i="16" s="1"/>
  <c r="AM46" i="16" l="1"/>
  <c r="AA46" i="16"/>
  <c r="Z47" i="16" s="1"/>
  <c r="AA203" i="16"/>
  <c r="Z204" i="16" s="1"/>
  <c r="AA206" i="16"/>
  <c r="Z207" i="16" s="1"/>
  <c r="AM22" i="16" l="1"/>
  <c r="AA22" i="16"/>
  <c r="Z23" i="16" s="1"/>
  <c r="AM47" i="16"/>
  <c r="AA47" i="16"/>
  <c r="AA204" i="16"/>
  <c r="Z205" i="16" s="1"/>
  <c r="AA207" i="16"/>
  <c r="Z208" i="16" s="1"/>
  <c r="Z48" i="16" l="1"/>
  <c r="AA205" i="16"/>
  <c r="Z206" i="16" s="1"/>
  <c r="AA23" i="16" l="1"/>
  <c r="Z24" i="16" s="1"/>
  <c r="AM23" i="16"/>
  <c r="AM48" i="16"/>
  <c r="AA48" i="16"/>
  <c r="Z49" i="16" s="1"/>
  <c r="AM53" i="16"/>
  <c r="AA53" i="16"/>
  <c r="AM24" i="16" l="1"/>
  <c r="AA24" i="16"/>
  <c r="Z25" i="16" s="1"/>
  <c r="AM49" i="16"/>
  <c r="AA49" i="16"/>
  <c r="Z50" i="16" s="1"/>
  <c r="AM50" i="16" l="1"/>
  <c r="AA50" i="16"/>
  <c r="Z51" i="16" s="1"/>
  <c r="AM25" i="16" l="1"/>
  <c r="AA25" i="16"/>
  <c r="Z26" i="16" s="1"/>
  <c r="AM51" i="16"/>
  <c r="AA51" i="16"/>
  <c r="Z52" i="16" s="1"/>
  <c r="AM52" i="16" l="1"/>
  <c r="AA52" i="16"/>
  <c r="AM26" i="16" l="1"/>
  <c r="AA26" i="16"/>
  <c r="Z27" i="16" s="1"/>
  <c r="AM27" i="16" l="1"/>
  <c r="AA27" i="16"/>
  <c r="Z28" i="16" s="1"/>
  <c r="AM28" i="16" l="1"/>
  <c r="AA28" i="16"/>
  <c r="Z29" i="16" s="1"/>
  <c r="AA43" i="16" l="1"/>
  <c r="Z101" i="21"/>
  <c r="Y102" i="21" s="1"/>
  <c r="AM29" i="16" l="1"/>
  <c r="AA29" i="16"/>
  <c r="Z30" i="16" s="1"/>
  <c r="Z102" i="21"/>
  <c r="Y103" i="21" s="1"/>
  <c r="Y104" i="21" l="1"/>
  <c r="Z104" i="21" s="1"/>
  <c r="Y106" i="21" s="1"/>
  <c r="Z103" i="21"/>
  <c r="Y107" i="21" s="1"/>
  <c r="AM30" i="16" l="1"/>
  <c r="AA30" i="16"/>
  <c r="Z31" i="16" s="1"/>
  <c r="Y105" i="21"/>
  <c r="Z107" i="21"/>
  <c r="AA31" i="16" l="1"/>
  <c r="AM31" i="16"/>
  <c r="Z126" i="21"/>
  <c r="AM42" i="16" l="1"/>
  <c r="Z32" i="16"/>
  <c r="AA42" i="16"/>
  <c r="Z128" i="21"/>
  <c r="Y127" i="21"/>
  <c r="Z127" i="21"/>
  <c r="Z130" i="21" l="1"/>
  <c r="Y128" i="21"/>
  <c r="Z129" i="21"/>
  <c r="Y130" i="21" s="1"/>
  <c r="Y129" i="21"/>
  <c r="Z105" i="21" l="1"/>
  <c r="Z106" i="21" s="1"/>
  <c r="Y108" i="21" s="1"/>
  <c r="Z108" i="21" l="1"/>
  <c r="Y109" i="21" s="1"/>
  <c r="Z109" i="21" s="1"/>
  <c r="Y110" i="21" s="1"/>
  <c r="Y111" i="21" l="1"/>
  <c r="Z111" i="21" s="1"/>
  <c r="Z110" i="21"/>
  <c r="Y112" i="21" s="1"/>
  <c r="Z112" i="21" s="1"/>
  <c r="Y114" i="21" s="1"/>
  <c r="Z114" i="21" s="1"/>
  <c r="Y113" i="21" l="1"/>
  <c r="Z113" i="21" l="1"/>
  <c r="Y115" i="21" s="1"/>
  <c r="Z115" i="21" s="1"/>
  <c r="AL113" i="21"/>
  <c r="Y116" i="21" l="1"/>
  <c r="AL116" i="21" s="1"/>
  <c r="Z116" i="21" l="1"/>
  <c r="Y117" i="21" s="1"/>
  <c r="Y118" i="21" l="1"/>
  <c r="Z117" i="21"/>
  <c r="AA32" i="16" l="1"/>
  <c r="AM32" i="16"/>
  <c r="Z118" i="21"/>
  <c r="Y119" i="21"/>
  <c r="Z119" i="21" s="1"/>
  <c r="Z33" i="16" l="1"/>
  <c r="Y120" i="21"/>
  <c r="Z120" i="21" s="1"/>
  <c r="Y121" i="21" s="1"/>
  <c r="Y122" i="21" s="1"/>
  <c r="AM33" i="16" l="1"/>
  <c r="AA33" i="16"/>
  <c r="Z34" i="16" s="1"/>
  <c r="Z121" i="21"/>
  <c r="Y124" i="21" s="1"/>
  <c r="AM34" i="16" l="1"/>
  <c r="AA34" i="16"/>
  <c r="Z122" i="21"/>
  <c r="Z35" i="16" l="1"/>
  <c r="Y123" i="21"/>
  <c r="Z123" i="21" s="1"/>
  <c r="Z124" i="21"/>
  <c r="AM35" i="16" l="1"/>
  <c r="AA35" i="16"/>
  <c r="Z36" i="16" s="1"/>
  <c r="Y125" i="21"/>
  <c r="Z125" i="21" s="1"/>
  <c r="AA36" i="16" l="1"/>
  <c r="AM36" i="16"/>
  <c r="Z37" i="16" l="1"/>
  <c r="Z43" i="16"/>
  <c r="AM43" i="16" s="1"/>
  <c r="AM37" i="16" l="1"/>
  <c r="AA37" i="16"/>
  <c r="Z38" i="16" s="1"/>
  <c r="AA188" i="16"/>
  <c r="Z189" i="16" l="1"/>
  <c r="AM38" i="16"/>
  <c r="AA38" i="16"/>
  <c r="Z39" i="16" s="1"/>
  <c r="AA39" i="16" l="1"/>
  <c r="Z40" i="16" s="1"/>
  <c r="AM39" i="16"/>
  <c r="AA40" i="16" l="1"/>
  <c r="Z41" i="16" s="1"/>
  <c r="AM40" i="16"/>
  <c r="AM41" i="16" l="1"/>
  <c r="AA41" i="16"/>
  <c r="AM245" i="16" l="1"/>
  <c r="AA245" i="16"/>
  <c r="Z246" i="16" l="1"/>
  <c r="AA246" i="16" l="1"/>
  <c r="Z247" i="16" s="1"/>
  <c r="AM246" i="16"/>
  <c r="AM247" i="16" l="1"/>
  <c r="AA247" i="16"/>
  <c r="Z248" i="16" l="1"/>
  <c r="AM248" i="16" l="1"/>
  <c r="AA248" i="16"/>
  <c r="Z249" i="16" l="1"/>
  <c r="AA249" i="16" l="1"/>
  <c r="Z250" i="16" s="1"/>
  <c r="Z251" i="16" s="1"/>
  <c r="AM249" i="16"/>
  <c r="AM250" i="16" l="1"/>
  <c r="AA251" i="16" l="1"/>
  <c r="Z252" i="16" s="1"/>
  <c r="AA252" i="16" l="1"/>
  <c r="Z253" i="16" s="1"/>
  <c r="Z254" i="16" s="1"/>
  <c r="AM252" i="16"/>
  <c r="AA253" i="16" l="1"/>
  <c r="Z256" i="16" s="1"/>
  <c r="AM253" i="16"/>
  <c r="AM254" i="16"/>
  <c r="AA254" i="16"/>
  <c r="Z255" i="16" s="1"/>
  <c r="AM255" i="16" l="1"/>
  <c r="AA255" i="16"/>
  <c r="Z257" i="16" l="1"/>
  <c r="AA256" i="16"/>
  <c r="AM256" i="16"/>
  <c r="AM251" i="16" l="1"/>
  <c r="Z259" i="16"/>
  <c r="AM257" i="16"/>
  <c r="AA257" i="16"/>
  <c r="Z258" i="16" s="1"/>
  <c r="AA258" i="16" l="1"/>
  <c r="Z260" i="16" s="1"/>
  <c r="AM260" i="16" s="1"/>
  <c r="AM258" i="16"/>
  <c r="AA260" i="16" l="1"/>
  <c r="AM259" i="16"/>
  <c r="AA259" i="16"/>
  <c r="Z261" i="16" s="1"/>
  <c r="AM261" i="16" l="1"/>
  <c r="AA261" i="16"/>
  <c r="Z262" i="16" l="1"/>
  <c r="AM262" i="16" l="1"/>
  <c r="AA262" i="16"/>
  <c r="AA250" i="16" l="1"/>
  <c r="Z263" i="16"/>
  <c r="Z264" i="16" l="1"/>
  <c r="AM263" i="16"/>
  <c r="AA263" i="16"/>
  <c r="AA264" i="16" l="1"/>
  <c r="Z265" i="16" s="1"/>
  <c r="AM264" i="16"/>
  <c r="AM265" i="16" l="1"/>
  <c r="AA265" i="16"/>
  <c r="Z266" i="16" l="1"/>
  <c r="AM266" i="16" l="1"/>
  <c r="AA266" i="16"/>
  <c r="Z267" i="16" s="1"/>
  <c r="Z268" i="16" l="1"/>
  <c r="AM267" i="16"/>
  <c r="AA267" i="16"/>
  <c r="Z269" i="16" l="1"/>
  <c r="AM268" i="16"/>
  <c r="AA268" i="16"/>
  <c r="Z270" i="16" l="1"/>
  <c r="AM269" i="16"/>
  <c r="AA269" i="16"/>
  <c r="AM270" i="16" l="1"/>
  <c r="AA270" i="16"/>
  <c r="Z271" i="16" s="1"/>
  <c r="AM271" i="16"/>
  <c r="AA271" i="16"/>
  <c r="Z272" i="16" s="1"/>
  <c r="Z273" i="16" s="1"/>
  <c r="AM272" i="16" l="1"/>
  <c r="AA272" i="16"/>
  <c r="Z274" i="16" s="1"/>
  <c r="AM274" i="16" l="1"/>
  <c r="AA274" i="16"/>
  <c r="Z278" i="16" s="1"/>
  <c r="AM273" i="16"/>
  <c r="AA273" i="16"/>
  <c r="Z279" i="16" l="1"/>
  <c r="AM279" i="16" s="1"/>
  <c r="Z275" i="16"/>
  <c r="AM278" i="16"/>
  <c r="AA278" i="16"/>
  <c r="AA106" i="16"/>
  <c r="Z107" i="16" s="1"/>
  <c r="AA107" i="16" s="1"/>
  <c r="Z108" i="16" s="1"/>
  <c r="Z109" i="16" s="1"/>
  <c r="AA109" i="16" s="1"/>
  <c r="Z111" i="16" s="1"/>
  <c r="AA275" i="16" l="1"/>
  <c r="Z276" i="16" s="1"/>
  <c r="AM275" i="16"/>
  <c r="AA108" i="16"/>
  <c r="AA111" i="16"/>
  <c r="AA276" i="16" l="1"/>
  <c r="Z277" i="16" s="1"/>
  <c r="AM276" i="16"/>
  <c r="Z113" i="16"/>
  <c r="AA113" i="16" s="1"/>
  <c r="Z116" i="16" s="1"/>
  <c r="AA116" i="16" s="1"/>
  <c r="Z117" i="16" s="1"/>
  <c r="Z110" i="16"/>
  <c r="AA110" i="16" s="1"/>
  <c r="AA277" i="16" l="1"/>
  <c r="AM277" i="16"/>
  <c r="Z115" i="16"/>
  <c r="Z112" i="16"/>
  <c r="AA115" i="16" s="1"/>
  <c r="AA112" i="16"/>
  <c r="AA117" i="16" l="1"/>
  <c r="Z114" i="16"/>
  <c r="AA114" i="16" s="1"/>
  <c r="Z118" i="16" l="1"/>
  <c r="Z119" i="16" s="1"/>
  <c r="Z120" i="16" s="1"/>
  <c r="AA118" i="16" l="1"/>
  <c r="Z121" i="16" s="1"/>
  <c r="AA121" i="16" s="1"/>
  <c r="Z122" i="16" s="1"/>
  <c r="AA119" i="16" l="1"/>
  <c r="AA122" i="16"/>
  <c r="Z126" i="16" s="1"/>
  <c r="AA120" i="16" l="1"/>
  <c r="Z125" i="16" s="1"/>
  <c r="AA125" i="16" s="1"/>
  <c r="Z128" i="16" s="1"/>
  <c r="Z123" i="16"/>
  <c r="AA123" i="16" s="1"/>
  <c r="AA128" i="16" l="1"/>
  <c r="Z129" i="16" s="1"/>
  <c r="AA129" i="16" s="1"/>
  <c r="Z130" i="16" s="1"/>
  <c r="Z124" i="16"/>
  <c r="Z131" i="16" l="1"/>
  <c r="AA130" i="16"/>
  <c r="AM124" i="16"/>
  <c r="AA124" i="16"/>
  <c r="Z127" i="16" s="1"/>
  <c r="Z132" i="16" l="1"/>
  <c r="AA132" i="16" s="1"/>
  <c r="AA131" i="16"/>
  <c r="Z133" i="16" s="1"/>
  <c r="AA133" i="16" s="1"/>
  <c r="Z134" i="16" s="1"/>
  <c r="AA126" i="16"/>
  <c r="AA127" i="16"/>
  <c r="AM134" i="16" l="1"/>
  <c r="AA134" i="16"/>
  <c r="Z135" i="16" s="1"/>
  <c r="AA135" i="16" l="1"/>
  <c r="Z136" i="16" l="1"/>
  <c r="AA136" i="16" s="1"/>
  <c r="Z137" i="16" s="1"/>
  <c r="AA137" i="16" s="1"/>
  <c r="Z138" i="16" s="1"/>
  <c r="AA138" i="16" s="1"/>
  <c r="Z139" i="16" s="1"/>
  <c r="AA139" i="16" s="1"/>
  <c r="Z140" i="16" l="1"/>
  <c r="AA140" i="16" s="1"/>
  <c r="Z141" i="16" s="1"/>
  <c r="AA141" i="16" s="1"/>
  <c r="AA189" i="16"/>
  <c r="Z190" i="16" s="1"/>
  <c r="AA190" i="16" s="1"/>
  <c r="Z191" i="16" s="1"/>
  <c r="AA191" i="16" s="1"/>
  <c r="Z192" i="16" s="1"/>
  <c r="AA192" i="16" s="1"/>
  <c r="Z193" i="16" s="1"/>
  <c r="AA193" i="16" s="1"/>
  <c r="Z194" i="16" s="1"/>
  <c r="AA194" i="16" s="1"/>
  <c r="Z195" i="16" s="1"/>
  <c r="AA195" i="16" s="1"/>
  <c r="Z196" i="16" l="1"/>
  <c r="AA196" i="16" s="1"/>
  <c r="Z197" i="16" s="1"/>
  <c r="AA197" i="16" s="1"/>
  <c r="Z198" i="16" l="1"/>
  <c r="AA198" i="16" s="1"/>
  <c r="Z199" i="16" s="1"/>
  <c r="AA199" i="16" s="1"/>
  <c r="Z200" i="16" l="1"/>
  <c r="AA200" i="16" s="1"/>
  <c r="Z201" i="16" s="1"/>
  <c r="AA201" i="16" s="1"/>
  <c r="Z202" i="16" s="1"/>
  <c r="AM34" i="26"/>
  <c r="AA34" i="26"/>
  <c r="Z35" i="26" s="1"/>
  <c r="AA35" i="26" l="1"/>
  <c r="Z36" i="26" s="1"/>
  <c r="AM35" i="26"/>
  <c r="AA36" i="26" l="1"/>
  <c r="Z37" i="26" s="1"/>
  <c r="AM36" i="26"/>
  <c r="AM37" i="26" l="1"/>
  <c r="AA37" i="26"/>
  <c r="Z38" i="26" s="1"/>
  <c r="AA38" i="26" l="1"/>
  <c r="Z39" i="26" s="1"/>
  <c r="AM38" i="26"/>
  <c r="AA39" i="26" l="1"/>
  <c r="Z40" i="26" s="1"/>
  <c r="AM39" i="26"/>
  <c r="AA40" i="26" l="1"/>
  <c r="Z41" i="26" s="1"/>
  <c r="AM40" i="26"/>
  <c r="AA41" i="26" l="1"/>
  <c r="Z42" i="26" s="1"/>
  <c r="AM41" i="26"/>
  <c r="AA42" i="26" l="1"/>
  <c r="AM42" i="26"/>
  <c r="AA116" i="26"/>
  <c r="Z117" i="26" s="1"/>
  <c r="AA117" i="26" s="1"/>
  <c r="Z118" i="26" s="1"/>
  <c r="AA115" i="26"/>
  <c r="AA118" i="26" l="1"/>
  <c r="Z119" i="26"/>
  <c r="AA119" i="26" l="1"/>
  <c r="Z120" i="26"/>
  <c r="AA120" i="26" s="1"/>
  <c r="Z121" i="26" l="1"/>
  <c r="AA121" i="26" s="1"/>
  <c r="Z122" i="26" s="1"/>
  <c r="Z123" i="26" l="1"/>
  <c r="AA123" i="26" s="1"/>
  <c r="AA122" i="26"/>
  <c r="Z124" i="26" l="1"/>
  <c r="AA124" i="26" s="1"/>
  <c r="Z125" i="26"/>
  <c r="AA125" i="26" s="1"/>
  <c r="Z126" i="26" l="1"/>
  <c r="AA126" i="26" s="1"/>
  <c r="Z127" i="26" l="1"/>
  <c r="Z128" i="26" l="1"/>
  <c r="AA128" i="26" s="1"/>
  <c r="AA127" i="26"/>
  <c r="Z129" i="26" l="1"/>
  <c r="AA129" i="26" l="1"/>
  <c r="Z130" i="26" s="1"/>
  <c r="Z131" i="26" s="1"/>
  <c r="AM129" i="26"/>
  <c r="AA131" i="26" l="1"/>
  <c r="Z132" i="26" s="1"/>
  <c r="Z133" i="26" s="1"/>
  <c r="Z134" i="26" l="1"/>
  <c r="AA133" i="26"/>
  <c r="AA130" i="26"/>
  <c r="AA132" i="26" l="1"/>
  <c r="Z135" i="26"/>
  <c r="AA135" i="26" s="1"/>
  <c r="AA134" i="26"/>
  <c r="AM134" i="26"/>
  <c r="Z136" i="26" l="1"/>
  <c r="AA136" i="26" s="1"/>
  <c r="Z151" i="26" l="1"/>
  <c r="AA151" i="26" s="1"/>
  <c r="Z137" i="26"/>
  <c r="AA137" i="26" l="1"/>
  <c r="Z150" i="26"/>
  <c r="AA150" i="26" s="1"/>
  <c r="Z138" i="26" l="1"/>
  <c r="Z139" i="26" l="1"/>
  <c r="AA138" i="26"/>
  <c r="AA139" i="26" l="1"/>
  <c r="Z140" i="26"/>
  <c r="AA140" i="26" s="1"/>
  <c r="Z141" i="26" s="1"/>
  <c r="AA141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cece.suryadi</author>
  </authors>
  <commentList>
    <comment ref="H15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5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6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6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D18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MESIN B3 CUSHION ERROR ( TEMPORARY MENGGUNAKAN 4 MESIN )</t>
        </r>
      </text>
    </comment>
  </commentList>
</comments>
</file>

<file path=xl/sharedStrings.xml><?xml version="1.0" encoding="utf-8"?>
<sst xmlns="http://schemas.openxmlformats.org/spreadsheetml/2006/main" count="7968" uniqueCount="1602">
  <si>
    <t>DIKETAHUI</t>
  </si>
  <si>
    <t>DISETUJUI</t>
  </si>
  <si>
    <t>TIGOR F.</t>
  </si>
  <si>
    <t>OCTA YUDHA P.</t>
  </si>
  <si>
    <t>EKO H./ANGGONO</t>
  </si>
  <si>
    <t>M. RAJIEF A.P.</t>
  </si>
  <si>
    <t>IAMI</t>
  </si>
  <si>
    <t>Prod. Volume / month</t>
  </si>
  <si>
    <t xml:space="preserve">Prod. Volume </t>
  </si>
  <si>
    <t>Lot Size</t>
  </si>
  <si>
    <t>Safety</t>
  </si>
  <si>
    <t>Total</t>
  </si>
  <si>
    <t>Ratio</t>
  </si>
  <si>
    <t>PALLET</t>
  </si>
  <si>
    <t>(meter)</t>
  </si>
  <si>
    <t>(m2)</t>
  </si>
  <si>
    <t>(sec)</t>
  </si>
  <si>
    <t>(minutes) / ITEM</t>
  </si>
  <si>
    <t>(minutes) / MASTER</t>
  </si>
  <si>
    <t>CT Repair</t>
  </si>
  <si>
    <t>TT/Part</t>
  </si>
  <si>
    <t>PRESS LINE A</t>
  </si>
  <si>
    <t>PRESS LINE B</t>
  </si>
  <si>
    <t>PRESS LINE C</t>
  </si>
  <si>
    <t>PRESS LINE D</t>
  </si>
  <si>
    <t xml:space="preserve">Total </t>
  </si>
  <si>
    <t>Item</t>
  </si>
  <si>
    <t>Dies</t>
  </si>
  <si>
    <t>Route</t>
  </si>
  <si>
    <t/>
  </si>
  <si>
    <t>MACH</t>
  </si>
  <si>
    <t>NO</t>
  </si>
  <si>
    <t>JOB NO</t>
  </si>
  <si>
    <t>MASTER</t>
  </si>
  <si>
    <t>PART NO</t>
  </si>
  <si>
    <t>IRM NUMBER</t>
  </si>
  <si>
    <t>PART NAME</t>
  </si>
  <si>
    <t>Qty/Unit</t>
  </si>
  <si>
    <t>Regular</t>
  </si>
  <si>
    <t>Serv. Part</t>
  </si>
  <si>
    <t>TOTAL</t>
  </si>
  <si>
    <t>AVG/SHIFT</t>
  </si>
  <si>
    <t>Avg/Shift (Master)</t>
  </si>
  <si>
    <t>Max/Shift</t>
  </si>
  <si>
    <t>Lot Cycle</t>
  </si>
  <si>
    <t>Each Part</t>
  </si>
  <si>
    <t>Master</t>
  </si>
  <si>
    <t>Lot/Shift</t>
  </si>
  <si>
    <t>Qty/Kbn</t>
  </si>
  <si>
    <t>Fluctuation</t>
  </si>
  <si>
    <t>Down Time</t>
  </si>
  <si>
    <t>Rep. Process</t>
  </si>
  <si>
    <t xml:space="preserve">Kanban </t>
  </si>
  <si>
    <t>Kanban</t>
  </si>
  <si>
    <t>Type Pallet</t>
  </si>
  <si>
    <t>Type (Data IFP)</t>
  </si>
  <si>
    <t>Qty</t>
  </si>
  <si>
    <t>Total Need</t>
  </si>
  <si>
    <t>Total Need (Mst)</t>
  </si>
  <si>
    <t>Act. Available</t>
  </si>
  <si>
    <t>Panjang</t>
  </si>
  <si>
    <t>Lebar</t>
  </si>
  <si>
    <t>Toleransi</t>
  </si>
  <si>
    <t>Std Tumpukan</t>
  </si>
  <si>
    <t>Luas Area / Plt</t>
  </si>
  <si>
    <t>Area FP</t>
  </si>
  <si>
    <t>CT</t>
  </si>
  <si>
    <t>DCT</t>
  </si>
  <si>
    <t>REG ACTIVITY</t>
  </si>
  <si>
    <t>MCT</t>
  </si>
  <si>
    <t>PCT</t>
  </si>
  <si>
    <t>IP</t>
  </si>
  <si>
    <t>DC</t>
  </si>
  <si>
    <t>DT / Master</t>
  </si>
  <si>
    <t>(Sec.)</t>
  </si>
  <si>
    <t>(Min)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</si>
  <si>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</si>
  <si>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</si>
  <si>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</si>
  <si>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</si>
  <si>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</si>
  <si>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</si>
  <si>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</si>
  <si>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</si>
  <si>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</si>
  <si>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</si>
  <si>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</si>
  <si>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</si>
  <si>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</si>
  <si>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</si>
  <si>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</si>
  <si>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</si>
  <si>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Stroke/ Item</t>
  </si>
  <si>
    <t>Total Process</t>
  </si>
  <si>
    <t>Machine Process</t>
  </si>
  <si>
    <t>Stroke/ Machine</t>
  </si>
  <si>
    <t>Stroke/ Month/ Machine</t>
  </si>
  <si>
    <t>Master/ Common</t>
  </si>
  <si>
    <t>Mst/ Comm/ Gank</t>
  </si>
  <si>
    <t>Sub Assy</t>
  </si>
  <si>
    <t>COSTUMER</t>
  </si>
  <si>
    <t>CBU</t>
  </si>
  <si>
    <t>CKD</t>
  </si>
  <si>
    <t>Shut Height (mm)</t>
  </si>
  <si>
    <t>Cushion Pressure (kg/cm2)</t>
  </si>
  <si>
    <t>Remarks</t>
  </si>
  <si>
    <t>TPT</t>
  </si>
  <si>
    <t>PALLET AREA</t>
  </si>
  <si>
    <t>Standard Safety 2~4 Hours</t>
  </si>
  <si>
    <t>Lead Time (hours)</t>
  </si>
  <si>
    <t>Takt Time Welding Assy Plant</t>
  </si>
  <si>
    <t>Lead Time (Kanban)</t>
  </si>
  <si>
    <t>variant</t>
  </si>
  <si>
    <t>A</t>
  </si>
  <si>
    <t>AAS-084 BLK</t>
  </si>
  <si>
    <t>D57411 BZ280</t>
  </si>
  <si>
    <t>IRM-093175</t>
  </si>
  <si>
    <t>MBR  FLOOR SIDE  INNER RH</t>
  </si>
  <si>
    <t>KAYU</t>
  </si>
  <si>
    <t>M</t>
  </si>
  <si>
    <t>ADM</t>
  </si>
  <si>
    <t>AAS-085 BLK</t>
  </si>
  <si>
    <t>AAS-084</t>
  </si>
  <si>
    <t>I</t>
  </si>
  <si>
    <t>AAS-084-</t>
  </si>
  <si>
    <t>AAS-085</t>
  </si>
  <si>
    <t>D57412 BZ380</t>
  </si>
  <si>
    <t>MBR FLOOR SIDE  INNER LH</t>
  </si>
  <si>
    <t>AAS-085-</t>
  </si>
  <si>
    <t>AAS-009</t>
  </si>
  <si>
    <t>D57411 BZ110</t>
  </si>
  <si>
    <t>MEMBER FLOOR SIDE INNER RH</t>
  </si>
  <si>
    <t>C</t>
  </si>
  <si>
    <t>AAS-009-</t>
  </si>
  <si>
    <t>AAS-010</t>
  </si>
  <si>
    <t>D57412 BZ150</t>
  </si>
  <si>
    <t>MEMBER FLOOR SIDE INNER LH</t>
  </si>
  <si>
    <t>AAS-010-</t>
  </si>
  <si>
    <t>AAS-034</t>
  </si>
  <si>
    <t>D61231 BZ160</t>
  </si>
  <si>
    <t>IRM-111401</t>
  </si>
  <si>
    <t>RAIL ROOF SIDE INNER RH</t>
  </si>
  <si>
    <t>AAS-035</t>
  </si>
  <si>
    <t>D61232 BZ160</t>
  </si>
  <si>
    <t>RAIL ROOF SIDE INNER LH</t>
  </si>
  <si>
    <t>AAS-054</t>
  </si>
  <si>
    <t>D58213 BZ130</t>
  </si>
  <si>
    <t>VRM-090474</t>
  </si>
  <si>
    <t>REINF  CTR FLOOR PANEL</t>
  </si>
  <si>
    <t>R</t>
  </si>
  <si>
    <t>AAS-082</t>
  </si>
  <si>
    <t>DV58213 BZ150</t>
  </si>
  <si>
    <t>REINF CTR FLOOR PANEL</t>
  </si>
  <si>
    <t>AAS-083</t>
  </si>
  <si>
    <t>DV58213 BZ160</t>
  </si>
  <si>
    <t>AAS-058</t>
  </si>
  <si>
    <t>D61343 BZ180</t>
  </si>
  <si>
    <t>VRM-090127</t>
  </si>
  <si>
    <t>PILLAR CTR BODY INNER RH</t>
  </si>
  <si>
    <t>D</t>
  </si>
  <si>
    <t>AAS-059</t>
  </si>
  <si>
    <t>D61344 BZ190</t>
  </si>
  <si>
    <t>PILLAR CTR BODY INNER LH</t>
  </si>
  <si>
    <t>AAS-074</t>
  </si>
  <si>
    <t>D58213-BZ190</t>
  </si>
  <si>
    <t>IRM-046703</t>
  </si>
  <si>
    <t>E</t>
  </si>
  <si>
    <t>AAS-075</t>
  </si>
  <si>
    <t>D58213-BZ180</t>
  </si>
  <si>
    <t>KHS</t>
  </si>
  <si>
    <t>D61162 BZ081G2</t>
  </si>
  <si>
    <t>IRM-090551</t>
  </si>
  <si>
    <t>PILLAR FR BODY INNER LH</t>
  </si>
  <si>
    <t>G-002 FNS</t>
  </si>
  <si>
    <t>G-009 WIP</t>
  </si>
  <si>
    <t>D61161 BZ131G9</t>
  </si>
  <si>
    <t>PILLAR FR BODY INNER RH</t>
  </si>
  <si>
    <t>G-009 FNS</t>
  </si>
  <si>
    <t>G-003 WIP</t>
  </si>
  <si>
    <t>G-004 WIP</t>
  </si>
  <si>
    <t>D61161 BZ091G3</t>
  </si>
  <si>
    <t>G-003 FNS</t>
  </si>
  <si>
    <t>G-004 FNS</t>
  </si>
  <si>
    <t>D61162 BZ091G4</t>
  </si>
  <si>
    <t>G-005 WIP</t>
  </si>
  <si>
    <t>D61161 BZ101G5</t>
  </si>
  <si>
    <t>G-005 FNS</t>
  </si>
  <si>
    <t>G-008 WIP</t>
  </si>
  <si>
    <t>D61162 BZ111G8</t>
  </si>
  <si>
    <t>G-008 FNS</t>
  </si>
  <si>
    <t>G-005-</t>
  </si>
  <si>
    <t>IB-022</t>
  </si>
  <si>
    <t>ISF-8975839105</t>
  </si>
  <si>
    <t>IRM-093021</t>
  </si>
  <si>
    <t>FLOOR;PANEL,FRONT</t>
  </si>
  <si>
    <t>IB-036 BLK</t>
  </si>
  <si>
    <t>IB-036</t>
  </si>
  <si>
    <t>ISF-8975838684</t>
  </si>
  <si>
    <t>IRM-093280</t>
  </si>
  <si>
    <t>FRAME;FLR UNDER,RH</t>
  </si>
  <si>
    <t>IB-036 FNS</t>
  </si>
  <si>
    <t>IB-037 BLK</t>
  </si>
  <si>
    <t>IB-037</t>
  </si>
  <si>
    <t>ISF-8975838694</t>
  </si>
  <si>
    <t>FRAME;FLR UNDER,LH</t>
  </si>
  <si>
    <t>IB-037 FNS</t>
  </si>
  <si>
    <t>K-1041</t>
  </si>
  <si>
    <t>DV58312 BZ010-00</t>
  </si>
  <si>
    <t>VRM-090457</t>
  </si>
  <si>
    <t>PANEL RR FLOOR SIDE RR</t>
  </si>
  <si>
    <t>K-1042</t>
  </si>
  <si>
    <t>DV58312 BZ020-00</t>
  </si>
  <si>
    <t>K-1043</t>
  </si>
  <si>
    <t>DV58312 BZ040-00</t>
  </si>
  <si>
    <t>NTS-005</t>
  </si>
  <si>
    <t>D61764 BZ030</t>
  </si>
  <si>
    <t>DD27 1.0X1160X0900</t>
  </si>
  <si>
    <t>REINFORCEMENT SEAT BELT ANCHOR N</t>
  </si>
  <si>
    <t>NTS-006</t>
  </si>
  <si>
    <t>D61765 BZ060</t>
  </si>
  <si>
    <t>NX-0541</t>
  </si>
  <si>
    <t>D61737 BZ050-00</t>
  </si>
  <si>
    <t>D270C0.90X440XBLK</t>
  </si>
  <si>
    <t>REINFORCEMENT ROOF SIDE INNER RH</t>
  </si>
  <si>
    <t>NX-4837</t>
  </si>
  <si>
    <t>D61738 BZ050-00</t>
  </si>
  <si>
    <t>REINFORCEMENT ROOF SIDE INNER LH</t>
  </si>
  <si>
    <t>NX-2892</t>
  </si>
  <si>
    <t>D55711 BZ191-00</t>
  </si>
  <si>
    <t>D270C0.6X1410X241</t>
  </si>
  <si>
    <t>PANEL COWL TOP OUTER RHD</t>
  </si>
  <si>
    <t>NX-2893</t>
  </si>
  <si>
    <t>D55711 BZ221-00</t>
  </si>
  <si>
    <t>PANEL COWL TOP OUTER LHD</t>
  </si>
  <si>
    <t>NX-2902</t>
  </si>
  <si>
    <t>D55745 BZ090-00</t>
  </si>
  <si>
    <t>IRM-093016</t>
  </si>
  <si>
    <t>REINFORCEMENT COWL TOP INNER UPR</t>
  </si>
  <si>
    <t>NX-4143</t>
  </si>
  <si>
    <t>D58171 BZ130</t>
  </si>
  <si>
    <t>DC440- 1.2X930X400</t>
  </si>
  <si>
    <t>REINF PARKING BRAKE BASE TO FLR</t>
  </si>
  <si>
    <t>PB-017 BLK</t>
  </si>
  <si>
    <t>PB-017</t>
  </si>
  <si>
    <t>ISF-8978500644</t>
  </si>
  <si>
    <t>IRM-093103</t>
  </si>
  <si>
    <t>FRAME UNDER LH</t>
  </si>
  <si>
    <t>BESI FLAT</t>
  </si>
  <si>
    <t>PB-018 BLK</t>
  </si>
  <si>
    <t>PB-018</t>
  </si>
  <si>
    <t>ISF-8978500635</t>
  </si>
  <si>
    <t>FRAME UNDER RH</t>
  </si>
  <si>
    <t>PB-067F</t>
  </si>
  <si>
    <t>ISF P480012090</t>
  </si>
  <si>
    <t>IRM-041402</t>
  </si>
  <si>
    <t>BUMPER FRT CTR</t>
  </si>
  <si>
    <t>ISF NPN2594433</t>
  </si>
  <si>
    <t>VRM-091004</t>
  </si>
  <si>
    <t>BLANK BODY SIDE RH</t>
  </si>
  <si>
    <t>ISF NPN3465543</t>
  </si>
  <si>
    <t>BLANK BODY SIDE LH</t>
  </si>
  <si>
    <t>B</t>
  </si>
  <si>
    <t>AA-0515</t>
  </si>
  <si>
    <t>D61731 BZ100-00</t>
  </si>
  <si>
    <t>IRM-093150</t>
  </si>
  <si>
    <t>PANEL ROOF SIDE INNER RH</t>
  </si>
  <si>
    <t>AAS-089</t>
  </si>
  <si>
    <t>D61732 BZ110</t>
  </si>
  <si>
    <t>PANEL ROOF SIDE INNER LH</t>
  </si>
  <si>
    <t>AA-0516</t>
  </si>
  <si>
    <t>D61731 BZ110-00</t>
  </si>
  <si>
    <t>AAS-090</t>
  </si>
  <si>
    <t>D61732 BZ140</t>
  </si>
  <si>
    <t xml:space="preserve"> PANEL ROOF SIDE INNER LH</t>
  </si>
  <si>
    <t>AA-1445</t>
  </si>
  <si>
    <t>D57417 BZ050-00</t>
  </si>
  <si>
    <t>IRM-046902</t>
  </si>
  <si>
    <t>REINF FR FLOOR UNDER RH</t>
  </si>
  <si>
    <t>AA-1445-</t>
  </si>
  <si>
    <t>AA-1897</t>
  </si>
  <si>
    <t>D61731 BZ180-00</t>
  </si>
  <si>
    <t>PANEL ROOF SIDE INR RH</t>
  </si>
  <si>
    <t>AAS-088</t>
  </si>
  <si>
    <t>D61732 BZ170</t>
  </si>
  <si>
    <t>PANEL ROOF SIDE INR LH</t>
  </si>
  <si>
    <t>AAS-026 BLK</t>
  </si>
  <si>
    <t>AAS-026</t>
  </si>
  <si>
    <t>D61343 BZ130</t>
  </si>
  <si>
    <t>DSCRP-BS-D80N</t>
  </si>
  <si>
    <t>AAS-027 BLK</t>
  </si>
  <si>
    <t>AAS-027</t>
  </si>
  <si>
    <t>D61344 BZ120</t>
  </si>
  <si>
    <t>AAS-052</t>
  </si>
  <si>
    <t>D57417 BZ070</t>
  </si>
  <si>
    <t>VRM-110801</t>
  </si>
  <si>
    <t>AAS-052-</t>
  </si>
  <si>
    <t>CFS-01 FNS</t>
  </si>
  <si>
    <t>CFS-01</t>
  </si>
  <si>
    <t>H64131 TG2-K000-50</t>
  </si>
  <si>
    <t>HRM 050101</t>
  </si>
  <si>
    <t>PLR RH FR INN LWR</t>
  </si>
  <si>
    <t>HPM</t>
  </si>
  <si>
    <t>CFS-03 FNS</t>
  </si>
  <si>
    <t>PLR LH FR INN LWR</t>
  </si>
  <si>
    <t>CFS-01 WIP</t>
  </si>
  <si>
    <t>CFS-03 WIP</t>
  </si>
  <si>
    <t>CFS-03</t>
  </si>
  <si>
    <t>G-013</t>
  </si>
  <si>
    <t>D61344 BZ070G13</t>
  </si>
  <si>
    <t>IRM-093162</t>
  </si>
  <si>
    <t>G-013-</t>
  </si>
  <si>
    <t>G-013 WIP</t>
  </si>
  <si>
    <t>G-013 FNS</t>
  </si>
  <si>
    <t>G-014</t>
  </si>
  <si>
    <t>D61343 BZ080G14</t>
  </si>
  <si>
    <t>G-014-</t>
  </si>
  <si>
    <t>G-014 WIP</t>
  </si>
  <si>
    <t>G-014 FNS</t>
  </si>
  <si>
    <t>G-015</t>
  </si>
  <si>
    <t>D61343 BZ090G15</t>
  </si>
  <si>
    <t>G-015-</t>
  </si>
  <si>
    <t>G-015 WIP</t>
  </si>
  <si>
    <t>G-015 FNS</t>
  </si>
  <si>
    <t>G-016</t>
  </si>
  <si>
    <t>D61343 BZ090G16</t>
  </si>
  <si>
    <t>G-016-</t>
  </si>
  <si>
    <t>G-016 WIP</t>
  </si>
  <si>
    <t>G-016 FNS</t>
  </si>
  <si>
    <t>G-017</t>
  </si>
  <si>
    <t>D64135 BZ010G17</t>
  </si>
  <si>
    <t>IRM-093163</t>
  </si>
  <si>
    <t>REINFORCEMENT BACK CORNER OUTER RH</t>
  </si>
  <si>
    <t>G-017 WIP</t>
  </si>
  <si>
    <t>G-017 FNS</t>
  </si>
  <si>
    <t>G-018</t>
  </si>
  <si>
    <t>D64136 BZ010G18</t>
  </si>
  <si>
    <t>REINFORCEMENT BACK CORNER OUTER LH</t>
  </si>
  <si>
    <t>G-018 WIP</t>
  </si>
  <si>
    <t>G-018 FNS</t>
  </si>
  <si>
    <t>G-020</t>
  </si>
  <si>
    <t>D64136 BZ020G20</t>
  </si>
  <si>
    <t>G-020 WIP</t>
  </si>
  <si>
    <t>G-020 FNS</t>
  </si>
  <si>
    <t>G-021</t>
  </si>
  <si>
    <t>D64123 BZ011G21</t>
  </si>
  <si>
    <t>IRM-093171</t>
  </si>
  <si>
    <t>PANEL BACK CORNER INSIDE RH</t>
  </si>
  <si>
    <t>G-022</t>
  </si>
  <si>
    <t>D64124 BZ011G22</t>
  </si>
  <si>
    <t>PANEL BACK CORNER INSIDE LH</t>
  </si>
  <si>
    <t>IB-011 BLK</t>
  </si>
  <si>
    <t>IB-011</t>
  </si>
  <si>
    <t>ISF-8980219702</t>
  </si>
  <si>
    <t>IRM-093019</t>
  </si>
  <si>
    <t>REINFORCEMENT;FRT PNL,SIDE R</t>
  </si>
  <si>
    <t>IB-011 FNS</t>
  </si>
  <si>
    <t>IB-012 BLK</t>
  </si>
  <si>
    <t>IB-012</t>
  </si>
  <si>
    <t>ISF-8980219712</t>
  </si>
  <si>
    <t>REINFORCEMENT;FRT PNL,SIDE L</t>
  </si>
  <si>
    <t>IB-012 FNS</t>
  </si>
  <si>
    <t>IB-030</t>
  </si>
  <si>
    <t>ISF-8975893831</t>
  </si>
  <si>
    <t>IRM 09011601</t>
  </si>
  <si>
    <t>REINFORCEMENT;GEAR CONT</t>
  </si>
  <si>
    <t>IB-030 BLK</t>
  </si>
  <si>
    <t>IB-030 FNS</t>
  </si>
  <si>
    <t>IB-050</t>
  </si>
  <si>
    <t>ISF-8975839253</t>
  </si>
  <si>
    <t>IRM-093024</t>
  </si>
  <si>
    <t>FRAME;FLOOR RR</t>
  </si>
  <si>
    <t>IB-054</t>
  </si>
  <si>
    <t>ISF-8975895451</t>
  </si>
  <si>
    <t>IRM-093145</t>
  </si>
  <si>
    <t>BRACKET;CAB MTG</t>
  </si>
  <si>
    <t>IB-055</t>
  </si>
  <si>
    <t>ISF-8980145272</t>
  </si>
  <si>
    <t>IRM-09302901</t>
  </si>
  <si>
    <t>REINFORCEMENT;SEAT BELT,RH</t>
  </si>
  <si>
    <t>IB-056</t>
  </si>
  <si>
    <t>ISF-8980145282</t>
  </si>
  <si>
    <t>REINFORCEMENT;SEAT BELT,LH</t>
  </si>
  <si>
    <t>IB-077</t>
  </si>
  <si>
    <t>ISF-8975893064</t>
  </si>
  <si>
    <t>NT-0265</t>
  </si>
  <si>
    <t>D55711 BZ290-00</t>
  </si>
  <si>
    <t>DGAD0.55X1440X0250</t>
  </si>
  <si>
    <t>PANEL COWL TOP OUTER</t>
  </si>
  <si>
    <t>NT-0266</t>
  </si>
  <si>
    <t>D55711 BZ300-00</t>
  </si>
  <si>
    <t>NT-0408</t>
  </si>
  <si>
    <t>DV61637 BZ100-00</t>
  </si>
  <si>
    <t>VRM-092002</t>
  </si>
  <si>
    <t>BRACE QUARTER PANEL RH</t>
  </si>
  <si>
    <t>NTS-001</t>
  </si>
  <si>
    <t>DV61627 BZ090</t>
  </si>
  <si>
    <t>VRM-092001</t>
  </si>
  <si>
    <t>EXTENSION QUARTER PANEL RR LWR R</t>
  </si>
  <si>
    <t>NTS-002</t>
  </si>
  <si>
    <t>DV61628 BZ140</t>
  </si>
  <si>
    <t>EXTENSION QUARTER PANEL RR LWR L</t>
  </si>
  <si>
    <t>NX-0529</t>
  </si>
  <si>
    <t>DV61625 BZ100-00</t>
  </si>
  <si>
    <t>VRM-090452</t>
  </si>
  <si>
    <t>EXTENSION QUARTER PANEL UPR RH</t>
  </si>
  <si>
    <t>NX-0530</t>
  </si>
  <si>
    <t>DV61626 BZ100-00</t>
  </si>
  <si>
    <t>EXTENSION QUARTER PANEL UPR LH</t>
  </si>
  <si>
    <t>NXS-037</t>
  </si>
  <si>
    <t>D57453 BZ090</t>
  </si>
  <si>
    <t>DC440-1.0X0330X185</t>
  </si>
  <si>
    <t>MEMBER FLOOR FRONT CROSS SIDE R</t>
  </si>
  <si>
    <t>NXS-038</t>
  </si>
  <si>
    <t>D57454 BZ080</t>
  </si>
  <si>
    <t xml:space="preserve"> MBR FR FLOOR CROSS SIDE LH</t>
  </si>
  <si>
    <t>NXS-037 WIP</t>
  </si>
  <si>
    <t>NXS-037 WIP-</t>
  </si>
  <si>
    <t>NXS-038 WIP</t>
  </si>
  <si>
    <t>NXS-038 WIP-</t>
  </si>
  <si>
    <t>NXS-037 FNS</t>
  </si>
  <si>
    <t>NXS-037 FNS-</t>
  </si>
  <si>
    <t>NXS-038 FNS</t>
  </si>
  <si>
    <t>NXS-038 FNS-</t>
  </si>
  <si>
    <t>PB-061</t>
  </si>
  <si>
    <t>ISF-8978500308</t>
  </si>
  <si>
    <t>IRM-093197</t>
  </si>
  <si>
    <t>RAIL RR MTG</t>
  </si>
  <si>
    <t>PB-061 WIP</t>
  </si>
  <si>
    <t>PB-061 FNS</t>
  </si>
  <si>
    <t>PB-062</t>
  </si>
  <si>
    <t>ISF-8978500324</t>
  </si>
  <si>
    <t>IRM-093201</t>
  </si>
  <si>
    <t>REINF RAIL MTG RAIL</t>
  </si>
  <si>
    <t>PB-070 WIP</t>
  </si>
  <si>
    <t>PB-070</t>
  </si>
  <si>
    <t>IRM-093146</t>
  </si>
  <si>
    <t>BRKT REAR MTG</t>
  </si>
  <si>
    <t>PB-070 FNS</t>
  </si>
  <si>
    <t>PVS-001B</t>
  </si>
  <si>
    <t>PVS-001</t>
  </si>
  <si>
    <t>IFG-NPN2594021</t>
  </si>
  <si>
    <t>SRM-09100401</t>
  </si>
  <si>
    <t>RF DR WAIST OTR FRT RH</t>
  </si>
  <si>
    <t>PVS-002B</t>
  </si>
  <si>
    <t>IFG-NPN2594022</t>
  </si>
  <si>
    <t>RF DR WAIST OTR RR RH</t>
  </si>
  <si>
    <t>PVS-003B</t>
  </si>
  <si>
    <t>PVS-003</t>
  </si>
  <si>
    <t>IFG-NPN2594011</t>
  </si>
  <si>
    <t>RF DR WAIST OTR FRT LH</t>
  </si>
  <si>
    <t>PVS-004B</t>
  </si>
  <si>
    <t>IFG-NPN2594012</t>
  </si>
  <si>
    <t>RF DR WAIST OTR RR LH</t>
  </si>
  <si>
    <t>PVS-005B</t>
  </si>
  <si>
    <t>PVS-005</t>
  </si>
  <si>
    <t>ISF 8983153400</t>
  </si>
  <si>
    <t>VRM-091028</t>
  </si>
  <si>
    <t>BRKT BUMPER RH</t>
  </si>
  <si>
    <t>PVS-007B</t>
  </si>
  <si>
    <t>ISF 8983153410</t>
  </si>
  <si>
    <t>BRKT BUMPER LH</t>
  </si>
  <si>
    <t>SC-0767</t>
  </si>
  <si>
    <t>DV61645 BZ080-00</t>
  </si>
  <si>
    <t>VRM-090131</t>
  </si>
  <si>
    <t>GUSSET QUARTER WHEEL HOUSE RR</t>
  </si>
  <si>
    <t>SC-0768</t>
  </si>
  <si>
    <t>DV61646 BZ120-00</t>
  </si>
  <si>
    <t>GUSSET QTR WHEEL HOUSE RR LH</t>
  </si>
  <si>
    <t>SC-0769</t>
  </si>
  <si>
    <t>DV61727 BZ010-00</t>
  </si>
  <si>
    <t>VRM-090476</t>
  </si>
  <si>
    <t>EXTENSION QTR PANEL REINF.</t>
  </si>
  <si>
    <t>SC-0770</t>
  </si>
  <si>
    <t>DV63134 BZ240-00</t>
  </si>
  <si>
    <t>VRM-090470</t>
  </si>
  <si>
    <t>FRAME BACK WINDOW UPR INR</t>
  </si>
  <si>
    <t>SC-0770-</t>
  </si>
  <si>
    <t>DV65317 BZ030-00</t>
  </si>
  <si>
    <t>VRM-090456</t>
  </si>
  <si>
    <t>PANEL FLOOR SIDE RH</t>
  </si>
  <si>
    <t>DV65317 BZ010-00</t>
  </si>
  <si>
    <t>D65317 BZ021-00</t>
  </si>
  <si>
    <t>DH45 1.2X1025X2525</t>
  </si>
  <si>
    <t>DV65318 BZ030-00</t>
  </si>
  <si>
    <t>PANEL FLOOR SIDE LH</t>
  </si>
  <si>
    <t>DV65318 BZ010-00</t>
  </si>
  <si>
    <t>D65318 BZ021-00</t>
  </si>
  <si>
    <t>K-4078</t>
  </si>
  <si>
    <t>D67141 BZ081-00</t>
  </si>
  <si>
    <t>DD270.65X1585X1225</t>
  </si>
  <si>
    <t>PNL FRT DOOR INR RH</t>
  </si>
  <si>
    <t>D67141 BZ091-00</t>
  </si>
  <si>
    <t>DGAD0.65X1585X1225</t>
  </si>
  <si>
    <t>D67141 BZ121-00</t>
  </si>
  <si>
    <t>K-4079</t>
  </si>
  <si>
    <t>D67142 BZ081-00</t>
  </si>
  <si>
    <t>PNL FRT DOOR INR LH</t>
  </si>
  <si>
    <t>D67142 BZ091-00</t>
  </si>
  <si>
    <t>D67142 BZ121-00</t>
  </si>
  <si>
    <t>NX-4142</t>
  </si>
  <si>
    <t>D58111 BZ340-00</t>
  </si>
  <si>
    <t>DC27 0.7X1170X1675</t>
  </si>
  <si>
    <t xml:space="preserve"> PAN FRONT FLOOR</t>
  </si>
  <si>
    <t>AAS-040</t>
  </si>
  <si>
    <t>D61625 BZ120</t>
  </si>
  <si>
    <t>IRM-093156</t>
  </si>
  <si>
    <t>EXTENSION QUARTER PANEL RR RH</t>
  </si>
  <si>
    <t>AAS-072</t>
  </si>
  <si>
    <t>D61626 BZ121</t>
  </si>
  <si>
    <t>IRM-093157</t>
  </si>
  <si>
    <t>EXTENSION QUARTER PANEL RR LH</t>
  </si>
  <si>
    <t>AAS-028 BLK</t>
  </si>
  <si>
    <t>D61345 BZ100.</t>
  </si>
  <si>
    <t>DSCRP-BS-D80N-A</t>
  </si>
  <si>
    <t>PILLAR CTR BODY INNER LWR RH</t>
  </si>
  <si>
    <t>AAS-029 BLK</t>
  </si>
  <si>
    <t>D61346 BZ100.</t>
  </si>
  <si>
    <t>PILLAR CTR BODY INNER LWR LH</t>
  </si>
  <si>
    <t>AAS-044</t>
  </si>
  <si>
    <t>D61635 BZ010</t>
  </si>
  <si>
    <t>IRM-093180</t>
  </si>
  <si>
    <t>REINF QUARTER PANEL UPR RH</t>
  </si>
  <si>
    <t>AAS-045</t>
  </si>
  <si>
    <t>D61636 BZ020A</t>
  </si>
  <si>
    <t>REINF QUARTER PANEL UPR LH</t>
  </si>
  <si>
    <t>AAS-050 FNS</t>
  </si>
  <si>
    <t>AAS-050</t>
  </si>
  <si>
    <t>D57411 BZ210</t>
  </si>
  <si>
    <t>VRM-090475</t>
  </si>
  <si>
    <t>MBR  FLOOR SIDE INNER RH</t>
  </si>
  <si>
    <t>AAS-050 BLK</t>
  </si>
  <si>
    <t>AAS-051 FNS</t>
  </si>
  <si>
    <t>AAS-051</t>
  </si>
  <si>
    <t>D57412 BZ280</t>
  </si>
  <si>
    <t>MBR FLOOR SIDE INNER LH</t>
  </si>
  <si>
    <t>AAS-051 BLK</t>
  </si>
  <si>
    <t>AAS-057</t>
  </si>
  <si>
    <t>D55741 BZ400</t>
  </si>
  <si>
    <t>VRM-090129</t>
  </si>
  <si>
    <t>PANEL COWL TOP INNER</t>
  </si>
  <si>
    <t>IB-002</t>
  </si>
  <si>
    <t>ISF-8975841934</t>
  </si>
  <si>
    <t>IRM-093154</t>
  </si>
  <si>
    <t>PANEL;ROOF FRT HEADER</t>
  </si>
  <si>
    <t>IB-010</t>
  </si>
  <si>
    <t>ISF-8980247821</t>
  </si>
  <si>
    <t>IRM-093028</t>
  </si>
  <si>
    <t>REINFORCEMENT;FRT PNL,CTR</t>
  </si>
  <si>
    <t>IB-016 BLK</t>
  </si>
  <si>
    <t>IB-016</t>
  </si>
  <si>
    <t>ISF-8975859933</t>
  </si>
  <si>
    <t>IRM-093167</t>
  </si>
  <si>
    <t>BRACKET;WIPER</t>
  </si>
  <si>
    <t>IB-016 FNS</t>
  </si>
  <si>
    <t>IB-023</t>
  </si>
  <si>
    <t>ISF-8975880321</t>
  </si>
  <si>
    <t>IRM-093181</t>
  </si>
  <si>
    <t>REINFORCEMENT;FLOOR FRT,RH</t>
  </si>
  <si>
    <t>IB-024</t>
  </si>
  <si>
    <t>ISF-8975880331</t>
  </si>
  <si>
    <t>REINFORCEMENT;FLOOR FRT,LH</t>
  </si>
  <si>
    <t>IB-026</t>
  </si>
  <si>
    <t>ISF-8975838304</t>
  </si>
  <si>
    <t>IRM 09046901</t>
  </si>
  <si>
    <t>REINFORCEMENT;PARK BRAKE LEVER</t>
  </si>
  <si>
    <t>IB-051</t>
  </si>
  <si>
    <t>ISF-8980144682</t>
  </si>
  <si>
    <t>IRM-093275</t>
  </si>
  <si>
    <t>REINFORCEMENT;FRAME FLR RR</t>
  </si>
  <si>
    <t>IB-061</t>
  </si>
  <si>
    <t>ISF-8975838844</t>
  </si>
  <si>
    <t>IRM-093020</t>
  </si>
  <si>
    <t>PANEL;ROCKER,INNER RH</t>
  </si>
  <si>
    <t>IB-062</t>
  </si>
  <si>
    <t>ISF-8975838854</t>
  </si>
  <si>
    <t>PANEL;ROCKER,INNER LH</t>
  </si>
  <si>
    <t>IB-067</t>
  </si>
  <si>
    <t>ISF-8975838896</t>
  </si>
  <si>
    <t>IRM-093017</t>
  </si>
  <si>
    <t>PANEL;RR PLR INR LWR,RH</t>
  </si>
  <si>
    <t>IB-068</t>
  </si>
  <si>
    <t>ISF-8975838906</t>
  </si>
  <si>
    <t>PANEL;RR PLR INR LWR,LH</t>
  </si>
  <si>
    <t>ISF-8980152102</t>
  </si>
  <si>
    <t>K-1032</t>
  </si>
  <si>
    <t>DV58311 BZ090-00</t>
  </si>
  <si>
    <t>VRM-090455</t>
  </si>
  <si>
    <t>PANEL RR FLOOR</t>
  </si>
  <si>
    <t>K-1122</t>
  </si>
  <si>
    <t>DV58311 BZ100-00</t>
  </si>
  <si>
    <t>K-1123</t>
  </si>
  <si>
    <t>DV58311 BZ110-00</t>
  </si>
  <si>
    <t>K-1124</t>
  </si>
  <si>
    <t>DV58311 BZ120-00</t>
  </si>
  <si>
    <t>K-1125</t>
  </si>
  <si>
    <t>DV58311 BZ140-00</t>
  </si>
  <si>
    <t>NXS-009</t>
  </si>
  <si>
    <t>D61623 BZ120</t>
  </si>
  <si>
    <t>D270E0.80X820X710</t>
  </si>
  <si>
    <t>EXTENSION QUARTER PANEL OUTER RH</t>
  </si>
  <si>
    <t>NXS-010</t>
  </si>
  <si>
    <t>D61624 BZ130</t>
  </si>
  <si>
    <t>EXTENSION QUARTER PANEL OUTER LH</t>
  </si>
  <si>
    <t>NXS-011</t>
  </si>
  <si>
    <t>D61624 BZ140</t>
  </si>
  <si>
    <t>NXS-013</t>
  </si>
  <si>
    <t>DV61766 BZ110</t>
  </si>
  <si>
    <t>VRM-090453</t>
  </si>
  <si>
    <t>REINF BELT ANC TO RF SI INN RH</t>
  </si>
  <si>
    <t>NXS-014</t>
  </si>
  <si>
    <t>DV61767 BZ080</t>
  </si>
  <si>
    <t>REINF BELT ANC TO RF SI INN LH</t>
  </si>
  <si>
    <t>NXS-015</t>
  </si>
  <si>
    <t>DV61745 BZ060-S</t>
  </si>
  <si>
    <t>VRM-090454</t>
  </si>
  <si>
    <t>REINF BACK DOOR OPENING LWR RH</t>
  </si>
  <si>
    <t>NXS-016</t>
  </si>
  <si>
    <t>DV61746 BZ040-S</t>
  </si>
  <si>
    <t>REINF BACK DOOR OPENING LWR LH</t>
  </si>
  <si>
    <t>NXS-033</t>
  </si>
  <si>
    <t>D57411 BZ220</t>
  </si>
  <si>
    <t>D440 1.0X0312X1930</t>
  </si>
  <si>
    <t>MEMBER FLOOR SIDE INNER RH(RHD)</t>
  </si>
  <si>
    <t>NXS-034</t>
  </si>
  <si>
    <t>D57411 BZ180</t>
  </si>
  <si>
    <t>MEMBER FLOOR SIDE INNER RH(LHD)</t>
  </si>
  <si>
    <t>NXS-035</t>
  </si>
  <si>
    <t>D57412 BZ290</t>
  </si>
  <si>
    <t>NXS-036</t>
  </si>
  <si>
    <t>D57412 BZ300</t>
  </si>
  <si>
    <t>PB-015 BLK</t>
  </si>
  <si>
    <t>PB-015</t>
  </si>
  <si>
    <t>ISF-8978500073</t>
  </si>
  <si>
    <t>IRM-093283</t>
  </si>
  <si>
    <t>FLR RR PANEL LH</t>
  </si>
  <si>
    <t>PB-025 BLK</t>
  </si>
  <si>
    <t>ISF-8978500195</t>
  </si>
  <si>
    <t>GUSSET FLR SIDE LH</t>
  </si>
  <si>
    <t>PB-015 FNS</t>
  </si>
  <si>
    <t>PB-025 FNS</t>
  </si>
  <si>
    <t>PB-016 BLK</t>
  </si>
  <si>
    <t>PB-016</t>
  </si>
  <si>
    <t>ISF-8978500082</t>
  </si>
  <si>
    <t>FLR RR PANEL RH</t>
  </si>
  <si>
    <t>PB-026 BLK</t>
  </si>
  <si>
    <t>ISF-8978500185</t>
  </si>
  <si>
    <t>GUSSET FLR SIDE RH</t>
  </si>
  <si>
    <t>PB-016 FNS</t>
  </si>
  <si>
    <t>PB-026 FNS</t>
  </si>
  <si>
    <t>PB-033 BLK</t>
  </si>
  <si>
    <t>PB-033</t>
  </si>
  <si>
    <t>ISF-8978500548</t>
  </si>
  <si>
    <t>IRM-09311001</t>
  </si>
  <si>
    <t>GUSSET FRT PLR LWR LH</t>
  </si>
  <si>
    <t>PB-034 BLK</t>
  </si>
  <si>
    <t>ISF-8978500538</t>
  </si>
  <si>
    <t>GUSSET FRT PLR LWR RH</t>
  </si>
  <si>
    <t>PB-033 FNS</t>
  </si>
  <si>
    <t>PB-034 FNS</t>
  </si>
  <si>
    <t>Y-1159</t>
  </si>
  <si>
    <t>D61633 BZ010A-00</t>
  </si>
  <si>
    <t>DC 270.6X950XBLK</t>
  </si>
  <si>
    <t>PNL QTR W/HOUSE INR RH</t>
  </si>
  <si>
    <t>Y-1160</t>
  </si>
  <si>
    <t>D61634 BZ010A-00</t>
  </si>
  <si>
    <t>PNL QTR W/HOUSE INR LH</t>
  </si>
  <si>
    <t>Y-1213</t>
  </si>
  <si>
    <t>D61633 BZ020A-00</t>
  </si>
  <si>
    <t xml:space="preserve"> PNL QTR W/HOUSE INR RH</t>
  </si>
  <si>
    <t>Y-1214</t>
  </si>
  <si>
    <t>D61634 BZ020A-00</t>
  </si>
  <si>
    <t>ISTIRAHAT SIANG</t>
  </si>
  <si>
    <t>ISTIRAHAT MALAM</t>
  </si>
  <si>
    <t>ISTIRAHAT JUMAT</t>
  </si>
  <si>
    <t>BREAKTIME</t>
  </si>
  <si>
    <t>ISTIRAHAT SORE</t>
  </si>
  <si>
    <t>QCC</t>
  </si>
  <si>
    <t>PB-008</t>
  </si>
  <si>
    <t>FRONT PANEL CTR</t>
  </si>
  <si>
    <t>PB-008F</t>
  </si>
  <si>
    <t>FISM -PRO-01-03-01</t>
  </si>
  <si>
    <t xml:space="preserve">   PPC SECTION</t>
  </si>
  <si>
    <t xml:space="preserve">   PPLC DEPARTMENT</t>
  </si>
  <si>
    <t>PERMINTAAN HARIAN STAMPING</t>
  </si>
  <si>
    <t>SHIFT</t>
  </si>
  <si>
    <t>JAM</t>
  </si>
  <si>
    <t>KERJA</t>
  </si>
  <si>
    <t>MENIT</t>
  </si>
  <si>
    <t>HARI</t>
  </si>
  <si>
    <t>DISTRIBUSI KE:</t>
  </si>
  <si>
    <t>TANGGAL</t>
  </si>
  <si>
    <t>PROD</t>
  </si>
  <si>
    <t>IFP</t>
  </si>
  <si>
    <t>IRM</t>
  </si>
  <si>
    <t>DS</t>
  </si>
  <si>
    <t>OT</t>
  </si>
  <si>
    <t>NO.</t>
  </si>
  <si>
    <t>JOB MASTER</t>
  </si>
  <si>
    <t>TYPE PLT</t>
  </si>
  <si>
    <t>QTY/
PLT</t>
  </si>
  <si>
    <t>TOTAL
PLT</t>
  </si>
  <si>
    <t>JOB NO.</t>
  </si>
  <si>
    <t>EACH PART</t>
  </si>
  <si>
    <t>PLAN (PCS)</t>
  </si>
  <si>
    <t>ACTUAL</t>
  </si>
  <si>
    <t>TOTAL MESIN</t>
  </si>
  <si>
    <t>CT (")</t>
  </si>
  <si>
    <t>PROCESS TIME</t>
  </si>
  <si>
    <t>REG. ACTIVE</t>
  </si>
  <si>
    <t>PLAN DCT</t>
  </si>
  <si>
    <t>ACT TPT</t>
  </si>
  <si>
    <t>START</t>
  </si>
  <si>
    <t>FINISH</t>
  </si>
  <si>
    <t>ACT START</t>
  </si>
  <si>
    <t>ACT FINISH</t>
  </si>
  <si>
    <t>KETERANGAN</t>
  </si>
  <si>
    <t>A-1</t>
  </si>
  <si>
    <t>A-2</t>
  </si>
  <si>
    <t>A-3</t>
  </si>
  <si>
    <t>A-4</t>
  </si>
  <si>
    <t>DT (MENIT)</t>
  </si>
  <si>
    <t>TOTAL DT (MENIT)</t>
  </si>
  <si>
    <t>IN</t>
  </si>
  <si>
    <t>GSPH</t>
  </si>
  <si>
    <t>B-1</t>
  </si>
  <si>
    <t>B-2</t>
  </si>
  <si>
    <t>B-3</t>
  </si>
  <si>
    <t>B-4</t>
  </si>
  <si>
    <t>PRESS D</t>
  </si>
  <si>
    <t>PRESS C</t>
  </si>
  <si>
    <t>ISF-8978500408</t>
  </si>
  <si>
    <t xml:space="preserve">H64531 TG2-K000-50 </t>
  </si>
  <si>
    <t>PB-061N</t>
  </si>
  <si>
    <t>PVS-008B</t>
  </si>
  <si>
    <t>AAS-026 FNS</t>
  </si>
  <si>
    <t>AAS-027 FNS</t>
  </si>
  <si>
    <t>PB-016N BLK</t>
  </si>
  <si>
    <t>PB-015N FNS</t>
  </si>
  <si>
    <t>PB-016N FNS</t>
  </si>
  <si>
    <t>PB-015N BLK</t>
  </si>
  <si>
    <t>AAS-028 BLK-</t>
  </si>
  <si>
    <t>PB-015N</t>
  </si>
  <si>
    <t>PB-016N</t>
  </si>
  <si>
    <t>G-005</t>
  </si>
  <si>
    <t>G-008</t>
  </si>
  <si>
    <t>G-002</t>
  </si>
  <si>
    <t>G-004</t>
  </si>
  <si>
    <t>G-003</t>
  </si>
  <si>
    <t>G-009</t>
  </si>
  <si>
    <t>/ 06</t>
  </si>
  <si>
    <t>/ 02</t>
  </si>
  <si>
    <t>PRESS B</t>
  </si>
  <si>
    <t>PRESS A</t>
  </si>
  <si>
    <t>C-1</t>
  </si>
  <si>
    <t>C-2</t>
  </si>
  <si>
    <t>C-3</t>
  </si>
  <si>
    <t>C-4</t>
  </si>
  <si>
    <t>G-028</t>
  </si>
  <si>
    <t>G-029</t>
  </si>
  <si>
    <t>G-030</t>
  </si>
  <si>
    <t>PAN FRT FLOOR</t>
  </si>
  <si>
    <t>DV58111 BZ270</t>
  </si>
  <si>
    <t>DV58111 BZ350</t>
  </si>
  <si>
    <t>DV58111 BZ360</t>
  </si>
  <si>
    <t>G-031 WIP</t>
  </si>
  <si>
    <t>PANEL, FR FLOOR, CTR RR</t>
  </si>
  <si>
    <t>DV58114 BZ020</t>
  </si>
  <si>
    <t>GT-5940</t>
  </si>
  <si>
    <t>REINF, FR CROSSMEMBER, NO.2</t>
  </si>
  <si>
    <t>DV57165 BZ030-00</t>
  </si>
  <si>
    <t>G-003N WIP</t>
  </si>
  <si>
    <t>G-003N FNS</t>
  </si>
  <si>
    <t>G-003N</t>
  </si>
  <si>
    <t>PILLAR FR BODY INNER RH ( d-040l )</t>
  </si>
  <si>
    <t>NX-2928</t>
  </si>
  <si>
    <t>G-031 FNS</t>
  </si>
  <si>
    <t>G-013N</t>
  </si>
  <si>
    <t>G-013N-</t>
  </si>
  <si>
    <t>NX-2928 BLK</t>
  </si>
  <si>
    <t>NX-2928 FNS</t>
  </si>
  <si>
    <t>G-003N WIP1</t>
  </si>
  <si>
    <t>G-003N FNS1</t>
  </si>
  <si>
    <t>G-003N WIP2</t>
  </si>
  <si>
    <t>G-003N FNS2</t>
  </si>
  <si>
    <t>SHUTHEIHGT</t>
  </si>
  <si>
    <t>TOTAL DCT</t>
  </si>
  <si>
    <t>PVS-001B1</t>
  </si>
  <si>
    <t>PVS-002B1</t>
  </si>
  <si>
    <t>PVS-003B1</t>
  </si>
  <si>
    <t>PVS-004B1</t>
  </si>
  <si>
    <t>PV-005BA1 BLK</t>
  </si>
  <si>
    <t>PV-006BA1 BLK</t>
  </si>
  <si>
    <t>61623-BZ190</t>
  </si>
  <si>
    <t>DV61623 BZ190</t>
  </si>
  <si>
    <t>EXT QTR PNL OTR RH</t>
  </si>
  <si>
    <t>61625-BZ170</t>
  </si>
  <si>
    <t>DV61625 BZ170</t>
  </si>
  <si>
    <t>EXTENTION  QTR PNL UPR RH</t>
  </si>
  <si>
    <t>61627-BZ080</t>
  </si>
  <si>
    <t>DV61627 BZ080</t>
  </si>
  <si>
    <t>EXT; QTR PANEL RR LWR RH</t>
  </si>
  <si>
    <t>61627-BZ100</t>
  </si>
  <si>
    <t>DV61627 BZ100</t>
  </si>
  <si>
    <t>61624-BZ200</t>
  </si>
  <si>
    <t>DV61624 BZ200</t>
  </si>
  <si>
    <t>EXT QTR PNL OTR LH</t>
  </si>
  <si>
    <t>61626-BZ210</t>
  </si>
  <si>
    <t>DV61626 BZ210</t>
  </si>
  <si>
    <t>EXTENTION  QTR PNL UPR LH</t>
  </si>
  <si>
    <t>61628-BZ130</t>
  </si>
  <si>
    <t>DV61628 BZ130</t>
  </si>
  <si>
    <t>EXT; QTR PANEL RR LWR LH</t>
  </si>
  <si>
    <t>61628-BZ150</t>
  </si>
  <si>
    <t>DV61628 BZ150</t>
  </si>
  <si>
    <t>57417-BZ150-00</t>
  </si>
  <si>
    <t>DV57417 BZ150-00</t>
  </si>
  <si>
    <t>REINFORCEMENT, FR FLOOR UNDER RH</t>
  </si>
  <si>
    <t>57418-BZ050-00</t>
  </si>
  <si>
    <t>DV57418 BZ050-00</t>
  </si>
  <si>
    <t>REINFORCEMENT, FR FLOOR UNDER LH</t>
  </si>
  <si>
    <t>57417-BZ120-00</t>
  </si>
  <si>
    <t>DV57417 BZ120-00</t>
  </si>
  <si>
    <t>57418-BZ020-00</t>
  </si>
  <si>
    <t>DV57418 BZ020-00</t>
  </si>
  <si>
    <t>ISTIRAHAT SORE RAMADHAN</t>
  </si>
  <si>
    <t>IB-054 WIP</t>
  </si>
  <si>
    <t>IB-054 FNS</t>
  </si>
  <si>
    <t>LL-2168 FNS</t>
  </si>
  <si>
    <t>RCS-010 WIP</t>
  </si>
  <si>
    <t>RCS-010 FNS</t>
  </si>
  <si>
    <t>RCS-011</t>
  </si>
  <si>
    <t>RCS-012</t>
  </si>
  <si>
    <t>RCS-015</t>
  </si>
  <si>
    <t>RCS-016 WIP</t>
  </si>
  <si>
    <t>RCS-016 FNS</t>
  </si>
  <si>
    <t>RCS-017</t>
  </si>
  <si>
    <t>RCS-018</t>
  </si>
  <si>
    <t>RCS-033</t>
  </si>
  <si>
    <t>RC-2770 BLK</t>
  </si>
  <si>
    <t>RC-2770 FNS</t>
  </si>
  <si>
    <t>RC-2764 BLK</t>
  </si>
  <si>
    <t>RC-2764 FNS</t>
  </si>
  <si>
    <t>RC-1600 BLK</t>
  </si>
  <si>
    <t>RC-1601 BLK</t>
  </si>
  <si>
    <t>RC-1600 FNS</t>
  </si>
  <si>
    <t>RC-1601 FNS</t>
  </si>
  <si>
    <t>IB-075S</t>
  </si>
  <si>
    <t>IB-075S WIP</t>
  </si>
  <si>
    <t>IB-075S FNS</t>
  </si>
  <si>
    <t>GT-5940 WIP</t>
  </si>
  <si>
    <t>GT-5940 FNS</t>
  </si>
  <si>
    <t>PB-062 FNS</t>
  </si>
  <si>
    <t>K1034</t>
  </si>
  <si>
    <t>TPM</t>
  </si>
  <si>
    <t>CINGKORAK</t>
  </si>
  <si>
    <t>K4078</t>
  </si>
  <si>
    <t>K4080</t>
  </si>
  <si>
    <t>K4082</t>
  </si>
  <si>
    <t>K4079</t>
  </si>
  <si>
    <t>K4081</t>
  </si>
  <si>
    <t>K4083</t>
  </si>
  <si>
    <t>MASTER UNTUK PEMBUATAN PO</t>
  </si>
  <si>
    <t>JOB MASTER SCHEDULE</t>
  </si>
  <si>
    <t>JOB NO UNTUK PO</t>
  </si>
  <si>
    <t>LINE</t>
  </si>
  <si>
    <t>QTY</t>
  </si>
  <si>
    <t>PRESS-A</t>
  </si>
  <si>
    <t>PRESS-As</t>
  </si>
  <si>
    <t>G-004N</t>
  </si>
  <si>
    <t>G-031</t>
  </si>
  <si>
    <t>PRESS-B</t>
  </si>
  <si>
    <t>PB-061NB</t>
  </si>
  <si>
    <t>PRESS-Bs</t>
  </si>
  <si>
    <t>RCS-010</t>
  </si>
  <si>
    <t>RCS-016</t>
  </si>
  <si>
    <t>PRESS-C</t>
  </si>
  <si>
    <t>PRESS-D</t>
  </si>
  <si>
    <t>RC-1600</t>
  </si>
  <si>
    <t>RC-2764</t>
  </si>
  <si>
    <t>PB-025</t>
  </si>
  <si>
    <t>PB-026</t>
  </si>
  <si>
    <t>PB-034</t>
  </si>
  <si>
    <t>PRESS-Ds</t>
  </si>
  <si>
    <t>AAS-028</t>
  </si>
  <si>
    <t>PV-005BA1</t>
  </si>
  <si>
    <t>PV-006BA1</t>
  </si>
  <si>
    <t>sipros PV-005BA1</t>
  </si>
  <si>
    <t>RCS-010 FNS-</t>
  </si>
  <si>
    <t>RCS-016 FNS-</t>
  </si>
  <si>
    <t>D55741 BZ560</t>
  </si>
  <si>
    <t>D61627 BZ110</t>
  </si>
  <si>
    <t>D61627 BZ120</t>
  </si>
  <si>
    <t>D61628 BZ160</t>
  </si>
  <si>
    <t>D61628 BZ170</t>
  </si>
  <si>
    <t>D61633 BZ250</t>
  </si>
  <si>
    <t>D61657 BZ100</t>
  </si>
  <si>
    <t>D61634 BZ240</t>
  </si>
  <si>
    <t>D61658 BZ100</t>
  </si>
  <si>
    <t>57453-BZ130</t>
  </si>
  <si>
    <t>57453-BZ100</t>
  </si>
  <si>
    <t>57454-BZ130</t>
  </si>
  <si>
    <t>57454-BZ150</t>
  </si>
  <si>
    <t>57417-BZ120</t>
  </si>
  <si>
    <t>57417-BZ150</t>
  </si>
  <si>
    <t>57418-BZ020</t>
  </si>
  <si>
    <t>57418-BZ050</t>
  </si>
  <si>
    <t>58114-BZ070</t>
  </si>
  <si>
    <t>58115-BZ100</t>
  </si>
  <si>
    <t>61633-BZ250</t>
  </si>
  <si>
    <t>61657-BZ100</t>
  </si>
  <si>
    <t>61634-BZ240</t>
  </si>
  <si>
    <t>61658-BZ100</t>
  </si>
  <si>
    <t>55711-BZ330</t>
  </si>
  <si>
    <t>55711-BZ340</t>
  </si>
  <si>
    <t>55741-BZ560</t>
  </si>
  <si>
    <t>55741-BZ570</t>
  </si>
  <si>
    <t>61627-BZ110</t>
  </si>
  <si>
    <t>61627-BZ120</t>
  </si>
  <si>
    <t>61621-BZ110</t>
  </si>
  <si>
    <t>61622-BZ140</t>
  </si>
  <si>
    <t>61733-BZ040</t>
  </si>
  <si>
    <t>61734-BZ040</t>
  </si>
  <si>
    <t>57468-BZ090</t>
  </si>
  <si>
    <t>57469-BZ040</t>
  </si>
  <si>
    <t>AES-002</t>
  </si>
  <si>
    <t>AE-1403</t>
  </si>
  <si>
    <t>AE-1404</t>
  </si>
  <si>
    <t>AES-014</t>
  </si>
  <si>
    <t>AES-015</t>
  </si>
  <si>
    <t>AES-018</t>
  </si>
  <si>
    <t>AES-019</t>
  </si>
  <si>
    <t>AES-033</t>
  </si>
  <si>
    <t>AES-034</t>
  </si>
  <si>
    <t>AE-0090</t>
  </si>
  <si>
    <t>PANEL,COWL TOP,OUTER</t>
  </si>
  <si>
    <t>MEMBER, RR FLOOR SIDE,FR LH</t>
  </si>
  <si>
    <t>MEMBER, RR FLOOR SIDE,FR LH ( galvanis )</t>
  </si>
  <si>
    <t>MEMBER, RR FLOOR SIDE,FR RH</t>
  </si>
  <si>
    <t>MEMBER, RR FLOOR SIDE,FR RH ( galvanis )</t>
  </si>
  <si>
    <t>K1014</t>
  </si>
  <si>
    <t>K1150</t>
  </si>
  <si>
    <t>K1152</t>
  </si>
  <si>
    <t>K1155</t>
  </si>
  <si>
    <t>K1157</t>
  </si>
  <si>
    <t>AES-023 WIP</t>
  </si>
  <si>
    <t>AES-023 FNS</t>
  </si>
  <si>
    <t>AES-024 WIP</t>
  </si>
  <si>
    <t>AES-024 FNS</t>
  </si>
  <si>
    <t>AES-011 BLK</t>
  </si>
  <si>
    <t>AES-011 FNS</t>
  </si>
  <si>
    <t>AES-012 BLK</t>
  </si>
  <si>
    <t>AES-012 FNS</t>
  </si>
  <si>
    <t>AES-039 WIP</t>
  </si>
  <si>
    <t>AES-039 FNS</t>
  </si>
  <si>
    <t>PANEL, COWL TOP, INNER</t>
  </si>
  <si>
    <t>PANEL, ROOF SIDE, INNER FR RH</t>
  </si>
  <si>
    <t>REINFORCEMENT, FR FLOOR PANEL, RH</t>
  </si>
  <si>
    <t>REINFORCEMENT, FR FLOOR PANEL, LH</t>
  </si>
  <si>
    <t>AAS-028/29</t>
  </si>
  <si>
    <t>AA-0505</t>
  </si>
  <si>
    <t>AES-028 WIP</t>
  </si>
  <si>
    <t>AES-028 FNS</t>
  </si>
  <si>
    <t>AES-029 WIP</t>
  </si>
  <si>
    <t>AES-029 FNS</t>
  </si>
  <si>
    <t>AE-0091 BLK</t>
  </si>
  <si>
    <t>AE-0091 FNS</t>
  </si>
  <si>
    <t>AES-017 BLK</t>
  </si>
  <si>
    <t>AES-017 FNS</t>
  </si>
  <si>
    <t>AES-011</t>
  </si>
  <si>
    <t>AES-028</t>
  </si>
  <si>
    <t>AES-029</t>
  </si>
  <si>
    <t>AES-016 BLK</t>
  </si>
  <si>
    <t>AES-016 FNS</t>
  </si>
  <si>
    <t>NA-053 FNS</t>
  </si>
  <si>
    <t>NA-053 BLK</t>
  </si>
  <si>
    <t>AE-0090 FNS</t>
  </si>
  <si>
    <t>AES-048 BLK</t>
  </si>
  <si>
    <t>AES-048 FNS</t>
  </si>
  <si>
    <t>AES-001 BLK</t>
  </si>
  <si>
    <t>AES-001 FNS</t>
  </si>
  <si>
    <t>AES-006 BLK</t>
  </si>
  <si>
    <t>AES-006 FNS</t>
  </si>
  <si>
    <t>AA-0504</t>
  </si>
  <si>
    <t>AAS-029</t>
  </si>
  <si>
    <t>AES-039</t>
  </si>
  <si>
    <t>AES-042</t>
  </si>
  <si>
    <t>AE-0091</t>
  </si>
  <si>
    <t>AES-002 FNS</t>
  </si>
  <si>
    <t>AES-012</t>
  </si>
  <si>
    <t>AES-023</t>
  </si>
  <si>
    <t>AES-024</t>
  </si>
  <si>
    <t>AES-034 FNS</t>
  </si>
  <si>
    <t>AE-0090 BLK</t>
  </si>
  <si>
    <t>AES-001</t>
  </si>
  <si>
    <t>AES-048</t>
  </si>
  <si>
    <t>AES-006</t>
  </si>
  <si>
    <t>AES-016</t>
  </si>
  <si>
    <t>AES-017</t>
  </si>
  <si>
    <t>NA-053</t>
  </si>
  <si>
    <t>NA-056</t>
  </si>
  <si>
    <t xml:space="preserve"> </t>
  </si>
  <si>
    <t>PLAN</t>
  </si>
  <si>
    <t>TOTAL STROKE</t>
  </si>
  <si>
    <t>TOTAL TPT</t>
  </si>
  <si>
    <t>TOTAL  STROKE</t>
  </si>
  <si>
    <t>AES-017 BLK-</t>
  </si>
  <si>
    <t>AES-016 BLK-</t>
  </si>
  <si>
    <t>K-4051 BLK</t>
  </si>
  <si>
    <t>BLANK PANEL BACK</t>
  </si>
  <si>
    <t>AES-048 BLK-</t>
  </si>
  <si>
    <t>AE-0090 BLK-</t>
  </si>
  <si>
    <t>TOTAL FINISH</t>
  </si>
  <si>
    <t>PROSES LINE</t>
  </si>
  <si>
    <t>SEP</t>
  </si>
  <si>
    <t>A-B</t>
  </si>
  <si>
    <t>IKAR</t>
  </si>
  <si>
    <t>A-C</t>
  </si>
  <si>
    <t>A-IKAR</t>
  </si>
  <si>
    <t>A-D</t>
  </si>
  <si>
    <t>A-YPI</t>
  </si>
  <si>
    <t>B-D</t>
  </si>
  <si>
    <t>B-IKAR</t>
  </si>
  <si>
    <t>D-IKAR</t>
  </si>
  <si>
    <t>D-C</t>
  </si>
  <si>
    <t>B-A</t>
  </si>
  <si>
    <t>D-A</t>
  </si>
  <si>
    <t>A-D-IKAR</t>
  </si>
  <si>
    <t>NA-050 FNS</t>
  </si>
  <si>
    <t>NA-049 FNS</t>
  </si>
  <si>
    <t>RC-1619</t>
  </si>
  <si>
    <t>57633/34</t>
  </si>
  <si>
    <t>EXTENTION,RR FLOOR SIDE R/L</t>
  </si>
  <si>
    <t>RC-1619 BLK</t>
  </si>
  <si>
    <t>ASI</t>
  </si>
  <si>
    <t>RC-1751</t>
  </si>
  <si>
    <t>61657-BZ1030</t>
  </si>
  <si>
    <t>BRACKET SHOCK ABSORBER RH</t>
  </si>
  <si>
    <t>RC-1752 BLK</t>
  </si>
  <si>
    <t>RC-1752</t>
  </si>
  <si>
    <t>61657-BZ1040</t>
  </si>
  <si>
    <t>BRACKET SHOCK ABSORBER LH</t>
  </si>
  <si>
    <t>SC-0680</t>
  </si>
  <si>
    <t>57654-BZ050</t>
  </si>
  <si>
    <t>MBR RR FLOOR CROSS NO 3</t>
  </si>
  <si>
    <t>NT-0313</t>
  </si>
  <si>
    <t>57611 BZ240</t>
  </si>
  <si>
    <t>MBR,RR FLOOR SIDE FRT RH</t>
  </si>
  <si>
    <t>NT-0313 FNS</t>
  </si>
  <si>
    <t>NT-0314 FNS</t>
  </si>
  <si>
    <t>57611 BZ260</t>
  </si>
  <si>
    <t>MBR,RR FLOOR SIDE FRT LH</t>
  </si>
  <si>
    <t>NT-0314</t>
  </si>
  <si>
    <t>57612 BZ260</t>
  </si>
  <si>
    <t>RC-1751 F</t>
  </si>
  <si>
    <t>61658-BZ1040</t>
  </si>
  <si>
    <t>AAS-006</t>
  </si>
  <si>
    <t>AAS-007</t>
  </si>
  <si>
    <t>NX-2949</t>
  </si>
  <si>
    <t>NTS-022/313</t>
  </si>
  <si>
    <t>NTS-022</t>
  </si>
  <si>
    <t>RC-1620</t>
  </si>
  <si>
    <t>AX-3067</t>
  </si>
  <si>
    <t>GT-5154</t>
  </si>
  <si>
    <t>GT-5244</t>
  </si>
  <si>
    <t>GT-6082</t>
  </si>
  <si>
    <t>GT-5243</t>
  </si>
  <si>
    <t>GT-5154/5156 FNS</t>
  </si>
  <si>
    <t>GT-5244/5157 FNS</t>
  </si>
  <si>
    <t>GT-6082/5157 FNS</t>
  </si>
  <si>
    <t>GT-5243/5157 FNS</t>
  </si>
  <si>
    <t>BESI</t>
  </si>
  <si>
    <t>GT-5154 BLK/ K-1056</t>
  </si>
  <si>
    <t>GT-6082 BLK/ K-1058</t>
  </si>
  <si>
    <t>D53711 BZ071-00</t>
  </si>
  <si>
    <t>GT-5154 &amp; K-1056=APRON FRT FENDER RH</t>
  </si>
  <si>
    <t>D53711 BZ081-00</t>
  </si>
  <si>
    <t>GT-5155 &amp; K-1058=APRON FRT FENDER RH</t>
  </si>
  <si>
    <t>D53711 BZ070-00</t>
  </si>
  <si>
    <t>K-1056=APRON FRT FENDER RH</t>
  </si>
  <si>
    <t>D53712 BZ070-00</t>
  </si>
  <si>
    <t>K-1057=APRON FRT FENDER LH</t>
  </si>
  <si>
    <t>D53711 BZ080-00</t>
  </si>
  <si>
    <t>K-1058=APRON FRT FENDER RH</t>
  </si>
  <si>
    <t>D53712 BZ080-00</t>
  </si>
  <si>
    <t>K-1059=APRON FRT FENDER LH</t>
  </si>
  <si>
    <t>D53711 BZ210-00</t>
  </si>
  <si>
    <t>GT-5243=APRON, FR FENDER, RH</t>
  </si>
  <si>
    <t>D53711 BZ220-00</t>
  </si>
  <si>
    <t>GT-5244=APRON, FR FENDER, RH</t>
  </si>
  <si>
    <t>D53711 BZ270-00</t>
  </si>
  <si>
    <t>GT-6082=APRON FRT FENDER RH</t>
  </si>
  <si>
    <t>D53712 BZ090-00</t>
  </si>
  <si>
    <t>K-1061=APRON FRT FENDER LH</t>
  </si>
  <si>
    <t>AAS-001 BLK</t>
  </si>
  <si>
    <t>AAS-001/2 FNS</t>
  </si>
  <si>
    <t>RC-1600 BLK-</t>
  </si>
  <si>
    <t>RC-1601 BLK-</t>
  </si>
  <si>
    <t>RC-2764 BLK-</t>
  </si>
  <si>
    <t>RC-2770 BLK-</t>
  </si>
  <si>
    <t>GT-6193</t>
  </si>
  <si>
    <t>GT-6196</t>
  </si>
  <si>
    <t>GT-6197</t>
  </si>
  <si>
    <t>PB-061NB1</t>
  </si>
  <si>
    <t>ISTIRAHAT MALAM RAMADHAN</t>
  </si>
  <si>
    <t>RC-1739 BLK</t>
  </si>
  <si>
    <t>RC-1739 FNS</t>
  </si>
  <si>
    <t>RC-1739</t>
  </si>
  <si>
    <t>RC-1740</t>
  </si>
  <si>
    <t>AAS-001</t>
  </si>
  <si>
    <t>AAS-002</t>
  </si>
  <si>
    <t>DV53716 BZ010</t>
  </si>
  <si>
    <t>DV53715 BZ010</t>
  </si>
  <si>
    <t>GT-6246 BLK</t>
  </si>
  <si>
    <t>GT-6246 DRAW</t>
  </si>
  <si>
    <t>GT-6246 FNS</t>
  </si>
  <si>
    <t>GT-6246</t>
  </si>
  <si>
    <t>GT-6247</t>
  </si>
  <si>
    <t>c</t>
  </si>
  <si>
    <t>K4084</t>
  </si>
  <si>
    <t>G-035 FNS</t>
  </si>
  <si>
    <t>G-034</t>
  </si>
  <si>
    <t>G-035</t>
  </si>
  <si>
    <t>K1119</t>
  </si>
  <si>
    <t>K1015</t>
  </si>
  <si>
    <t>T4013</t>
  </si>
  <si>
    <t>T4014</t>
  </si>
  <si>
    <t>K4003</t>
  </si>
  <si>
    <t>K4004</t>
  </si>
  <si>
    <t>T-4013</t>
  </si>
  <si>
    <t>T-4014</t>
  </si>
  <si>
    <t>T-1005</t>
  </si>
  <si>
    <t>T1006</t>
  </si>
  <si>
    <t>T-4023</t>
  </si>
  <si>
    <t>T-4024</t>
  </si>
  <si>
    <t>K1016</t>
  </si>
  <si>
    <t>K1017</t>
  </si>
  <si>
    <t>K-4003</t>
  </si>
  <si>
    <t>T1005</t>
  </si>
  <si>
    <t>T4023</t>
  </si>
  <si>
    <t>T4024</t>
  </si>
  <si>
    <t>S4030</t>
  </si>
  <si>
    <t>K4045</t>
  </si>
  <si>
    <t>K4046</t>
  </si>
  <si>
    <t>K4047</t>
  </si>
  <si>
    <t>K4048</t>
  </si>
  <si>
    <t>PANEL, FR DOOR HINGE SIDE,RH</t>
  </si>
  <si>
    <t>PANEL, FR DOOR HINGE SIDE,LH</t>
  </si>
  <si>
    <t>S4031</t>
  </si>
  <si>
    <t>S1013</t>
  </si>
  <si>
    <t>55741-BZ510</t>
  </si>
  <si>
    <t>55741-BZ520</t>
  </si>
  <si>
    <t>67147-BZ170</t>
  </si>
  <si>
    <t>PANEL R/D HINGE SIDE RH</t>
  </si>
  <si>
    <t>67148-BZ170</t>
  </si>
  <si>
    <t>PANEL R/D HINGE SIDE LH</t>
  </si>
  <si>
    <t>67145-BZ160</t>
  </si>
  <si>
    <t>PANEL F/D HINGE SIDE RH</t>
  </si>
  <si>
    <t>67146-BZ150</t>
  </si>
  <si>
    <t>PANEL F/D HINGE SIDELH</t>
  </si>
  <si>
    <t>55741-BZ130</t>
  </si>
  <si>
    <t>55741-BZ150</t>
  </si>
  <si>
    <t>55741-BZ200</t>
  </si>
  <si>
    <t>53321-BZ130</t>
  </si>
  <si>
    <t>PANEL, HOOD, INNER</t>
  </si>
  <si>
    <t>53321-BZ140</t>
  </si>
  <si>
    <t>55711-BZ090</t>
  </si>
  <si>
    <t>PANEL, COWL TOP, OUTER  LHD</t>
  </si>
  <si>
    <t>67147-BZ180</t>
  </si>
  <si>
    <t>PANEL, RR DOOR HINGE SIDE, RH</t>
  </si>
  <si>
    <t>67148-BZ180</t>
  </si>
  <si>
    <t>PANEL, RR DOOR HINGE SIDE, LH</t>
  </si>
  <si>
    <t>67145-BZ050</t>
  </si>
  <si>
    <t>67145-BZ060</t>
  </si>
  <si>
    <t>67146-BZ050</t>
  </si>
  <si>
    <t>67146-BZ060</t>
  </si>
  <si>
    <t>L</t>
  </si>
  <si>
    <t>G</t>
  </si>
  <si>
    <t>GT-6194</t>
  </si>
  <si>
    <t>GT-6195 GAL</t>
  </si>
  <si>
    <t>GT-6197 GAL</t>
  </si>
  <si>
    <t>K-4045</t>
  </si>
  <si>
    <t>K-4046</t>
  </si>
  <si>
    <t>K-4004</t>
  </si>
  <si>
    <t>K-4047</t>
  </si>
  <si>
    <t>K-4048</t>
  </si>
  <si>
    <t>S-4030</t>
  </si>
  <si>
    <t>S-4031</t>
  </si>
  <si>
    <t>S-1013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</si>
  <si>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</si>
  <si>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PV-006B</t>
  </si>
  <si>
    <t>K-1033</t>
  </si>
  <si>
    <t>K-4080</t>
  </si>
  <si>
    <t>K-4081</t>
  </si>
  <si>
    <t>PB-017 FNS</t>
  </si>
  <si>
    <t>J4017</t>
  </si>
  <si>
    <t>J4018</t>
  </si>
  <si>
    <t>J4031</t>
  </si>
  <si>
    <t>67141-BZ180</t>
  </si>
  <si>
    <t>PANEL, FR DOOR, INSIDE RH</t>
  </si>
  <si>
    <t>J4032</t>
  </si>
  <si>
    <t>67142-BZ180</t>
  </si>
  <si>
    <t>PANEL, FR DOOR, INSIDE LH</t>
  </si>
  <si>
    <t>67111-BZ210</t>
  </si>
  <si>
    <t>PANEL, FR DOOR, OUTSIDE RH</t>
  </si>
  <si>
    <t>67112-BZ220</t>
  </si>
  <si>
    <t>PANEL, FR DOOR, OUTSIDE LH</t>
  </si>
  <si>
    <t>I KHS</t>
  </si>
  <si>
    <t>J-4042</t>
  </si>
  <si>
    <t>ENGINE HOOD INNER</t>
  </si>
  <si>
    <t>PANEL FENDER RH</t>
  </si>
  <si>
    <t>PANEL FENDER LH</t>
  </si>
  <si>
    <t>J-4051</t>
  </si>
  <si>
    <t>J-4052</t>
  </si>
  <si>
    <t>J-4017</t>
  </si>
  <si>
    <t>J-4031</t>
  </si>
  <si>
    <t>J-4021/22</t>
  </si>
  <si>
    <t>J-4058</t>
  </si>
  <si>
    <t>K-1017</t>
  </si>
  <si>
    <t>K-1119</t>
  </si>
  <si>
    <t>K-4084</t>
  </si>
  <si>
    <t>K-1016</t>
  </si>
  <si>
    <t>T-1006</t>
  </si>
  <si>
    <t>K-1035</t>
  </si>
  <si>
    <t>K-1140</t>
  </si>
  <si>
    <t>K-1036</t>
  </si>
  <si>
    <t>K-1141</t>
  </si>
  <si>
    <t>K-4082</t>
  </si>
  <si>
    <t>K-4083</t>
  </si>
  <si>
    <t>GT-6195</t>
  </si>
  <si>
    <t>J-4018</t>
  </si>
  <si>
    <t>J-4032</t>
  </si>
  <si>
    <t>J-4021</t>
  </si>
  <si>
    <t>J-4022</t>
  </si>
  <si>
    <t>J-4053</t>
  </si>
  <si>
    <t>J-4055</t>
  </si>
  <si>
    <t>J-4057</t>
  </si>
  <si>
    <t>J-4059</t>
  </si>
  <si>
    <t>J-4054</t>
  </si>
  <si>
    <t>J-4056</t>
  </si>
  <si>
    <t>J-4060</t>
  </si>
  <si>
    <t>PB-018 FNS</t>
  </si>
  <si>
    <t>LOKAL R</t>
  </si>
  <si>
    <t>GALVANIS R</t>
  </si>
  <si>
    <t>LOKAL L</t>
  </si>
  <si>
    <t>GALVANIS L</t>
  </si>
  <si>
    <t>Y-1552</t>
  </si>
  <si>
    <t>K-1014</t>
  </si>
  <si>
    <t>K-1022</t>
  </si>
  <si>
    <t>K-1024</t>
  </si>
  <si>
    <t>K-1056</t>
  </si>
  <si>
    <t>K-1058</t>
  </si>
  <si>
    <t>J-2057</t>
  </si>
  <si>
    <t>J-2002</t>
  </si>
  <si>
    <t>J-2058</t>
  </si>
  <si>
    <t>J-2059</t>
  </si>
  <si>
    <t>J-2060</t>
  </si>
  <si>
    <t>J-2061</t>
  </si>
  <si>
    <t>J-2062</t>
  </si>
  <si>
    <t>J-2063</t>
  </si>
  <si>
    <t>J-2064</t>
  </si>
  <si>
    <t>J-2083</t>
  </si>
  <si>
    <t>J-2022</t>
  </si>
  <si>
    <t>J-2045</t>
  </si>
  <si>
    <t>J-2046</t>
  </si>
  <si>
    <t>J-2047</t>
  </si>
  <si>
    <t>J-2048</t>
  </si>
  <si>
    <t>J-2049</t>
  </si>
  <si>
    <t>J-2050</t>
  </si>
  <si>
    <t>J-2084</t>
  </si>
  <si>
    <t>J-2085</t>
  </si>
  <si>
    <t>J-2051</t>
  </si>
  <si>
    <t>J-2081</t>
  </si>
  <si>
    <t>J-2082</t>
  </si>
  <si>
    <t>LH</t>
  </si>
  <si>
    <t>PANEL SIDE LH</t>
  </si>
  <si>
    <t>PANEL SIDE RH</t>
  </si>
  <si>
    <t>GT-6273</t>
  </si>
  <si>
    <t>J-4041</t>
  </si>
  <si>
    <t>PANEL HOOD</t>
  </si>
  <si>
    <t>x</t>
  </si>
  <si>
    <t>PH-074 BLK</t>
  </si>
  <si>
    <t>AES-049 FNS</t>
  </si>
  <si>
    <t>AH-008 GU</t>
  </si>
  <si>
    <t>PV-023BS</t>
  </si>
  <si>
    <t>AAS-073</t>
  </si>
  <si>
    <t>NTS-020 FNS</t>
  </si>
  <si>
    <t>NTS-021 FNS</t>
  </si>
  <si>
    <t>NTS-020/21 BLK</t>
  </si>
  <si>
    <t>WL-002</t>
  </si>
  <si>
    <t>AAS-032</t>
  </si>
  <si>
    <t>SC-0755</t>
  </si>
  <si>
    <t>AA-1425</t>
  </si>
  <si>
    <t>IF-015</t>
  </si>
  <si>
    <t>IF-013 BLK</t>
  </si>
  <si>
    <t>IF-013 FNS</t>
  </si>
  <si>
    <t>WL-001</t>
  </si>
  <si>
    <t>IF-013</t>
  </si>
  <si>
    <t>IF-015 BLK</t>
  </si>
  <si>
    <t>PH-073GU</t>
  </si>
  <si>
    <t>PH-074GU</t>
  </si>
  <si>
    <t>NTS-020</t>
  </si>
  <si>
    <t>AES-049</t>
  </si>
  <si>
    <t>AES-050</t>
  </si>
  <si>
    <t>AAS-033</t>
  </si>
  <si>
    <t>AA-1426</t>
  </si>
  <si>
    <t>NTS-021</t>
  </si>
  <si>
    <t>C IAMI</t>
  </si>
  <si>
    <t>NX-2928 FNS1</t>
  </si>
  <si>
    <t>WL-001 FNS</t>
  </si>
  <si>
    <t>61771/72 WIP</t>
  </si>
  <si>
    <t>61771/72 FNS</t>
  </si>
  <si>
    <t>PH-073 BLK</t>
  </si>
  <si>
    <t>PV-023BS FNS</t>
  </si>
  <si>
    <t xml:space="preserve">NON SHIFT </t>
  </si>
  <si>
    <t>K4051(BLANKING)</t>
  </si>
  <si>
    <t>XP-0047 BLK</t>
  </si>
  <si>
    <t>XP-0047 FNS</t>
  </si>
  <si>
    <t>55723-BZ200</t>
  </si>
  <si>
    <t>61621-BZ-150</t>
  </si>
  <si>
    <t>57468-BZ120</t>
  </si>
  <si>
    <t>57469-BZ60</t>
  </si>
  <si>
    <t>AA-3446 WIP</t>
  </si>
  <si>
    <t>AA-3446 FNS</t>
  </si>
  <si>
    <t>XP-0078 BLK</t>
  </si>
  <si>
    <t>XP-0078 FNS</t>
  </si>
  <si>
    <t>XP-0079 BLK</t>
  </si>
  <si>
    <t>XP-0079 FNS</t>
  </si>
  <si>
    <t>AAS-058/59</t>
  </si>
  <si>
    <t>G-003N/4N</t>
  </si>
  <si>
    <t>SC-0767/8</t>
  </si>
  <si>
    <t>AES-039/42</t>
  </si>
  <si>
    <t>GT-6246 FNS/7</t>
  </si>
  <si>
    <t>G-013/14</t>
  </si>
  <si>
    <t>G-015/16</t>
  </si>
  <si>
    <t>G-017/18</t>
  </si>
  <si>
    <t>G-017/20</t>
  </si>
  <si>
    <t>G-021/22</t>
  </si>
  <si>
    <t>NXS-037/8</t>
  </si>
  <si>
    <t>PVS-001B1/2B1</t>
  </si>
  <si>
    <t>PVS-003/4B1</t>
  </si>
  <si>
    <t>PVS-005/7B</t>
  </si>
  <si>
    <t>NA-053/56</t>
  </si>
  <si>
    <t>RC-1739 FNS/40</t>
  </si>
  <si>
    <t>AA-0515/89</t>
  </si>
  <si>
    <t>AA-0515/90</t>
  </si>
  <si>
    <t>AA-1897/88</t>
  </si>
  <si>
    <t>IB-023/24</t>
  </si>
  <si>
    <t>IB-061/62</t>
  </si>
  <si>
    <t>IB-067/68</t>
  </si>
  <si>
    <t>PB-015/25</t>
  </si>
  <si>
    <t>PB-015N/25</t>
  </si>
  <si>
    <t>PB-016N/26</t>
  </si>
  <si>
    <t>PB-016/26</t>
  </si>
  <si>
    <t>PB-033/34</t>
  </si>
  <si>
    <t>AES-049/50</t>
  </si>
  <si>
    <t>AES-028/33</t>
  </si>
  <si>
    <t>AES-029/34</t>
  </si>
  <si>
    <t>AA-1425/26</t>
  </si>
  <si>
    <t>AA-3446</t>
  </si>
  <si>
    <t>XP-0047</t>
  </si>
  <si>
    <t>AA-3427</t>
  </si>
  <si>
    <t>XP-0078</t>
  </si>
  <si>
    <t>S4030/31</t>
  </si>
  <si>
    <t>T4013/14</t>
  </si>
  <si>
    <t>T4023/24</t>
  </si>
  <si>
    <t>K4045/46</t>
  </si>
  <si>
    <t>K4047/48</t>
  </si>
  <si>
    <t>XP-0048</t>
  </si>
  <si>
    <t>XP-0079</t>
  </si>
  <si>
    <t>AA-3447</t>
  </si>
  <si>
    <t>AA-3426</t>
  </si>
  <si>
    <t>AA-3426 FNS</t>
  </si>
  <si>
    <t>NTS-020 BLK</t>
  </si>
  <si>
    <t>WA-001</t>
  </si>
  <si>
    <t>AA-3426 WIP</t>
  </si>
  <si>
    <t>SPORT DAY</t>
  </si>
  <si>
    <t>AAS-006 BLK</t>
  </si>
  <si>
    <t>AAS-007 BLK</t>
  </si>
  <si>
    <t>NTS-021 BLK</t>
  </si>
  <si>
    <t>GT-2515</t>
  </si>
  <si>
    <t>GT-2514</t>
  </si>
  <si>
    <t>GT-3638</t>
  </si>
  <si>
    <t>GT-2513</t>
  </si>
  <si>
    <t>GT-3639</t>
  </si>
  <si>
    <t>GT-5056</t>
  </si>
  <si>
    <t>GT-5051</t>
  </si>
  <si>
    <t>GT-5057</t>
  </si>
  <si>
    <t>GT-5058</t>
  </si>
  <si>
    <t>GT-5059</t>
  </si>
  <si>
    <t>GT-2518</t>
  </si>
  <si>
    <t>GT-2519</t>
  </si>
  <si>
    <t>GT-2520</t>
  </si>
  <si>
    <t>GT-2512</t>
  </si>
  <si>
    <t>WL-002N</t>
  </si>
  <si>
    <t>AES-011V BLK</t>
  </si>
  <si>
    <t>AES-011V FNS</t>
  </si>
  <si>
    <t>AES-012V BLK</t>
  </si>
  <si>
    <t>AES-012V FNS</t>
  </si>
  <si>
    <t>AES-011V</t>
  </si>
  <si>
    <t>AES-012V</t>
  </si>
  <si>
    <t>RC-2770/</t>
  </si>
  <si>
    <t>RC-2764/NA-049/T-114E</t>
  </si>
  <si>
    <t>RC-2770/NA-050/T-116E</t>
  </si>
  <si>
    <t>T213</t>
  </si>
  <si>
    <t>T213E</t>
  </si>
  <si>
    <t>T227</t>
  </si>
  <si>
    <t>NA-054</t>
  </si>
  <si>
    <t>T231</t>
  </si>
  <si>
    <t>NA-055</t>
  </si>
  <si>
    <t>T214</t>
  </si>
  <si>
    <t>NA-053/T213/T213E</t>
  </si>
  <si>
    <t>NA-056/T214/T214E</t>
  </si>
  <si>
    <t>A-YPI-AAP-MPI</t>
  </si>
  <si>
    <t>B-D-IKAR</t>
  </si>
  <si>
    <t>B-MPI</t>
  </si>
  <si>
    <t>B-AAP</t>
  </si>
  <si>
    <t>B-FTI</t>
  </si>
  <si>
    <t>D-B-MPI</t>
  </si>
  <si>
    <t>GT-5156</t>
  </si>
  <si>
    <t>GT-5157</t>
  </si>
  <si>
    <t>RC-1600/AE-1403/T-115</t>
  </si>
  <si>
    <t>RC-1601/AE-1404/T-117</t>
  </si>
  <si>
    <t>K-1080</t>
  </si>
  <si>
    <t>K-1081</t>
  </si>
  <si>
    <t>K-1082</t>
  </si>
  <si>
    <t>K-1083</t>
  </si>
  <si>
    <t>AL</t>
  </si>
  <si>
    <t>ALIH PROSES DARI FTI ( MULAI 3 JULI 2023 )</t>
  </si>
  <si>
    <t>QCC DAY KAMIS JAM 11;00 SAMPE JAM 11:45</t>
  </si>
  <si>
    <t>SPORT DAY RABU JAM 16:30 SAMPE JAM 18:00</t>
  </si>
  <si>
    <t>IB-077 ( variant ib-050 )</t>
  </si>
  <si>
    <t>B-ISRA</t>
  </si>
  <si>
    <t>PB-061 ( varint pb-061n )</t>
  </si>
  <si>
    <t>PB-061 ( varint pb-061 )</t>
  </si>
  <si>
    <t>PROS</t>
  </si>
  <si>
    <t>PROSES 2 MESIN MULAI TGL 22 AGUSTUS 2023</t>
  </si>
  <si>
    <t>D-B</t>
  </si>
  <si>
    <t>TGL</t>
  </si>
  <si>
    <t>/2</t>
  </si>
  <si>
    <t>/4</t>
  </si>
  <si>
    <t>AES-003 BLK</t>
  </si>
  <si>
    <t>AES-003 FNS</t>
  </si>
  <si>
    <t>AES-003</t>
  </si>
  <si>
    <t>AES-004</t>
  </si>
  <si>
    <t>J-3001</t>
  </si>
  <si>
    <t>J-3004</t>
  </si>
  <si>
    <t>OK</t>
  </si>
  <si>
    <t>REPAIR</t>
  </si>
  <si>
    <t>REJECT</t>
  </si>
  <si>
    <t>:   07:30 - 16:15 WIB</t>
  </si>
  <si>
    <t>AES-043 BLK</t>
  </si>
  <si>
    <t>AES-043</t>
  </si>
  <si>
    <t>AES-043 FNS</t>
  </si>
  <si>
    <t>AES-006 BLK-</t>
  </si>
  <si>
    <t>AES-006- BLK</t>
  </si>
  <si>
    <t>AES-006- BLK-</t>
  </si>
  <si>
    <t>AES-011 BLK-</t>
  </si>
  <si>
    <t>AES-011- BLK</t>
  </si>
  <si>
    <t>AES-011- BLK-</t>
  </si>
  <si>
    <t>PANEL ROOF</t>
  </si>
  <si>
    <t>Sect. Head PPC</t>
  </si>
  <si>
    <t>Dept. Head Production</t>
  </si>
  <si>
    <t>Sect. Head Production</t>
  </si>
  <si>
    <t>Checked By</t>
  </si>
  <si>
    <t>Approved By</t>
  </si>
  <si>
    <t>:  21:00 - 04:45 WIB</t>
  </si>
  <si>
    <t>Dept. Head PPLC</t>
  </si>
  <si>
    <t>PH-073</t>
  </si>
  <si>
    <t>PH-074</t>
  </si>
  <si>
    <t>AAS-006 WIP</t>
  </si>
  <si>
    <t>AAS-007 WIP</t>
  </si>
  <si>
    <t>AAS-006 FNS/7FNS</t>
  </si>
  <si>
    <t>5251D427V</t>
  </si>
  <si>
    <t>5251D428V</t>
  </si>
  <si>
    <t>743R0B010P</t>
  </si>
  <si>
    <t>743R1B010P</t>
  </si>
  <si>
    <t>MK-030</t>
  </si>
  <si>
    <t>MK-031</t>
  </si>
  <si>
    <t>MK-032</t>
  </si>
  <si>
    <t>MK-033</t>
  </si>
  <si>
    <t>PANEL FR FLOOR LH</t>
  </si>
  <si>
    <t>PANEL FR FLOOR RH</t>
  </si>
  <si>
    <t>PANEL FR FLOOR SIDE LH</t>
  </si>
  <si>
    <t>PANEL FR FLOOR SIDE RH</t>
  </si>
  <si>
    <t>BS-5251-D428V/5251</t>
  </si>
  <si>
    <t>MFG-5251D427V-00</t>
  </si>
  <si>
    <t>MFG-5251D428V-00</t>
  </si>
  <si>
    <t>MFG-743R0B010P-00</t>
  </si>
  <si>
    <t>MFG-743R1B010P-00</t>
  </si>
  <si>
    <t>Leader Of PPC</t>
  </si>
  <si>
    <t>Foreman Of PPC</t>
  </si>
  <si>
    <t>Team Member Of PPC</t>
  </si>
  <si>
    <t>Knowed By</t>
  </si>
  <si>
    <t>Prepared By</t>
  </si>
  <si>
    <t>Dandi R.</t>
  </si>
  <si>
    <t>Syaiful D.</t>
  </si>
  <si>
    <t>Heri P.</t>
  </si>
  <si>
    <t>Alberta P. S.</t>
  </si>
  <si>
    <t>Cece S.</t>
  </si>
  <si>
    <t>Hari</t>
  </si>
  <si>
    <t>Tgl</t>
  </si>
  <si>
    <t>Jam</t>
  </si>
  <si>
    <t>J-2057 (Lokal Lh)</t>
  </si>
  <si>
    <t>J-2002 (Lokal Lh)</t>
  </si>
  <si>
    <t>J-2058 (Lokal Lh)</t>
  </si>
  <si>
    <t>J-2059 (Lokal Lh)</t>
  </si>
  <si>
    <t>J-2060 (Galv. Lh)</t>
  </si>
  <si>
    <t>J-2061 (Galv. Lh)</t>
  </si>
  <si>
    <t>J-2062 (Lokal Lh)</t>
  </si>
  <si>
    <t>J-2063 (Galv. Lh)</t>
  </si>
  <si>
    <t>J-2064 (Lokal Lh)</t>
  </si>
  <si>
    <t>J-2022 (Lokal Rh)</t>
  </si>
  <si>
    <t>J-2083 (Galv. Lh)</t>
  </si>
  <si>
    <t>J-2045 (Lokal Rh)</t>
  </si>
  <si>
    <t>J-2046 (Lokal Rh)</t>
  </si>
  <si>
    <t>J-2047 (Galv. Rh)</t>
  </si>
  <si>
    <t>J-2048 (Galv. Rh)</t>
  </si>
  <si>
    <t>J-2049 (Lokal Rh)</t>
  </si>
  <si>
    <t>J-2050 (Galv. Rh)</t>
  </si>
  <si>
    <t>J-2084 (Lokal Rh)</t>
  </si>
  <si>
    <t>J-2085 (Galv. Rh)</t>
  </si>
  <si>
    <t>J-2051 (Lokal Rh)</t>
  </si>
  <si>
    <t>J-2081 (Lokal Rh)</t>
  </si>
  <si>
    <t>J-2082 (Galv. Rh)</t>
  </si>
  <si>
    <t>G-001</t>
  </si>
  <si>
    <t>D61161 BZ081-00</t>
  </si>
  <si>
    <t>G-035 FNS1</t>
  </si>
  <si>
    <t>P. Aditya</t>
  </si>
  <si>
    <t>?</t>
  </si>
  <si>
    <t>A-MPI</t>
  </si>
  <si>
    <t>AAS-054 BLK</t>
  </si>
  <si>
    <t>AAS-054 FNS</t>
  </si>
  <si>
    <t xml:space="preserve">SAME JOB </t>
  </si>
  <si>
    <t>Hari Kerja</t>
  </si>
  <si>
    <t>update</t>
  </si>
  <si>
    <t>TARGET GSPH</t>
  </si>
  <si>
    <t>K1150 WIP</t>
  </si>
  <si>
    <t>K1152 WIP</t>
  </si>
  <si>
    <t>K1155 WIP</t>
  </si>
  <si>
    <t>K1157 WIP</t>
  </si>
  <si>
    <t>K1150 FNS</t>
  </si>
  <si>
    <t>K1152 FNS</t>
  </si>
  <si>
    <t>K1155 FNS</t>
  </si>
  <si>
    <t>K1157 FNS</t>
  </si>
  <si>
    <t>PH-031GU</t>
  </si>
  <si>
    <t>PH-024N</t>
  </si>
  <si>
    <t>D IAMI</t>
  </si>
  <si>
    <t>Total Fnish</t>
  </si>
  <si>
    <t>Total Finish</t>
  </si>
  <si>
    <t>:   21:00 - 04:45 WIB</t>
  </si>
  <si>
    <t>RCS-017 WIP</t>
  </si>
  <si>
    <t>RCS-017 FNS</t>
  </si>
  <si>
    <t>Sapriadi</t>
  </si>
  <si>
    <t>Alvyn</t>
  </si>
  <si>
    <t>Bayu Prakosa</t>
  </si>
  <si>
    <t>M. Rajief A.</t>
  </si>
  <si>
    <t>KEB. MTL</t>
  </si>
  <si>
    <t>GSPH/
ITEM</t>
  </si>
  <si>
    <t>I Wayan G.</t>
  </si>
  <si>
    <t>Division Head</t>
  </si>
  <si>
    <t>RC-2770</t>
  </si>
  <si>
    <t>D-1</t>
  </si>
  <si>
    <t>D-2</t>
  </si>
  <si>
    <t>D-3</t>
  </si>
  <si>
    <t>D-4</t>
  </si>
  <si>
    <t>M. Abdullah</t>
  </si>
  <si>
    <t>YCS-001</t>
  </si>
  <si>
    <t>Y-1561</t>
  </si>
  <si>
    <t>GT-5154 BLK DRAW1</t>
  </si>
  <si>
    <t>GT-6082 BLK DRAW1</t>
  </si>
  <si>
    <t>SHORT MEETING</t>
  </si>
  <si>
    <t>BLK RC-2764, RC-2770, AES-011</t>
  </si>
  <si>
    <t>BLK RC-2764, RC-2770, AES-012</t>
  </si>
  <si>
    <t>:   Rabu Malam</t>
  </si>
  <si>
    <t>IB-094 WIP</t>
  </si>
  <si>
    <t>IB-094/5 Shoulder 700P</t>
  </si>
  <si>
    <t>IB-094 FNS</t>
  </si>
  <si>
    <t>IB-098 WIP</t>
  </si>
  <si>
    <t>IB-099/100 Gusset 700P</t>
  </si>
  <si>
    <t>IB-096/7 Gusset 700P</t>
  </si>
  <si>
    <t>IB-098 FNS</t>
  </si>
  <si>
    <t>IB-092</t>
  </si>
  <si>
    <t>IB-092/3 Roof Side 700P</t>
  </si>
  <si>
    <t>BLK RC-1600, RC-1601, AES-011V</t>
  </si>
  <si>
    <t>BLK RC-1600, RC-1601, AES-012V</t>
  </si>
  <si>
    <t>SC-0767 WIP</t>
  </si>
  <si>
    <t>:   Selasa Pagi</t>
  </si>
  <si>
    <t>:   05-Mei-2026</t>
  </si>
  <si>
    <t>45" Trial</t>
  </si>
  <si>
    <t>FNS</t>
  </si>
  <si>
    <t>/090</t>
  </si>
  <si>
    <t>RCS-018 WIP</t>
  </si>
  <si>
    <t>/8</t>
  </si>
  <si>
    <t>Revisi-01</t>
  </si>
  <si>
    <t>/79</t>
  </si>
  <si>
    <t>Recovery Shift 2</t>
  </si>
  <si>
    <t>Qty 450 Jadi 360</t>
  </si>
  <si>
    <t>/048</t>
  </si>
  <si>
    <t>RCS-012 WIP</t>
  </si>
  <si>
    <t>Recovery Item Shift 2</t>
  </si>
  <si>
    <t>Delete Plan Shift 1</t>
  </si>
  <si>
    <t>Proses Gang 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</si>
</sst>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$&quot;#,##0;[Red]\-&quot;$&quot;#,##0"/>
    <numFmt numFmtId="169" formatCode="&quot;$&quot;#,##0.00;[Red]\-&quot;$&quot;#,##0.00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_(&quot;Rp&quot;* #,##0.00_);_(&quot;Rp&quot;* \(#,##0.00\);_(&quot;Rp&quot;* &quot;-&quot;??_);_(@_)"/>
    <numFmt numFmtId="173" formatCode="h:mm;@"/>
    <numFmt numFmtId="174" formatCode="0.0"/>
    <numFmt numFmtId="175" formatCode="_ &quot;\&quot;* #,##0.00_ ;_ &quot;\&quot;* \-#,##0.00_ ;_ &quot;\&quot;* &quot;-&quot;??_ ;_ @_ "/>
    <numFmt numFmtId="176" formatCode="_ &quot;\&quot;* #,##0_ ;_ &quot;\&quot;* \-#,##0_ ;_ &quot;\&quot;* &quot;-&quot;_ ;_ @_ "/>
    <numFmt numFmtId="177" formatCode="_ * #,##0_ ;_ * \-#,##0_ ;_ * &quot;-&quot;_ ;_ @_ "/>
    <numFmt numFmtId="178" formatCode="_ * #,##0.00_ ;_ * \-#,##0.00_ ;_ * &quot;-&quot;??_ ;_ @_ "/>
    <numFmt numFmtId="179" formatCode="\ \ \ \ \ @"/>
    <numFmt numFmtId="180" formatCode="#,##0.00\ ;&quot; (&quot;#,##0.00\);&quot; -&quot;#\ ;@\ "/>
    <numFmt numFmtId="181" formatCode="\$#,##0\ ;\(\$#,##0\)"/>
    <numFmt numFmtId="182" formatCode="&quot;£&quot;#,##0;[Red]\-&quot;£&quot;#,##0"/>
    <numFmt numFmtId="183" formatCode="#,##0.0_);\(#,##0.0\)"/>
    <numFmt numFmtId="184" formatCode="_-&quot;L.&quot;\ * #,##0_-;\-&quot;L.&quot;\ * #,##0_-;_-&quot;L.&quot;\ * &quot;-&quot;_-;_-@_-"/>
    <numFmt numFmtId="185" formatCode="_ [$€]\ * #,##0.00_ ;_ [$€]\ * \-#,##0.00_ ;_ [$€]\ * &quot;-&quot;??_ ;_ @_ "/>
    <numFmt numFmtId="186" formatCode="0.0%"/>
    <numFmt numFmtId="187" formatCode="[$$-409]#,##0.00;[Red]\-[$$-409]#,##0.00"/>
    <numFmt numFmtId="188" formatCode="_-* #,##0\ &quot;F&quot;_-;\-* #,##0\ &quot;F&quot;_-;_-* &quot;-&quot;\ &quot;F&quot;_-;_-@_-"/>
    <numFmt numFmtId="189" formatCode="_-* #,##0.00\ &quot;F&quot;_-;\-* #,##0.00\ &quot;F&quot;_-;_-* &quot;-&quot;??\ &quot;F&quot;_-;_-@_-"/>
    <numFmt numFmtId="190" formatCode="&quot;$&quot;#,##0.00_-;[Red]&quot;$&quot;#,##0.00\-"/>
    <numFmt numFmtId="191" formatCode="#,##0\ &quot;DM&quot;;[Red]\-#,##0\ &quot;DM&quot;"/>
    <numFmt numFmtId="192" formatCode="_-* #,##0_-;_-* #,##0\-;_-* &quot;-&quot;_-;_-@_-"/>
    <numFmt numFmtId="193" formatCode="&quot;$&quot;#,##0.00_-;&quot;$&quot;#,##0.00\-"/>
    <numFmt numFmtId="194" formatCode="_ &quot;SFr.&quot;\ * #,##0.00_ ;_ &quot;SFr.&quot;\ * \-#,##0.00_ ;_ &quot;SFr.&quot;\ * &quot;-&quot;??_ ;_ @_ "/>
    <numFmt numFmtId="195" formatCode="&quot;\&quot;#,##0;[Red]&quot;\&quot;&quot;\&quot;\-#,##0"/>
    <numFmt numFmtId="196" formatCode="&quot;\&quot;#,##0.00;[Red]&quot;\&quot;&quot;\&quot;&quot;\&quot;&quot;\&quot;&quot;\&quot;&quot;\&quot;\-#,##0.00"/>
    <numFmt numFmtId="197" formatCode="&quot;\&quot;#,##0.00;[Red]&quot;\&quot;\-#,##0.00"/>
    <numFmt numFmtId="198" formatCode="&quot;\&quot;#,##0;[Red]&quot;\&quot;\-#,##0"/>
    <numFmt numFmtId="199" formatCode="&quot;R&quot;#,##0.00;\-&quot;R&quot;#,##0.00"/>
    <numFmt numFmtId="200" formatCode="&quot;R&quot;#,##0.00;[Red]\-&quot;R&quot;#,##0.00"/>
    <numFmt numFmtId="201" formatCode="mmmm\ d\,\ yyyy"/>
    <numFmt numFmtId="202" formatCode="&quot;?&quot;#,##0.00;[Red]&quot;?&quot;\-#,##0.00"/>
    <numFmt numFmtId="203" formatCode="_-* #,##0\ _D_M_-;\-* #,##0\ _D_M_-;_-* &quot;-&quot;\ _D_M_-;_-@_-"/>
    <numFmt numFmtId="204" formatCode="_-* #,##0.00\ _D_M_-;\-* #,##0.00\ _D_M_-;_-* &quot;-&quot;??\ _D_M_-;_-@_-"/>
    <numFmt numFmtId="205" formatCode="_(&quot;Cr$&quot;* #,##0_);_(&quot;Cr$&quot;* \(#,##0\);_(&quot;Cr$&quot;* &quot;-&quot;_);_(@_)"/>
    <numFmt numFmtId="206" formatCode="_(&quot;Cr$&quot;* #,##0.00_);_(&quot;Cr$&quot;* \(#,##0.00\);_(&quot;Cr$&quot;* &quot;-&quot;??_);_(@_)"/>
    <numFmt numFmtId="207" formatCode="_ * #,##0.00_ ;_ * &quot;¥&quot;&quot;¥&quot;\-#,##0.00_ ;_ * &quot;-&quot;??_ ;_ @_ "/>
    <numFmt numFmtId="208" formatCode="_ * #,##0_ ;_ * &quot;¥&quot;&quot;¥&quot;\-#,##0_ ;_ * &quot;-&quot;_ ;_ @_ 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_(* #,##0.00_);_(* \(#,##0.00\);_(* \-??_);_(@_)"/>
    <numFmt numFmtId="212" formatCode="_-* #,##0_-;\-* #,##0_-;_-* \-_-;_-@_-"/>
    <numFmt numFmtId="213" formatCode="&quot;$&quot;#,##0\ ;\(&quot;$&quot;#,##0\)"/>
    <numFmt numFmtId="214" formatCode="_-* #,##0.000000_-;\-* #,##0.000000_-;_-* &quot;-&quot;??_-;_-@_-"/>
    <numFmt numFmtId="215" formatCode="#,##0.0"/>
    <numFmt numFmtId="216" formatCode="\$#,##0.00"/>
    <numFmt numFmtId="217" formatCode="[$-F800]dddd\,\ mmmm\ dd\,\ yyyy"/>
  </numFmts>
  <fonts count="26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 Narrow"/>
      <family val="2"/>
    </font>
    <font>
      <b/>
      <sz val="18"/>
      <name val="Arial Narrow"/>
      <family val="2"/>
    </font>
    <font>
      <b/>
      <sz val="48"/>
      <color indexed="8"/>
      <name val="Calibri"/>
      <family val="2"/>
    </font>
    <font>
      <b/>
      <sz val="26"/>
      <color indexed="8"/>
      <name val="Calibri"/>
      <family val="2"/>
    </font>
    <font>
      <sz val="11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  <charset val="1"/>
    </font>
    <font>
      <sz val="11"/>
      <color indexed="40"/>
      <name val="Calibri"/>
      <family val="2"/>
    </font>
    <font>
      <sz val="11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12"/>
      <name val="Calibri"/>
      <family val="2"/>
    </font>
    <font>
      <sz val="16"/>
      <color indexed="40"/>
      <name val="Calibri"/>
      <family val="2"/>
    </font>
    <font>
      <sz val="20"/>
      <color indexed="8"/>
      <name val="Calibri"/>
      <family val="2"/>
    </font>
    <font>
      <sz val="18"/>
      <color indexed="8"/>
      <name val="Calibri"/>
      <family val="2"/>
    </font>
    <font>
      <sz val="18"/>
      <color indexed="12"/>
      <name val="Calibri"/>
      <family val="2"/>
    </font>
    <font>
      <sz val="24"/>
      <color indexed="8"/>
      <name val="Calibri"/>
      <family val="2"/>
    </font>
    <font>
      <b/>
      <sz val="24"/>
      <color indexed="8"/>
      <name val="Calibri"/>
      <family val="2"/>
    </font>
    <font>
      <sz val="24"/>
      <color indexed="12"/>
      <name val="Calibri"/>
      <family val="2"/>
    </font>
    <font>
      <sz val="16"/>
      <color indexed="12"/>
      <name val="Arial Narrow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48"/>
      <color indexed="8"/>
      <name val="Calibri"/>
      <family val="2"/>
    </font>
    <font>
      <sz val="24"/>
      <color indexed="8"/>
      <name val="Calibri"/>
      <family val="2"/>
    </font>
    <font>
      <b/>
      <sz val="18"/>
      <color indexed="8"/>
      <name val="Calibri"/>
      <family val="2"/>
    </font>
    <font>
      <sz val="26"/>
      <color indexed="8"/>
      <name val="Calibri"/>
      <family val="2"/>
    </font>
    <font>
      <sz val="26"/>
      <color indexed="12"/>
      <name val="Calibri"/>
      <family val="2"/>
    </font>
    <font>
      <sz val="22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6"/>
      <name val="Calibri"/>
      <family val="2"/>
    </font>
    <font>
      <sz val="24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  <charset val="1"/>
      <scheme val="minor"/>
    </font>
    <font>
      <sz val="28"/>
      <color theme="1"/>
      <name val="Calibri"/>
      <family val="2"/>
      <charset val="1"/>
      <scheme val="minor"/>
    </font>
    <font>
      <sz val="28"/>
      <color indexed="8"/>
      <name val="Calibri"/>
      <family val="2"/>
      <charset val="1"/>
    </font>
    <font>
      <b/>
      <sz val="28"/>
      <color indexed="8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sz val="16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sz val="24"/>
      <color theme="0"/>
      <name val="Calibri"/>
      <family val="2"/>
      <charset val="1"/>
    </font>
    <font>
      <sz val="26"/>
      <color theme="0"/>
      <name val="Calibri"/>
      <family val="2"/>
      <charset val="1"/>
    </font>
    <font>
      <sz val="16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sz val="26"/>
      <name val="Calibri"/>
      <family val="2"/>
      <charset val="1"/>
    </font>
    <font>
      <b/>
      <sz val="20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A7D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charset val="1"/>
    </font>
    <font>
      <sz val="11"/>
      <color theme="1"/>
      <name val="Bookman Old Style"/>
      <family val="2"/>
      <charset val="1"/>
    </font>
    <font>
      <sz val="12"/>
      <name val="Times New Roman"/>
      <family val="1"/>
    </font>
    <font>
      <sz val="8"/>
      <name val="Tahoma"/>
      <family val="2"/>
    </font>
    <font>
      <b/>
      <sz val="12"/>
      <name val="Arial"/>
      <family val="2"/>
    </font>
    <font>
      <sz val="8"/>
      <name val="Arial"/>
      <family val="2"/>
    </font>
    <font>
      <u/>
      <sz val="8.25"/>
      <color indexed="36"/>
      <name val="MS P????"/>
      <family val="3"/>
    </font>
    <font>
      <u/>
      <sz val="8.25"/>
      <color indexed="12"/>
      <name val="MS P????"/>
      <family val="3"/>
    </font>
    <font>
      <sz val="12"/>
      <name val="??????"/>
      <family val="1"/>
    </font>
    <font>
      <sz val="11"/>
      <name val="MS P????"/>
      <family val="3"/>
    </font>
    <font>
      <sz val="12"/>
      <name val="×–¾’©‘Ì"/>
      <charset val="128"/>
    </font>
    <font>
      <u/>
      <sz val="9.35"/>
      <color indexed="36"/>
      <name val="lr oSVbN"/>
      <family val="3"/>
      <charset val="128"/>
    </font>
    <font>
      <u/>
      <sz val="9.35"/>
      <color indexed="12"/>
      <name val="lr oSVbN"/>
      <family val="3"/>
      <charset val="128"/>
    </font>
    <font>
      <sz val="12"/>
      <name val="ｹﾙﾅﾁﾃｼ"/>
      <family val="1"/>
      <charset val="128"/>
    </font>
    <font>
      <sz val="11"/>
      <color indexed="8"/>
      <name val="Georgia"/>
      <family val="2"/>
    </font>
    <font>
      <sz val="11"/>
      <color indexed="9"/>
      <name val="Georgia"/>
      <family val="2"/>
    </font>
    <font>
      <sz val="11"/>
      <color indexed="9"/>
      <name val="Calibri"/>
      <family val="2"/>
    </font>
    <font>
      <sz val="12"/>
      <name val="細明朝体"/>
      <family val="3"/>
      <charset val="128"/>
    </font>
    <font>
      <sz val="11"/>
      <name val="ｵｸｿ "/>
      <family val="3"/>
      <charset val="128"/>
    </font>
    <font>
      <sz val="12"/>
      <name val="¹UAAA¼"/>
      <family val="3"/>
      <charset val="255"/>
    </font>
    <font>
      <sz val="10"/>
      <color indexed="22"/>
      <name val="Arial"/>
      <family val="2"/>
    </font>
    <font>
      <sz val="11"/>
      <color indexed="20"/>
      <name val="Georgia"/>
      <family val="2"/>
    </font>
    <font>
      <sz val="11"/>
      <color indexed="20"/>
      <name val="Calibri"/>
      <family val="2"/>
    </font>
    <font>
      <sz val="11"/>
      <name val="ＭＳ Ｐゴシック"/>
      <charset val="128"/>
    </font>
    <font>
      <b/>
      <sz val="11"/>
      <color indexed="52"/>
      <name val="Georgia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b/>
      <sz val="11"/>
      <color indexed="9"/>
      <name val="Georgia"/>
      <family val="2"/>
    </font>
    <font>
      <b/>
      <sz val="11"/>
      <color indexed="9"/>
      <name val="Calibri"/>
      <family val="2"/>
    </font>
    <font>
      <sz val="10"/>
      <color indexed="51"/>
      <name val="Arial"/>
      <family val="2"/>
    </font>
    <font>
      <sz val="12"/>
      <color indexed="8"/>
      <name val="Calibri"/>
      <family val="2"/>
    </font>
    <font>
      <sz val="8"/>
      <name val="Helv"/>
    </font>
    <font>
      <sz val="10"/>
      <name val="Trebuchet MS"/>
      <family val="2"/>
    </font>
    <font>
      <sz val="11"/>
      <name val="System"/>
      <family val="2"/>
    </font>
    <font>
      <sz val="8"/>
      <name val="CG Times (E1)"/>
    </font>
    <font>
      <sz val="10"/>
      <name val="Helv"/>
    </font>
    <font>
      <i/>
      <sz val="11"/>
      <color indexed="23"/>
      <name val="Georgia"/>
      <family val="2"/>
    </font>
    <font>
      <i/>
      <sz val="11"/>
      <color indexed="23"/>
      <name val="Calibri"/>
      <family val="2"/>
    </font>
    <font>
      <sz val="11"/>
      <color indexed="17"/>
      <name val="Georgia"/>
      <family val="2"/>
    </font>
    <font>
      <sz val="11"/>
      <color indexed="17"/>
      <name val="Calibri"/>
      <family val="2"/>
    </font>
    <font>
      <b/>
      <sz val="15"/>
      <color indexed="54"/>
      <name val="Georgia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54"/>
      <name val="Georgia"/>
      <family val="2"/>
    </font>
    <font>
      <b/>
      <sz val="13"/>
      <color indexed="56"/>
      <name val="Calibri"/>
      <family val="2"/>
    </font>
    <font>
      <b/>
      <sz val="11"/>
      <color indexed="54"/>
      <name val="Georgia"/>
      <family val="2"/>
    </font>
    <font>
      <b/>
      <sz val="11"/>
      <color indexed="56"/>
      <name val="Calibri"/>
      <family val="2"/>
    </font>
    <font>
      <shadow/>
      <sz val="8"/>
      <color indexed="12"/>
      <name val="Times New Roman"/>
      <family val="1"/>
    </font>
    <font>
      <sz val="10"/>
      <color indexed="18"/>
      <name val="Arial"/>
      <family val="2"/>
    </font>
    <font>
      <sz val="11"/>
      <color indexed="62"/>
      <name val="Calibri"/>
      <family val="2"/>
    </font>
    <font>
      <sz val="11"/>
      <color indexed="52"/>
      <name val="Georgia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Georgia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Georgia"/>
      <family val="2"/>
    </font>
    <font>
      <b/>
      <sz val="11"/>
      <color indexed="63"/>
      <name val="Calibri"/>
      <family val="2"/>
    </font>
    <font>
      <b/>
      <sz val="11"/>
      <name val="Helv"/>
      <family val="2"/>
    </font>
    <font>
      <b/>
      <sz val="12"/>
      <name val="Univers (WN)"/>
    </font>
    <font>
      <b/>
      <sz val="12"/>
      <name val="Univers (WN)"/>
      <family val="2"/>
    </font>
    <font>
      <b/>
      <sz val="18"/>
      <color indexed="54"/>
      <name val="Georgia"/>
      <family val="2"/>
    </font>
    <font>
      <b/>
      <sz val="18"/>
      <color indexed="56"/>
      <name val="Cambria"/>
      <family val="2"/>
    </font>
    <font>
      <b/>
      <sz val="11"/>
      <color indexed="8"/>
      <name val="Georgia"/>
      <family val="2"/>
    </font>
    <font>
      <sz val="10"/>
      <name val="Univers (E1)"/>
    </font>
    <font>
      <sz val="11"/>
      <color indexed="10"/>
      <name val="Georgia"/>
      <family val="2"/>
    </font>
    <font>
      <sz val="11"/>
      <color indexed="10"/>
      <name val="Calibri"/>
      <family val="2"/>
    </font>
    <font>
      <u/>
      <sz val="8.25"/>
      <color indexed="12"/>
      <name val="ＭＳ Ｐゴシック"/>
      <family val="3"/>
      <charset val="128"/>
    </font>
    <font>
      <u/>
      <sz val="7.5"/>
      <color indexed="12"/>
      <name val="Arial"/>
      <family val="2"/>
    </font>
    <font>
      <u/>
      <sz val="6.6"/>
      <color indexed="12"/>
      <name val="ＭＳ Ｐゴシック"/>
      <family val="3"/>
      <charset val="128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4"/>
      <name val="ＭＳ 明朝"/>
      <family val="1"/>
      <charset val="128"/>
    </font>
    <font>
      <sz val="10"/>
      <name val="本明朝－Ｍ"/>
      <family val="3"/>
      <charset val="128"/>
    </font>
    <font>
      <sz val="10"/>
      <name val="細明朝体"/>
      <family val="3"/>
      <charset val="128"/>
    </font>
    <font>
      <u/>
      <sz val="8.25"/>
      <color indexed="36"/>
      <name val="ＭＳ Ｐゴシック"/>
      <family val="3"/>
      <charset val="128"/>
    </font>
    <font>
      <u/>
      <sz val="6.6"/>
      <color indexed="36"/>
      <name val="ＭＳ Ｐゴシック"/>
      <family val="3"/>
      <charset val="128"/>
    </font>
    <font>
      <u/>
      <sz val="7.5"/>
      <color indexed="36"/>
      <name val="Arial"/>
      <family val="2"/>
    </font>
    <font>
      <b/>
      <sz val="11"/>
      <color indexed="8"/>
      <name val="Calibri"/>
      <family val="2"/>
      <charset val="1"/>
    </font>
    <font>
      <sz val="12"/>
      <name val="ｷsｲﾓｩ愰 "/>
      <family val="1"/>
      <charset val="128"/>
    </font>
    <font>
      <sz val="11"/>
      <name val="ＭＳ Ｐ明朝"/>
      <family val="1"/>
      <charset val="128"/>
    </font>
    <font>
      <u/>
      <sz val="8.25"/>
      <color indexed="12"/>
      <name val="?? ?????"/>
      <family val="3"/>
      <charset val="128"/>
    </font>
    <font>
      <u/>
      <sz val="8.25"/>
      <color indexed="12"/>
      <name val="?? ???"/>
      <family val="1"/>
      <charset val="128"/>
    </font>
    <font>
      <u/>
      <sz val="8.25"/>
      <color indexed="36"/>
      <name val="?? ?????"/>
      <family val="3"/>
      <charset val="128"/>
    </font>
    <font>
      <u/>
      <sz val="8.25"/>
      <color indexed="36"/>
      <name val="?? ???"/>
      <family val="1"/>
      <charset val="128"/>
    </font>
    <font>
      <sz val="12"/>
      <name val="??????"/>
      <family val="1"/>
      <charset val="128"/>
    </font>
    <font>
      <sz val="12"/>
      <name val="?s???? "/>
      <family val="1"/>
      <charset val="128"/>
    </font>
    <font>
      <sz val="11"/>
      <name val="?? ?????"/>
      <charset val="128"/>
    </font>
    <font>
      <sz val="11"/>
      <name val="?? ???"/>
      <family val="1"/>
      <charset val="128"/>
    </font>
    <font>
      <u/>
      <sz val="11"/>
      <color indexed="36"/>
      <name val="‚l‚r ‚oƒSƒVƒbƒN"/>
      <family val="3"/>
      <charset val="128"/>
    </font>
    <font>
      <u/>
      <sz val="8.25"/>
      <color indexed="36"/>
      <name val="lr oSVbN"/>
      <family val="3"/>
      <charset val="128"/>
    </font>
    <font>
      <u/>
      <sz val="8.25"/>
      <color indexed="12"/>
      <name val="lr oSVbN"/>
      <family val="3"/>
      <charset val="128"/>
    </font>
    <font>
      <sz val="11"/>
      <name val="lr ¾©"/>
      <family val="1"/>
      <charset val="128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b/>
      <sz val="10"/>
      <name val="Tms Rmn"/>
      <family val="1"/>
    </font>
    <font>
      <sz val="12"/>
      <name val="Tms Rmn"/>
    </font>
    <font>
      <i/>
      <sz val="11"/>
      <color indexed="23"/>
      <name val="Calibri"/>
      <family val="2"/>
      <charset val="1"/>
    </font>
    <font>
      <u/>
      <sz val="11"/>
      <color indexed="12"/>
      <name val="‚l‚r ‚oƒSƒVƒbƒN"/>
      <family val="3"/>
      <charset val="128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u/>
      <sz val="8"/>
      <color indexed="12"/>
      <name val="Arial"/>
      <family val="2"/>
    </font>
    <font>
      <u/>
      <sz val="8"/>
      <color indexed="36"/>
      <name val="Arial"/>
      <family val="2"/>
    </font>
    <font>
      <sz val="11"/>
      <color indexed="62"/>
      <name val="Calibri"/>
      <family val="2"/>
      <charset val="1"/>
    </font>
    <font>
      <u/>
      <sz val="11"/>
      <color indexed="12"/>
      <name val="?? ?????"/>
      <family val="3"/>
      <charset val="128"/>
    </font>
    <font>
      <sz val="11"/>
      <color indexed="60"/>
      <name val="Calibri"/>
      <family val="2"/>
      <charset val="1"/>
    </font>
    <font>
      <sz val="10"/>
      <name val="Calibri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sz val="11"/>
      <color indexed="10"/>
      <name val="Calibri"/>
      <family val="2"/>
      <charset val="1"/>
    </font>
    <font>
      <sz val="10"/>
      <name val="?? ????"/>
      <family val="3"/>
      <charset val="128"/>
    </font>
    <font>
      <sz val="11"/>
      <name val="?? ?????"/>
      <family val="3"/>
      <charset val="128"/>
    </font>
    <font>
      <sz val="10"/>
      <name val="lr SVbN"/>
      <family val="1"/>
      <charset val="128"/>
    </font>
    <font>
      <sz val="14"/>
      <name val="System"/>
      <family val="2"/>
    </font>
    <font>
      <sz val="11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color indexed="22"/>
      <name val="MS Sans Serif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</font>
    <font>
      <sz val="12"/>
      <name val="바탕체"/>
      <family val="1"/>
      <charset val="129"/>
    </font>
    <font>
      <sz val="11"/>
      <color indexed="8"/>
      <name val="돋움"/>
      <family val="3"/>
      <charset val="129"/>
    </font>
    <font>
      <sz val="12"/>
      <name val="宋体"/>
    </font>
    <font>
      <b/>
      <sz val="11"/>
      <color indexed="54"/>
      <name val="Calibri"/>
      <family val="2"/>
      <charset val="1"/>
    </font>
    <font>
      <b/>
      <sz val="18"/>
      <color indexed="54"/>
      <name val="Calibri Light"/>
      <family val="2"/>
      <charset val="1"/>
    </font>
    <font>
      <sz val="24"/>
      <color theme="1"/>
      <name val="Calibri"/>
      <family val="2"/>
      <scheme val="minor"/>
    </font>
    <font>
      <b/>
      <sz val="24"/>
      <color theme="0"/>
      <name val="Calibri"/>
      <family val="2"/>
    </font>
    <font>
      <sz val="9"/>
      <name val="Calibri"/>
      <family val="2"/>
      <scheme val="minor"/>
    </font>
    <font>
      <sz val="28"/>
      <color theme="0"/>
      <name val="Calibri"/>
      <family val="2"/>
      <charset val="1"/>
      <scheme val="minor"/>
    </font>
    <font>
      <b/>
      <sz val="22"/>
      <color indexed="8"/>
      <name val="Calibri"/>
      <family val="2"/>
    </font>
    <font>
      <sz val="22"/>
      <color theme="0"/>
      <name val="Calibri"/>
      <family val="2"/>
    </font>
    <font>
      <sz val="22"/>
      <color indexed="12"/>
      <name val="Calibri"/>
      <family val="2"/>
    </font>
    <font>
      <i/>
      <sz val="11"/>
      <color theme="0"/>
      <name val="Calibri"/>
      <family val="2"/>
      <scheme val="minor"/>
    </font>
    <font>
      <i/>
      <sz val="24"/>
      <color indexed="8"/>
      <name val="Calibri"/>
      <family val="2"/>
    </font>
    <font>
      <b/>
      <i/>
      <sz val="24"/>
      <color indexed="8"/>
      <name val="Calibri"/>
      <family val="2"/>
    </font>
    <font>
      <i/>
      <sz val="24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  <font>
      <b/>
      <sz val="11"/>
      <color indexed="40"/>
      <name val="Calibri"/>
      <family val="2"/>
    </font>
    <font>
      <b/>
      <sz val="24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22"/>
      <color theme="1"/>
      <name val="Calibri"/>
      <family val="2"/>
      <charset val="1"/>
      <scheme val="minor"/>
    </font>
    <font>
      <sz val="22"/>
      <color theme="1"/>
      <name val="Calibri"/>
      <family val="2"/>
      <charset val="1"/>
      <scheme val="minor"/>
    </font>
    <font>
      <b/>
      <sz val="28"/>
      <color indexed="8"/>
      <name val="Calibri"/>
      <family val="2"/>
    </font>
    <font>
      <sz val="28"/>
      <color indexed="8"/>
      <name val="Calibri"/>
      <family val="2"/>
    </font>
    <font>
      <sz val="11"/>
      <color theme="1"/>
      <name val="Tahoma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charset val="1"/>
      <scheme val="minor"/>
    </font>
    <font>
      <sz val="24"/>
      <color indexed="8"/>
      <name val="Calibri"/>
      <family val="2"/>
      <charset val="1"/>
    </font>
    <font>
      <sz val="24"/>
      <color theme="1"/>
      <name val="Calibri"/>
      <family val="2"/>
      <charset val="1"/>
      <scheme val="minor"/>
    </font>
    <font>
      <b/>
      <sz val="24"/>
      <color indexed="8"/>
      <name val="Calibri"/>
      <family val="2"/>
      <charset val="1"/>
    </font>
    <font>
      <b/>
      <sz val="24"/>
      <color theme="1"/>
      <name val="Calibri"/>
      <family val="2"/>
      <charset val="1"/>
      <scheme val="minor"/>
    </font>
    <font>
      <b/>
      <sz val="24"/>
      <color theme="0"/>
      <name val="Calibri"/>
      <family val="2"/>
      <charset val="1"/>
    </font>
    <font>
      <b/>
      <sz val="24"/>
      <color indexed="12"/>
      <name val="Calibri"/>
      <family val="2"/>
      <charset val="1"/>
    </font>
    <font>
      <b/>
      <sz val="24"/>
      <color indexed="40"/>
      <name val="Calibri"/>
      <family val="2"/>
      <charset val="1"/>
    </font>
    <font>
      <b/>
      <sz val="24"/>
      <color theme="0"/>
      <name val="Calibri"/>
      <family val="2"/>
      <scheme val="minor"/>
    </font>
    <font>
      <b/>
      <sz val="24"/>
      <color indexed="12"/>
      <name val="Calibri"/>
      <family val="2"/>
    </font>
    <font>
      <b/>
      <sz val="24"/>
      <color indexed="40"/>
      <name val="Calibri"/>
      <family val="2"/>
    </font>
    <font>
      <sz val="24"/>
      <color theme="0"/>
      <name val="Calibri"/>
      <family val="2"/>
      <scheme val="minor"/>
    </font>
    <font>
      <sz val="24"/>
      <name val="Calibri"/>
      <family val="2"/>
    </font>
    <font>
      <sz val="24"/>
      <color indexed="40"/>
      <name val="Calibri"/>
      <family val="2"/>
    </font>
    <font>
      <b/>
      <sz val="24"/>
      <color theme="1"/>
      <name val="Calibri"/>
      <family val="2"/>
      <charset val="1"/>
    </font>
    <font>
      <b/>
      <sz val="24"/>
      <color theme="1"/>
      <name val="Calibri"/>
      <family val="2"/>
    </font>
    <font>
      <b/>
      <sz val="24"/>
      <color indexed="12"/>
      <name val="Arial Narrow"/>
      <family val="2"/>
    </font>
    <font>
      <b/>
      <sz val="24"/>
      <name val="Calibri"/>
      <family val="2"/>
    </font>
    <font>
      <b/>
      <sz val="24"/>
      <name val="Calibri"/>
      <family val="2"/>
      <charset val="1"/>
    </font>
    <font>
      <b/>
      <sz val="24"/>
      <name val="Arial Narrow"/>
      <family val="2"/>
    </font>
    <font>
      <b/>
      <sz val="22"/>
      <name val="Calibri"/>
      <family val="2"/>
    </font>
    <font>
      <b/>
      <i/>
      <u/>
      <sz val="72"/>
      <color indexed="8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45"/>
      </patternFill>
    </fill>
    <fill>
      <patternFill patternType="solid">
        <fgColor indexed="27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61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2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11"/>
        <bgColor indexed="15"/>
      </patternFill>
    </fill>
    <fill>
      <patternFill patternType="solid">
        <fgColor indexed="51"/>
      </patternFill>
    </fill>
    <fill>
      <patternFill patternType="solid">
        <fgColor indexed="51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38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34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62"/>
        <bgColor indexed="56"/>
      </patternFill>
    </fill>
    <fill>
      <patternFill patternType="solid">
        <fgColor indexed="50"/>
      </patternFill>
    </fill>
    <fill>
      <patternFill patternType="solid">
        <fgColor indexed="10"/>
        <bgColor indexed="6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18"/>
        <bgColor indexed="32"/>
      </patternFill>
    </fill>
    <fill>
      <patternFill patternType="solid">
        <fgColor indexed="22"/>
        <bgColor indexed="19"/>
      </patternFill>
    </fill>
    <fill>
      <patternFill patternType="solid">
        <fgColor indexed="56"/>
        <bgColor indexed="6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 style="double">
        <color indexed="51"/>
      </left>
      <right/>
      <top/>
      <bottom style="double">
        <color indexed="51"/>
      </bottom>
      <diagonal/>
    </border>
    <border>
      <left/>
      <right style="double">
        <color indexed="51"/>
      </right>
      <top/>
      <bottom style="double">
        <color indexed="51"/>
      </bottom>
      <diagonal/>
    </border>
    <border>
      <left style="double">
        <color indexed="51"/>
      </left>
      <right/>
      <top/>
      <bottom/>
      <diagonal/>
    </border>
    <border>
      <left/>
      <right style="double">
        <color indexed="51"/>
      </right>
      <top/>
      <bottom/>
      <diagonal/>
    </border>
    <border>
      <left/>
      <right/>
      <top style="double">
        <color indexed="51"/>
      </top>
      <bottom/>
      <diagonal/>
    </border>
    <border>
      <left style="double">
        <color indexed="51"/>
      </left>
      <right/>
      <top style="double">
        <color indexed="51"/>
      </top>
      <bottom/>
      <diagonal/>
    </border>
    <border>
      <left/>
      <right style="double">
        <color indexed="51"/>
      </right>
      <top style="double">
        <color indexed="5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51"/>
      </left>
      <right style="hair">
        <color indexed="51"/>
      </right>
      <top style="hair">
        <color indexed="51"/>
      </top>
      <bottom style="hair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577">
    <xf numFmtId="0" fontId="0" fillId="0" borderId="0"/>
    <xf numFmtId="165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4" fillId="0" borderId="0"/>
    <xf numFmtId="9" fontId="12" fillId="0" borderId="0" applyFont="0" applyFill="0" applyBorder="0" applyAlignment="0" applyProtection="0"/>
    <xf numFmtId="0" fontId="37" fillId="0" borderId="0"/>
    <xf numFmtId="0" fontId="38" fillId="0" borderId="0"/>
    <xf numFmtId="0" fontId="5" fillId="0" borderId="0"/>
    <xf numFmtId="0" fontId="4" fillId="0" borderId="0"/>
    <xf numFmtId="167" fontId="4" fillId="0" borderId="0" applyFont="0" applyFill="0" applyBorder="0" applyAlignment="0" applyProtection="0"/>
    <xf numFmtId="0" fontId="37" fillId="0" borderId="0"/>
    <xf numFmtId="0" fontId="14" fillId="0" borderId="0"/>
    <xf numFmtId="0" fontId="61" fillId="0" borderId="0"/>
    <xf numFmtId="0" fontId="62" fillId="0" borderId="0"/>
    <xf numFmtId="165" fontId="62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61" fillId="0" borderId="0" applyFont="0" applyFill="0" applyBorder="0" applyAlignment="0" applyProtection="0"/>
    <xf numFmtId="0" fontId="59" fillId="0" borderId="0"/>
    <xf numFmtId="0" fontId="59" fillId="0" borderId="0"/>
    <xf numFmtId="0" fontId="37" fillId="0" borderId="0"/>
    <xf numFmtId="0" fontId="37" fillId="0" borderId="0"/>
    <xf numFmtId="0" fontId="4" fillId="0" borderId="0"/>
    <xf numFmtId="0" fontId="61" fillId="0" borderId="0"/>
    <xf numFmtId="0" fontId="37" fillId="0" borderId="0"/>
    <xf numFmtId="0" fontId="37" fillId="0" borderId="0"/>
    <xf numFmtId="0" fontId="63" fillId="0" borderId="0"/>
    <xf numFmtId="165" fontId="59" fillId="0" borderId="0" applyFont="0" applyFill="0" applyBorder="0" applyAlignment="0" applyProtection="0"/>
    <xf numFmtId="0" fontId="62" fillId="0" borderId="0"/>
    <xf numFmtId="0" fontId="37" fillId="0" borderId="0"/>
    <xf numFmtId="0" fontId="59" fillId="0" borderId="0"/>
    <xf numFmtId="0" fontId="59" fillId="0" borderId="0"/>
    <xf numFmtId="0" fontId="63" fillId="0" borderId="0"/>
    <xf numFmtId="0" fontId="63" fillId="0" borderId="0"/>
    <xf numFmtId="9" fontId="12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4" fillId="0" borderId="0"/>
    <xf numFmtId="0" fontId="37" fillId="0" borderId="0"/>
    <xf numFmtId="0" fontId="143" fillId="0" borderId="0"/>
    <xf numFmtId="0" fontId="143" fillId="0" borderId="0"/>
    <xf numFmtId="0" fontId="85" fillId="0" borderId="0"/>
    <xf numFmtId="0" fontId="143" fillId="0" borderId="0"/>
    <xf numFmtId="0" fontId="144" fillId="0" borderId="0"/>
    <xf numFmtId="41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0" fontId="85" fillId="0" borderId="0" applyFont="0" applyFill="0" applyBorder="0" applyAlignment="0" applyProtection="0"/>
    <xf numFmtId="43" fontId="143" fillId="0" borderId="0" applyFont="0" applyFill="0" applyBorder="0" applyAlignment="0" applyProtection="0"/>
    <xf numFmtId="40" fontId="144" fillId="0" borderId="0" applyFont="0" applyFill="0" applyBorder="0" applyAlignment="0" applyProtection="0"/>
    <xf numFmtId="0" fontId="178" fillId="0" borderId="0"/>
    <xf numFmtId="202" fontId="179" fillId="0" borderId="0" applyFont="0" applyFill="0" applyBorder="0" applyAlignment="0" applyProtection="0"/>
    <xf numFmtId="178" fontId="37" fillId="0" borderId="0" applyFont="0" applyFill="0" applyBorder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>
      <alignment vertical="top"/>
      <protection locked="0"/>
    </xf>
    <xf numFmtId="9" fontId="149" fillId="0" borderId="0" applyFont="0" applyFill="0" applyBorder="0" applyAlignment="0" applyProtection="0"/>
    <xf numFmtId="178" fontId="70" fillId="0" borderId="0" applyFont="0" applyFill="0" applyBorder="0" applyAlignment="0" applyProtection="0"/>
    <xf numFmtId="175" fontId="70" fillId="0" borderId="0" applyFont="0" applyFill="0" applyBorder="0" applyAlignment="0" applyProtection="0"/>
    <xf numFmtId="0" fontId="71" fillId="0" borderId="0"/>
    <xf numFmtId="0" fontId="150" fillId="0" borderId="0"/>
    <xf numFmtId="0" fontId="150" fillId="0" borderId="0"/>
    <xf numFmtId="0" fontId="151" fillId="0" borderId="0"/>
    <xf numFmtId="0" fontId="150" fillId="0" borderId="0"/>
    <xf numFmtId="0" fontId="152" fillId="0" borderId="0"/>
    <xf numFmtId="41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0" fontId="151" fillId="0" borderId="0" applyFont="0" applyFill="0" applyBorder="0" applyAlignment="0" applyProtection="0"/>
    <xf numFmtId="43" fontId="150" fillId="0" borderId="0" applyFont="0" applyFill="0" applyBorder="0" applyAlignment="0" applyProtection="0"/>
    <xf numFmtId="40" fontId="152" fillId="0" borderId="0" applyFont="0" applyFill="0" applyBorder="0" applyAlignment="0" applyProtection="0"/>
    <xf numFmtId="170" fontId="150" fillId="0" borderId="0" applyFont="0" applyFill="0" applyBorder="0" applyAlignment="0" applyProtection="0"/>
    <xf numFmtId="171" fontId="150" fillId="0" borderId="0" applyFont="0" applyFill="0" applyBorder="0" applyAlignment="0" applyProtection="0"/>
    <xf numFmtId="171" fontId="150" fillId="0" borderId="0" applyFont="0" applyFill="0" applyBorder="0" applyAlignment="0" applyProtection="0"/>
    <xf numFmtId="171" fontId="150" fillId="0" borderId="0" applyFont="0" applyFill="0" applyBorder="0" applyAlignment="0" applyProtection="0"/>
    <xf numFmtId="197" fontId="151" fillId="0" borderId="0" applyFont="0" applyFill="0" applyBorder="0" applyAlignment="0" applyProtection="0"/>
    <xf numFmtId="171" fontId="150" fillId="0" borderId="0" applyFont="0" applyFill="0" applyBorder="0" applyAlignment="0" applyProtection="0"/>
    <xf numFmtId="197" fontId="152" fillId="0" borderId="0" applyFont="0" applyFill="0" applyBorder="0" applyAlignment="0" applyProtection="0"/>
    <xf numFmtId="0" fontId="180" fillId="0" borderId="0"/>
    <xf numFmtId="0" fontId="18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81" fillId="0" borderId="0"/>
    <xf numFmtId="0" fontId="181" fillId="0" borderId="0"/>
    <xf numFmtId="0" fontId="153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180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6" fillId="0" borderId="0"/>
    <xf numFmtId="9" fontId="75" fillId="0" borderId="0" applyFont="0" applyFill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83" fillId="8" borderId="0" applyNumberFormat="0" applyBorder="0" applyProtection="0">
      <alignment vertical="center"/>
    </xf>
    <xf numFmtId="0" fontId="183" fillId="11" borderId="0" applyNumberFormat="0" applyBorder="0" applyProtection="0">
      <alignment vertical="center"/>
    </xf>
    <xf numFmtId="0" fontId="183" fillId="1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21" borderId="0" applyNumberFormat="0" applyBorder="0" applyProtection="0">
      <alignment vertical="center"/>
    </xf>
    <xf numFmtId="0" fontId="183" fillId="22" borderId="0" applyNumberFormat="0" applyBorder="0" applyProtection="0">
      <alignment vertical="center"/>
    </xf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83" fillId="33" borderId="0" applyNumberFormat="0" applyBorder="0" applyProtection="0">
      <alignment vertical="center"/>
    </xf>
    <xf numFmtId="0" fontId="183" fillId="27" borderId="0" applyNumberFormat="0" applyBorder="0" applyProtection="0">
      <alignment vertical="center"/>
    </xf>
    <xf numFmtId="0" fontId="183" fillId="3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33" borderId="0" applyNumberFormat="0" applyBorder="0" applyProtection="0">
      <alignment vertical="center"/>
    </xf>
    <xf numFmtId="0" fontId="183" fillId="35" borderId="0" applyNumberFormat="0" applyBorder="0" applyProtection="0">
      <alignment vertical="center"/>
    </xf>
    <xf numFmtId="0" fontId="77" fillId="25" borderId="0" applyNumberFormat="0" applyBorder="0" applyAlignment="0" applyProtection="0"/>
    <xf numFmtId="0" fontId="78" fillId="36" borderId="0" applyNumberFormat="0" applyBorder="0" applyAlignment="0" applyProtection="0"/>
    <xf numFmtId="0" fontId="78" fillId="37" borderId="0" applyNumberFormat="0" applyBorder="0" applyAlignment="0" applyProtection="0"/>
    <xf numFmtId="0" fontId="77" fillId="25" borderId="0" applyNumberFormat="0" applyBorder="0" applyAlignment="0" applyProtection="0"/>
    <xf numFmtId="0" fontId="157" fillId="23" borderId="0" applyNumberFormat="0" applyBorder="0" applyAlignment="0" applyProtection="0"/>
    <xf numFmtId="0" fontId="78" fillId="36" borderId="0" applyNumberFormat="0" applyBorder="0" applyAlignment="0" applyProtection="0"/>
    <xf numFmtId="0" fontId="157" fillId="36" borderId="0" applyNumberFormat="0" applyBorder="0" applyAlignment="0" applyProtection="0"/>
    <xf numFmtId="0" fontId="77" fillId="31" borderId="0" applyNumberFormat="0" applyBorder="0" applyAlignment="0" applyProtection="0"/>
    <xf numFmtId="0" fontId="78" fillId="25" borderId="0" applyNumberFormat="0" applyBorder="0" applyAlignment="0" applyProtection="0"/>
    <xf numFmtId="0" fontId="78" fillId="27" borderId="0" applyNumberFormat="0" applyBorder="0" applyAlignment="0" applyProtection="0"/>
    <xf numFmtId="0" fontId="77" fillId="31" borderId="0" applyNumberFormat="0" applyBorder="0" applyAlignment="0" applyProtection="0"/>
    <xf numFmtId="0" fontId="157" fillId="7" borderId="0" applyNumberFormat="0" applyBorder="0" applyAlignment="0" applyProtection="0"/>
    <xf numFmtId="0" fontId="78" fillId="25" borderId="0" applyNumberFormat="0" applyBorder="0" applyAlignment="0" applyProtection="0"/>
    <xf numFmtId="0" fontId="157" fillId="25" borderId="0" applyNumberFormat="0" applyBorder="0" applyAlignment="0" applyProtection="0"/>
    <xf numFmtId="0" fontId="77" fillId="29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7" fillId="29" borderId="0" applyNumberFormat="0" applyBorder="0" applyAlignment="0" applyProtection="0"/>
    <xf numFmtId="0" fontId="157" fillId="29" borderId="0" applyNumberFormat="0" applyBorder="0" applyAlignment="0" applyProtection="0"/>
    <xf numFmtId="0" fontId="78" fillId="28" borderId="0" applyNumberFormat="0" applyBorder="0" applyAlignment="0" applyProtection="0"/>
    <xf numFmtId="0" fontId="157" fillId="28" borderId="0" applyNumberFormat="0" applyBorder="0" applyAlignment="0" applyProtection="0"/>
    <xf numFmtId="0" fontId="77" fillId="25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25" borderId="0" applyNumberFormat="0" applyBorder="0" applyAlignment="0" applyProtection="0"/>
    <xf numFmtId="0" fontId="157" fillId="26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0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7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77" fillId="7" borderId="0" applyNumberFormat="0" applyBorder="0" applyAlignment="0" applyProtection="0"/>
    <xf numFmtId="0" fontId="157" fillId="41" borderId="0" applyNumberFormat="0" applyBorder="0" applyAlignment="0" applyProtection="0"/>
    <xf numFmtId="0" fontId="78" fillId="43" borderId="0" applyNumberFormat="0" applyBorder="0" applyAlignment="0" applyProtection="0"/>
    <xf numFmtId="0" fontId="157" fillId="43" borderId="0" applyNumberFormat="0" applyBorder="0" applyAlignment="0" applyProtection="0"/>
    <xf numFmtId="0" fontId="184" fillId="45" borderId="0" applyNumberFormat="0" applyBorder="0" applyProtection="0">
      <alignment vertical="center"/>
    </xf>
    <xf numFmtId="0" fontId="184" fillId="27" borderId="0" applyNumberFormat="0" applyBorder="0" applyProtection="0">
      <alignment vertical="center"/>
    </xf>
    <xf numFmtId="0" fontId="184" fillId="3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46" borderId="0" applyNumberFormat="0" applyBorder="0" applyProtection="0">
      <alignment vertical="center"/>
    </xf>
    <xf numFmtId="0" fontId="79" fillId="0" borderId="0" applyNumberFormat="0" applyFill="0" applyBorder="0" applyAlignment="0"/>
    <xf numFmtId="176" fontId="80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77" fillId="48" borderId="0" applyNumberFormat="0" applyBorder="0" applyAlignment="0" applyProtection="0"/>
    <xf numFmtId="0" fontId="78" fillId="47" borderId="0" applyNumberFormat="0" applyBorder="0" applyAlignment="0" applyProtection="0"/>
    <xf numFmtId="0" fontId="78" fillId="49" borderId="0" applyNumberFormat="0" applyBorder="0" applyAlignment="0" applyProtection="0"/>
    <xf numFmtId="0" fontId="77" fillId="48" borderId="0" applyNumberFormat="0" applyBorder="0" applyAlignment="0" applyProtection="0"/>
    <xf numFmtId="0" fontId="157" fillId="40" borderId="0" applyNumberFormat="0" applyBorder="0" applyAlignment="0" applyProtection="0"/>
    <xf numFmtId="0" fontId="78" fillId="47" borderId="0" applyNumberFormat="0" applyBorder="0" applyAlignment="0" applyProtection="0"/>
    <xf numFmtId="0" fontId="157" fillId="47" borderId="0" applyNumberFormat="0" applyBorder="0" applyAlignment="0" applyProtection="0"/>
    <xf numFmtId="0" fontId="77" fillId="50" borderId="0" applyNumberFormat="0" applyBorder="0" applyAlignment="0" applyProtection="0"/>
    <xf numFmtId="0" fontId="78" fillId="48" borderId="0" applyNumberFormat="0" applyBorder="0" applyAlignment="0" applyProtection="0"/>
    <xf numFmtId="0" fontId="78" fillId="51" borderId="0" applyNumberFormat="0" applyBorder="0" applyAlignment="0" applyProtection="0"/>
    <xf numFmtId="0" fontId="77" fillId="50" borderId="0" applyNumberFormat="0" applyBorder="0" applyAlignment="0" applyProtection="0"/>
    <xf numFmtId="0" fontId="157" fillId="52" borderId="0" applyNumberFormat="0" applyBorder="0" applyAlignment="0" applyProtection="0"/>
    <xf numFmtId="0" fontId="78" fillId="48" borderId="0" applyNumberFormat="0" applyBorder="0" applyAlignment="0" applyProtection="0"/>
    <xf numFmtId="0" fontId="157" fillId="48" borderId="0" applyNumberFormat="0" applyBorder="0" applyAlignment="0" applyProtection="0"/>
    <xf numFmtId="0" fontId="77" fillId="53" borderId="0" applyNumberFormat="0" applyBorder="0" applyAlignment="0" applyProtection="0"/>
    <xf numFmtId="0" fontId="78" fillId="41" borderId="0" applyNumberFormat="0" applyBorder="0" applyAlignment="0" applyProtection="0"/>
    <xf numFmtId="0" fontId="78" fillId="54" borderId="0" applyNumberFormat="0" applyBorder="0" applyAlignment="0" applyProtection="0"/>
    <xf numFmtId="0" fontId="77" fillId="53" borderId="0" applyNumberFormat="0" applyBorder="0" applyAlignment="0" applyProtection="0"/>
    <xf numFmtId="0" fontId="157" fillId="53" borderId="0" applyNumberFormat="0" applyBorder="0" applyAlignment="0" applyProtection="0"/>
    <xf numFmtId="0" fontId="78" fillId="41" borderId="0" applyNumberFormat="0" applyBorder="0" applyAlignment="0" applyProtection="0"/>
    <xf numFmtId="0" fontId="157" fillId="41" borderId="0" applyNumberFormat="0" applyBorder="0" applyAlignment="0" applyProtection="0"/>
    <xf numFmtId="0" fontId="77" fillId="52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52" borderId="0" applyNumberFormat="0" applyBorder="0" applyAlignment="0" applyProtection="0"/>
    <xf numFmtId="0" fontId="157" fillId="31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7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43" borderId="0" applyNumberFormat="0" applyBorder="0" applyAlignment="0" applyProtection="0"/>
    <xf numFmtId="0" fontId="78" fillId="52" borderId="0" applyNumberFormat="0" applyBorder="0" applyAlignment="0" applyProtection="0"/>
    <xf numFmtId="0" fontId="78" fillId="55" borderId="0" applyNumberFormat="0" applyBorder="0" applyAlignment="0" applyProtection="0"/>
    <xf numFmtId="0" fontId="77" fillId="43" borderId="0" applyNumberFormat="0" applyBorder="0" applyAlignment="0" applyProtection="0"/>
    <xf numFmtId="0" fontId="157" fillId="41" borderId="0" applyNumberFormat="0" applyBorder="0" applyAlignment="0" applyProtection="0"/>
    <xf numFmtId="0" fontId="78" fillId="52" borderId="0" applyNumberFormat="0" applyBorder="0" applyAlignment="0" applyProtection="0"/>
    <xf numFmtId="0" fontId="157" fillId="52" borderId="0" applyNumberFormat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177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178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56" borderId="0" applyBorder="0" applyAlignment="0" applyProtection="0"/>
    <xf numFmtId="0" fontId="83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11" borderId="0" applyNumberFormat="0" applyBorder="0" applyAlignment="0" applyProtection="0"/>
    <xf numFmtId="0" fontId="83" fillId="9" borderId="0" applyNumberFormat="0" applyBorder="0" applyAlignment="0" applyProtection="0"/>
    <xf numFmtId="0" fontId="158" fillId="9" borderId="0" applyNumberFormat="0" applyBorder="0" applyAlignment="0" applyProtection="0"/>
    <xf numFmtId="0" fontId="84" fillId="9" borderId="0" applyNumberFormat="0" applyBorder="0" applyAlignment="0" applyProtection="0"/>
    <xf numFmtId="0" fontId="158" fillId="9" borderId="0" applyNumberFormat="0" applyBorder="0" applyAlignment="0" applyProtection="0"/>
    <xf numFmtId="179" fontId="37" fillId="0" borderId="0" applyNumberFormat="0" applyFill="0" applyBorder="0" applyAlignment="0"/>
    <xf numFmtId="0" fontId="81" fillId="0" borderId="0"/>
    <xf numFmtId="0" fontId="81" fillId="0" borderId="0"/>
    <xf numFmtId="0" fontId="80" fillId="0" borderId="0"/>
    <xf numFmtId="0" fontId="85" fillId="0" borderId="0" applyFill="0" applyBorder="0" applyAlignment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87" fillId="57" borderId="53" applyNumberFormat="0" applyAlignment="0" applyProtection="0"/>
    <xf numFmtId="0" fontId="86" fillId="29" borderId="53" applyNumberFormat="0" applyAlignment="0" applyProtection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159" fillId="29" borderId="53" applyNumberFormat="0" applyAlignment="0" applyProtection="0"/>
    <xf numFmtId="0" fontId="88" fillId="58" borderId="0" applyBorder="0" applyAlignment="0" applyProtection="0"/>
    <xf numFmtId="0" fontId="88" fillId="58" borderId="54" applyAlignment="0" applyProtection="0"/>
    <xf numFmtId="0" fontId="88" fillId="58" borderId="55" applyAlignment="0" applyProtection="0"/>
    <xf numFmtId="0" fontId="88" fillId="58" borderId="56" applyAlignment="0" applyProtection="0"/>
    <xf numFmtId="0" fontId="88" fillId="58" borderId="57" applyAlignment="0" applyProtection="0"/>
    <xf numFmtId="0" fontId="88" fillId="58" borderId="58" applyAlignment="0" applyProtection="0"/>
    <xf numFmtId="0" fontId="88" fillId="58" borderId="59" applyAlignment="0" applyProtection="0"/>
    <xf numFmtId="0" fontId="88" fillId="58" borderId="60" applyAlignment="0" applyProtection="0"/>
    <xf numFmtId="0" fontId="88" fillId="58" borderId="61" applyAlignment="0" applyProtection="0"/>
    <xf numFmtId="0" fontId="88" fillId="58" borderId="0" applyBorder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90" fillId="59" borderId="62" applyNumberFormat="0" applyAlignment="0" applyProtection="0"/>
    <xf numFmtId="0" fontId="89" fillId="53" borderId="62" applyNumberFormat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160" fillId="53" borderId="62" applyNumberFormat="0" applyAlignment="0" applyProtection="0"/>
    <xf numFmtId="0" fontId="91" fillId="58" borderId="63" applyProtection="0">
      <alignment horizontal="center" wrapText="1"/>
    </xf>
    <xf numFmtId="167" fontId="37" fillId="0" borderId="0" applyFont="0" applyFill="0" applyBorder="0" applyAlignment="0" applyProtection="0"/>
    <xf numFmtId="0" fontId="161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165" fontId="3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12" fontId="183" fillId="0" borderId="0" applyFill="0" applyBorder="0" applyProtection="0">
      <alignment vertical="center"/>
    </xf>
    <xf numFmtId="165" fontId="12" fillId="0" borderId="0" applyFont="0" applyFill="0" applyBorder="0" applyAlignment="0" applyProtection="0"/>
    <xf numFmtId="165" fontId="92" fillId="0" borderId="0" applyFont="0" applyFill="0" applyBorder="0" applyAlignment="0" applyProtection="0"/>
    <xf numFmtId="212" fontId="185" fillId="0" borderId="0" applyFill="0" applyBorder="0" applyAlignment="0" applyProtection="0"/>
    <xf numFmtId="165" fontId="9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80" fontId="93" fillId="58" borderId="0" applyBorder="0" applyAlignment="0" applyProtection="0"/>
    <xf numFmtId="167" fontId="9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9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9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80" fontId="93" fillId="58" borderId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94" fillId="0" borderId="0" applyFont="0" applyFill="0" applyBorder="0" applyAlignment="0" applyProtection="0"/>
    <xf numFmtId="167" fontId="9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ill="0" applyBorder="0" applyAlignment="0" applyProtection="0"/>
    <xf numFmtId="167" fontId="9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186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ill="0" applyBorder="0" applyAlignment="0" applyProtection="0"/>
    <xf numFmtId="0" fontId="161" fillId="0" borderId="0"/>
    <xf numFmtId="0" fontId="161" fillId="0" borderId="0"/>
    <xf numFmtId="166" fontId="14" fillId="0" borderId="0" applyFont="0" applyFill="0" applyBorder="0" applyAlignment="0" applyProtection="0"/>
    <xf numFmtId="172" fontId="37" fillId="0" borderId="0" applyFill="0" applyBorder="0" applyAlignment="0" applyProtection="0"/>
    <xf numFmtId="166" fontId="14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213" fontId="186" fillId="0" borderId="0" applyFont="0" applyFill="0" applyBorder="0" applyAlignment="0" applyProtection="0"/>
    <xf numFmtId="181" fontId="37" fillId="0" borderId="0" applyFont="0" applyFill="0" applyBorder="0" applyAlignment="0" applyProtection="0"/>
    <xf numFmtId="164" fontId="37" fillId="0" borderId="0" applyFill="0" applyBorder="0" applyAlignment="0" applyProtection="0"/>
    <xf numFmtId="0" fontId="95" fillId="0" borderId="0" applyNumberFormat="0" applyFill="0" applyBorder="0" applyAlignment="0">
      <protection locked="0"/>
    </xf>
    <xf numFmtId="182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201" fontId="37" fillId="0" borderId="0" applyFill="0" applyBorder="0" applyAlignment="0" applyProtection="0"/>
    <xf numFmtId="183" fontId="96" fillId="0" borderId="0" applyFont="0" applyFill="0" applyBorder="0" applyAlignment="0" applyProtection="0">
      <protection locked="0"/>
    </xf>
    <xf numFmtId="39" fontId="97" fillId="0" borderId="0" applyFont="0" applyFill="0" applyBorder="0" applyAlignment="0" applyProtection="0"/>
    <xf numFmtId="184" fontId="37" fillId="0" borderId="0" applyFont="0" applyFill="0" applyBorder="0" applyAlignment="0"/>
    <xf numFmtId="203" fontId="37" fillId="0" borderId="0" applyFont="0" applyFill="0" applyBorder="0" applyAlignment="0" applyProtection="0"/>
    <xf numFmtId="204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37" fillId="0" borderId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ill="0" applyBorder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100" fillId="12" borderId="0" applyNumberFormat="0" applyBorder="0" applyAlignment="0" applyProtection="0"/>
    <xf numFmtId="0" fontId="101" fillId="12" borderId="0" applyNumberFormat="0" applyBorder="0" applyAlignment="0" applyProtection="0"/>
    <xf numFmtId="0" fontId="101" fillId="14" borderId="0" applyNumberFormat="0" applyBorder="0" applyAlignment="0" applyProtection="0"/>
    <xf numFmtId="0" fontId="100" fillId="12" borderId="0" applyNumberFormat="0" applyBorder="0" applyAlignment="0" applyProtection="0"/>
    <xf numFmtId="0" fontId="165" fillId="12" borderId="0" applyNumberFormat="0" applyBorder="0" applyAlignment="0" applyProtection="0"/>
    <xf numFmtId="0" fontId="101" fillId="12" borderId="0" applyNumberFormat="0" applyBorder="0" applyAlignment="0" applyProtection="0"/>
    <xf numFmtId="0" fontId="165" fillId="12" borderId="0" applyNumberFormat="0" applyBorder="0" applyAlignment="0" applyProtection="0"/>
    <xf numFmtId="38" fontId="67" fillId="60" borderId="0" applyNumberFormat="0" applyBorder="0" applyAlignment="0" applyProtection="0"/>
    <xf numFmtId="0" fontId="66" fillId="0" borderId="2" applyNumberFormat="0" applyAlignment="0" applyProtection="0">
      <alignment horizontal="left" vertical="center"/>
    </xf>
    <xf numFmtId="0" fontId="66" fillId="0" borderId="51">
      <alignment horizontal="left" vertical="center"/>
    </xf>
    <xf numFmtId="0" fontId="102" fillId="0" borderId="65" applyNumberFormat="0" applyFill="0" applyAlignment="0" applyProtection="0"/>
    <xf numFmtId="0" fontId="103" fillId="0" borderId="0" applyNumberFormat="0" applyFill="0" applyBorder="0" applyAlignment="0" applyProtection="0"/>
    <xf numFmtId="0" fontId="104" fillId="0" borderId="64" applyNumberFormat="0" applyFill="0" applyAlignment="0" applyProtection="0"/>
    <xf numFmtId="0" fontId="102" fillId="0" borderId="65" applyNumberFormat="0" applyFill="0" applyAlignment="0" applyProtection="0"/>
    <xf numFmtId="0" fontId="102" fillId="0" borderId="65" applyNumberFormat="0" applyFill="0" applyAlignment="0" applyProtection="0"/>
    <xf numFmtId="0" fontId="104" fillId="0" borderId="64" applyNumberFormat="0" applyFill="0" applyAlignment="0" applyProtection="0"/>
    <xf numFmtId="0" fontId="166" fillId="0" borderId="64" applyNumberFormat="0" applyFill="0" applyAlignment="0" applyProtection="0"/>
    <xf numFmtId="0" fontId="105" fillId="0" borderId="67" applyNumberFormat="0" applyFill="0" applyAlignment="0" applyProtection="0"/>
    <xf numFmtId="0" fontId="66" fillId="0" borderId="0" applyNumberFormat="0" applyFill="0" applyBorder="0" applyAlignment="0" applyProtection="0"/>
    <xf numFmtId="0" fontId="106" fillId="0" borderId="66" applyNumberFormat="0" applyFill="0" applyAlignment="0" applyProtection="0"/>
    <xf numFmtId="0" fontId="105" fillId="0" borderId="67" applyNumberFormat="0" applyFill="0" applyAlignment="0" applyProtection="0"/>
    <xf numFmtId="0" fontId="105" fillId="0" borderId="67" applyNumberFormat="0" applyFill="0" applyAlignment="0" applyProtection="0"/>
    <xf numFmtId="0" fontId="106" fillId="0" borderId="66" applyNumberFormat="0" applyFill="0" applyAlignment="0" applyProtection="0"/>
    <xf numFmtId="0" fontId="167" fillId="0" borderId="66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07" fillId="0" borderId="69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68" fillId="0" borderId="68" applyNumberFormat="0" applyFill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87" fillId="0" borderId="0" applyNumberFormat="0" applyFill="0" applyBorder="0" applyAlignment="0" applyProtection="0">
      <alignment vertical="top"/>
      <protection locked="0"/>
    </xf>
    <xf numFmtId="186" fontId="109" fillId="0" borderId="18" applyFill="0" applyBorder="0" applyAlignment="0">
      <alignment horizontal="center"/>
      <protection locked="0"/>
    </xf>
    <xf numFmtId="10" fontId="67" fillId="61" borderId="34" applyNumberFormat="0" applyBorder="0" applyAlignment="0" applyProtection="0"/>
    <xf numFmtId="183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187" fontId="110" fillId="62" borderId="63">
      <protection locked="0"/>
    </xf>
    <xf numFmtId="37" fontId="109" fillId="0" borderId="0" applyFill="0" applyBorder="0" applyAlignment="0">
      <protection locked="0"/>
    </xf>
    <xf numFmtId="0" fontId="111" fillId="19" borderId="53" applyNumberFormat="0" applyAlignment="0" applyProtection="0"/>
    <xf numFmtId="187" fontId="110" fillId="62" borderId="63">
      <protection locked="0"/>
    </xf>
    <xf numFmtId="187" fontId="110" fillId="62" borderId="63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184" fontId="37" fillId="0" borderId="0" applyFill="0" applyBorder="0" applyAlignment="0" applyProtection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7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112" fillId="0" borderId="70" applyNumberFormat="0" applyFill="0" applyAlignment="0" applyProtection="0"/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60" fillId="0" borderId="52" applyNumberFormat="0" applyFill="0" applyAlignment="0" applyProtection="0"/>
    <xf numFmtId="38" fontId="114" fillId="0" borderId="0" applyFont="0" applyFill="0" applyBorder="0" applyAlignment="0" applyProtection="0"/>
    <xf numFmtId="40" fontId="114" fillId="0" borderId="0" applyFont="0" applyFill="0" applyBorder="0" applyAlignment="0" applyProtection="0"/>
    <xf numFmtId="205" fontId="182" fillId="0" borderId="0" applyFont="0" applyFill="0" applyBorder="0" applyAlignment="0" applyProtection="0"/>
    <xf numFmtId="206" fontId="182" fillId="0" borderId="0" applyFont="0" applyFill="0" applyBorder="0" applyAlignment="0" applyProtection="0"/>
    <xf numFmtId="188" fontId="37" fillId="0" borderId="0" applyFont="0" applyFill="0" applyBorder="0" applyAlignment="0" applyProtection="0"/>
    <xf numFmtId="189" fontId="37" fillId="0" borderId="0" applyFont="0" applyFill="0" applyBorder="0" applyAlignment="0" applyProtection="0"/>
    <xf numFmtId="168" fontId="114" fillId="0" borderId="0" applyFont="0" applyFill="0" applyBorder="0" applyAlignment="0" applyProtection="0"/>
    <xf numFmtId="169" fontId="114" fillId="0" borderId="0" applyFont="0" applyFill="0" applyBorder="0" applyAlignment="0" applyProtection="0"/>
    <xf numFmtId="190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5" fillId="26" borderId="0" applyNumberFormat="0" applyBorder="0" applyAlignment="0" applyProtection="0"/>
    <xf numFmtId="0" fontId="116" fillId="26" borderId="0" applyNumberFormat="0" applyBorder="0" applyAlignment="0" applyProtection="0"/>
    <xf numFmtId="0" fontId="116" fillId="63" borderId="0" applyNumberFormat="0" applyBorder="0" applyAlignment="0" applyProtection="0"/>
    <xf numFmtId="0" fontId="115" fillId="26" borderId="0" applyNumberFormat="0" applyBorder="0" applyAlignment="0" applyProtection="0"/>
    <xf numFmtId="0" fontId="173" fillId="26" borderId="0" applyNumberFormat="0" applyBorder="0" applyAlignment="0" applyProtection="0"/>
    <xf numFmtId="0" fontId="116" fillId="26" borderId="0" applyNumberFormat="0" applyBorder="0" applyAlignment="0" applyProtection="0"/>
    <xf numFmtId="0" fontId="173" fillId="2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4" fillId="0" borderId="0"/>
    <xf numFmtId="0" fontId="64" fillId="0" borderId="0"/>
    <xf numFmtId="214" fontId="37" fillId="0" borderId="0"/>
    <xf numFmtId="0" fontId="64" fillId="0" borderId="0"/>
    <xf numFmtId="214" fontId="37" fillId="0" borderId="0"/>
    <xf numFmtId="0" fontId="64" fillId="0" borderId="0"/>
    <xf numFmtId="214" fontId="37" fillId="0" borderId="0"/>
    <xf numFmtId="0" fontId="161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9" fontId="37" fillId="0" borderId="0" applyFill="0" applyBorder="0" applyAlignment="0"/>
    <xf numFmtId="0" fontId="188" fillId="0" borderId="0">
      <alignment vertical="center"/>
    </xf>
    <xf numFmtId="179" fontId="37" fillId="0" borderId="0" applyFill="0" applyBorder="0" applyAlignment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85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74" fillId="0" borderId="0"/>
    <xf numFmtId="0" fontId="37" fillId="0" borderId="0"/>
    <xf numFmtId="0" fontId="174" fillId="0" borderId="0"/>
    <xf numFmtId="0" fontId="4" fillId="0" borderId="0"/>
    <xf numFmtId="0" fontId="14" fillId="0" borderId="0"/>
    <xf numFmtId="0" fontId="37" fillId="0" borderId="0">
      <protection locked="0"/>
    </xf>
    <xf numFmtId="0" fontId="65" fillId="0" borderId="0"/>
    <xf numFmtId="0" fontId="37" fillId="0" borderId="0"/>
    <xf numFmtId="0" fontId="4" fillId="0" borderId="0"/>
    <xf numFmtId="0" fontId="4" fillId="0" borderId="0"/>
    <xf numFmtId="0" fontId="117" fillId="0" borderId="0"/>
    <xf numFmtId="0" fontId="94" fillId="0" borderId="0"/>
    <xf numFmtId="0" fontId="4" fillId="0" borderId="0"/>
    <xf numFmtId="0" fontId="94" fillId="0" borderId="0"/>
    <xf numFmtId="0" fontId="59" fillId="0" borderId="0"/>
    <xf numFmtId="0" fontId="9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14" fillId="0" borderId="0"/>
    <xf numFmtId="0" fontId="174" fillId="0" borderId="0"/>
    <xf numFmtId="0" fontId="17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59" fillId="0" borderId="0"/>
    <xf numFmtId="0" fontId="14" fillId="0" borderId="0"/>
    <xf numFmtId="0" fontId="94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59" fillId="0" borderId="0"/>
    <xf numFmtId="0" fontId="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4" fillId="0" borderId="0"/>
    <xf numFmtId="0" fontId="14" fillId="0" borderId="0"/>
    <xf numFmtId="0" fontId="59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14" fillId="0" borderId="0"/>
    <xf numFmtId="0" fontId="65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59" fillId="0" borderId="0"/>
    <xf numFmtId="0" fontId="59" fillId="0" borderId="0"/>
    <xf numFmtId="0" fontId="94" fillId="0" borderId="0"/>
    <xf numFmtId="0" fontId="59" fillId="0" borderId="0"/>
    <xf numFmtId="0" fontId="94" fillId="0" borderId="0"/>
    <xf numFmtId="0" fontId="12" fillId="0" borderId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7" fillId="0" borderId="0"/>
    <xf numFmtId="0" fontId="14" fillId="10" borderId="71" applyNumberFormat="0" applyFont="0" applyAlignment="0" applyProtection="0"/>
    <xf numFmtId="0" fontId="94" fillId="10" borderId="71" applyNumberFormat="0" applyFont="0" applyAlignment="0" applyProtection="0"/>
    <xf numFmtId="0" fontId="37" fillId="10" borderId="71" applyNumberFormat="0" applyFont="0" applyAlignment="0" applyProtection="0"/>
    <xf numFmtId="0" fontId="88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37" fillId="10" borderId="71" applyNumberFormat="0" applyFont="0" applyAlignment="0" applyProtection="0"/>
    <xf numFmtId="207" fontId="37" fillId="0" borderId="0" applyFont="0" applyFill="0" applyBorder="0" applyAlignment="0" applyProtection="0"/>
    <xf numFmtId="208" fontId="37" fillId="0" borderId="0" applyFont="0" applyFill="0" applyBorder="0" applyAlignment="0" applyProtection="0"/>
    <xf numFmtId="0" fontId="181" fillId="0" borderId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19" fillId="57" borderId="72" applyNumberFormat="0" applyAlignment="0" applyProtection="0"/>
    <xf numFmtId="0" fontId="118" fillId="29" borderId="72" applyNumberFormat="0" applyAlignment="0" applyProtection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75" fillId="29" borderId="72" applyNumberFormat="0" applyAlignment="0" applyProtection="0"/>
    <xf numFmtId="9" fontId="37" fillId="0" borderId="0" applyFont="0" applyFill="0" applyBorder="0" applyAlignment="0" applyProtection="0"/>
    <xf numFmtId="191" fontId="37" fillId="0" borderId="11" applyFont="0" applyFill="0" applyBorder="0" applyAlignment="0" applyProtection="0">
      <alignment horizontal="right"/>
    </xf>
    <xf numFmtId="10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9" fontId="14" fillId="0" borderId="0" applyFont="0" applyFill="0" applyBorder="0" applyAlignment="0" applyProtection="0"/>
    <xf numFmtId="19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14" fillId="0" borderId="4" applyNumberFormat="0" applyBorder="0"/>
    <xf numFmtId="38" fontId="179" fillId="0" borderId="0" applyFont="0" applyFill="0" applyBorder="0" applyAlignment="0" applyProtection="0"/>
    <xf numFmtId="40" fontId="179" fillId="0" borderId="0" applyFont="0" applyFill="0" applyBorder="0" applyAlignment="0" applyProtection="0"/>
    <xf numFmtId="0" fontId="37" fillId="0" borderId="0"/>
    <xf numFmtId="0" fontId="37" fillId="0" borderId="0"/>
    <xf numFmtId="0" fontId="120" fillId="0" borderId="0"/>
    <xf numFmtId="38" fontId="121" fillId="0" borderId="0" applyFill="0" applyBorder="0" applyAlignment="0" applyProtection="0"/>
    <xf numFmtId="192" fontId="37" fillId="0" borderId="0" applyFill="0" applyBorder="0" applyAlignment="0" applyProtection="0"/>
    <xf numFmtId="38" fontId="122" fillId="0" borderId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" fontId="96" fillId="0" borderId="0" applyFont="0" applyFill="0" applyBorder="0" applyAlignment="0" applyProtection="0">
      <alignment horizontal="left"/>
    </xf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25" fillId="0" borderId="74" applyNumberFormat="0" applyFill="0" applyAlignment="0" applyProtection="0"/>
    <xf numFmtId="0" fontId="37" fillId="0" borderId="75" applyNumberFormat="0" applyFont="0" applyFill="0" applyAlignment="0" applyProtection="0"/>
    <xf numFmtId="0" fontId="27" fillId="0" borderId="73" applyNumberFormat="0" applyFill="0" applyAlignment="0" applyProtection="0"/>
    <xf numFmtId="0" fontId="125" fillId="0" borderId="74" applyNumberFormat="0" applyFill="0" applyAlignment="0" applyProtection="0"/>
    <xf numFmtId="0" fontId="125" fillId="0" borderId="74" applyNumberFormat="0" applyFill="0" applyAlignment="0" applyProtection="0"/>
    <xf numFmtId="0" fontId="27" fillId="0" borderId="73" applyNumberFormat="0" applyFill="0" applyAlignment="0" applyProtection="0"/>
    <xf numFmtId="0" fontId="142" fillId="0" borderId="73" applyNumberFormat="0" applyFill="0" applyAlignment="0" applyProtection="0"/>
    <xf numFmtId="10" fontId="126" fillId="0" borderId="76" applyNumberFormat="0" applyFont="0" applyFill="0" applyAlignment="0" applyProtection="0"/>
    <xf numFmtId="209" fontId="37" fillId="0" borderId="0" applyFont="0" applyFill="0" applyBorder="0" applyAlignment="0" applyProtection="0"/>
    <xf numFmtId="210" fontId="37" fillId="0" borderId="0" applyFont="0" applyFill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209" fontId="37" fillId="0" borderId="0" applyFont="0" applyFill="0" applyBorder="0" applyAlignment="0" applyProtection="0"/>
    <xf numFmtId="210" fontId="37" fillId="0" borderId="0" applyFont="0" applyFill="0" applyBorder="0" applyAlignment="0" applyProtection="0"/>
    <xf numFmtId="194" fontId="37" fillId="0" borderId="51" applyFont="0" applyFill="0" applyBorder="0" applyAlignment="0" applyProtection="0"/>
    <xf numFmtId="170" fontId="143" fillId="0" borderId="0" applyFont="0" applyFill="0" applyBorder="0" applyAlignment="0" applyProtection="0"/>
    <xf numFmtId="171" fontId="143" fillId="0" borderId="0" applyFont="0" applyFill="0" applyBorder="0" applyAlignment="0" applyProtection="0"/>
    <xf numFmtId="171" fontId="143" fillId="0" borderId="0" applyFont="0" applyFill="0" applyBorder="0" applyAlignment="0" applyProtection="0"/>
    <xf numFmtId="171" fontId="143" fillId="0" borderId="0" applyFont="0" applyFill="0" applyBorder="0" applyAlignment="0" applyProtection="0"/>
    <xf numFmtId="197" fontId="85" fillId="0" borderId="0" applyFont="0" applyFill="0" applyBorder="0" applyAlignment="0" applyProtection="0"/>
    <xf numFmtId="171" fontId="143" fillId="0" borderId="0" applyFont="0" applyFill="0" applyBorder="0" applyAlignment="0" applyProtection="0"/>
    <xf numFmtId="197" fontId="144" fillId="0" borderId="0" applyFont="0" applyFill="0" applyBorder="0" applyAlignment="0" applyProtection="0"/>
    <xf numFmtId="9" fontId="75" fillId="0" borderId="0" applyFont="0" applyFill="0" applyBorder="0" applyAlignment="0" applyProtection="0"/>
    <xf numFmtId="177" fontId="80" fillId="0" borderId="0" applyFont="0" applyFill="0" applyBorder="0" applyAlignment="0" applyProtection="0"/>
    <xf numFmtId="178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80" fillId="0" borderId="0"/>
    <xf numFmtId="0" fontId="129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84" fillId="49" borderId="0" applyNumberFormat="0" applyBorder="0" applyProtection="0">
      <alignment vertical="center"/>
    </xf>
    <xf numFmtId="0" fontId="184" fillId="51" borderId="0" applyNumberFormat="0" applyBorder="0" applyProtection="0">
      <alignment vertical="center"/>
    </xf>
    <xf numFmtId="0" fontId="184" fillId="6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55" borderId="0" applyNumberFormat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65" borderId="53" applyNumberFormat="0" applyProtection="0">
      <alignment vertical="center"/>
    </xf>
    <xf numFmtId="0" fontId="191" fillId="11" borderId="0" applyNumberFormat="0" applyBorder="0" applyProtection="0">
      <alignment vertical="center"/>
    </xf>
    <xf numFmtId="40" fontId="132" fillId="0" borderId="0" applyFont="0" applyFill="0" applyBorder="0" applyAlignment="0" applyProtection="0"/>
    <xf numFmtId="38" fontId="132" fillId="0" borderId="0" applyFont="0" applyFill="0" applyBorder="0" applyAlignment="0" applyProtection="0"/>
    <xf numFmtId="0" fontId="183" fillId="66" borderId="71" applyNumberFormat="0" applyProtection="0">
      <alignment vertical="center"/>
    </xf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10" fontId="37" fillId="0" borderId="0" applyFont="0" applyFill="0" applyBorder="0" applyAlignment="0" applyProtection="0"/>
    <xf numFmtId="0" fontId="192" fillId="63" borderId="0" applyNumberFormat="0" applyBorder="0" applyProtection="0">
      <alignment vertical="center"/>
    </xf>
    <xf numFmtId="0" fontId="133" fillId="0" borderId="0"/>
    <xf numFmtId="0" fontId="193" fillId="0" borderId="0" applyNumberFormat="0" applyFill="0" applyBorder="0" applyProtection="0">
      <alignment vertical="center"/>
    </xf>
    <xf numFmtId="0" fontId="194" fillId="59" borderId="62" applyNumberFormat="0" applyProtection="0">
      <alignment vertical="center"/>
    </xf>
    <xf numFmtId="215" fontId="183" fillId="0" borderId="0" applyFill="0" applyBorder="0" applyProtection="0">
      <alignment vertical="center"/>
    </xf>
    <xf numFmtId="216" fontId="183" fillId="0" borderId="0" applyFill="0" applyBorder="0" applyProtection="0">
      <alignment vertical="center"/>
    </xf>
    <xf numFmtId="212" fontId="183" fillId="0" borderId="0" applyFill="0" applyBorder="0" applyProtection="0">
      <alignment vertical="center"/>
    </xf>
    <xf numFmtId="211" fontId="183" fillId="0" borderId="0" applyFill="0" applyBorder="0" applyProtection="0">
      <alignment vertical="center"/>
    </xf>
    <xf numFmtId="0" fontId="195" fillId="0" borderId="70" applyNumberFormat="0" applyFill="0" applyProtection="0">
      <alignment vertical="center"/>
    </xf>
    <xf numFmtId="0" fontId="196" fillId="0" borderId="73" applyNumberFormat="0" applyFill="0" applyProtection="0">
      <alignment vertical="center"/>
    </xf>
    <xf numFmtId="0" fontId="197" fillId="22" borderId="53" applyNumberFormat="0" applyProtection="0">
      <alignment vertical="center"/>
    </xf>
    <xf numFmtId="0" fontId="198" fillId="0" borderId="64" applyNumberFormat="0" applyFill="0" applyProtection="0">
      <alignment vertical="center"/>
    </xf>
    <xf numFmtId="0" fontId="199" fillId="0" borderId="66" applyNumberFormat="0" applyFill="0" applyProtection="0">
      <alignment vertical="center"/>
    </xf>
    <xf numFmtId="0" fontId="200" fillId="0" borderId="68" applyNumberFormat="0" applyFill="0" applyProtection="0">
      <alignment vertical="center"/>
    </xf>
    <xf numFmtId="0" fontId="200" fillId="0" borderId="0" applyNumberFormat="0" applyFill="0" applyBorder="0" applyProtection="0">
      <alignment vertical="center"/>
    </xf>
    <xf numFmtId="0" fontId="201" fillId="0" borderId="0" applyNumberFormat="0" applyFill="0" applyBorder="0" applyProtection="0">
      <alignment vertical="center"/>
    </xf>
    <xf numFmtId="0" fontId="202" fillId="14" borderId="0" applyNumberFormat="0" applyBorder="0" applyProtection="0">
      <alignment vertical="center"/>
    </xf>
    <xf numFmtId="0" fontId="203" fillId="65" borderId="72" applyNumberFormat="0" applyProtection="0">
      <alignment vertical="center"/>
    </xf>
    <xf numFmtId="195" fontId="37" fillId="0" borderId="0" applyFont="0" applyFill="0" applyBorder="0" applyAlignment="0" applyProtection="0"/>
    <xf numFmtId="196" fontId="37" fillId="0" borderId="0" applyFont="0" applyFill="0" applyBorder="0" applyAlignment="0" applyProtection="0"/>
    <xf numFmtId="197" fontId="134" fillId="0" borderId="0" applyFont="0" applyFill="0" applyBorder="0" applyAlignment="0" applyProtection="0"/>
    <xf numFmtId="198" fontId="134" fillId="0" borderId="0" applyFont="0" applyFill="0" applyBorder="0" applyAlignment="0" applyProtection="0"/>
    <xf numFmtId="0" fontId="204" fillId="0" borderId="0"/>
    <xf numFmtId="0" fontId="205" fillId="0" borderId="0"/>
    <xf numFmtId="0" fontId="205" fillId="0" borderId="0"/>
    <xf numFmtId="0" fontId="206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4" fillId="0" borderId="0"/>
    <xf numFmtId="0" fontId="135" fillId="0" borderId="0"/>
    <xf numFmtId="0" fontId="85" fillId="0" borderId="0"/>
    <xf numFmtId="0" fontId="136" fillId="0" borderId="0"/>
    <xf numFmtId="178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37" fillId="0" borderId="0"/>
    <xf numFmtId="0" fontId="138" fillId="0" borderId="0"/>
    <xf numFmtId="0" fontId="37" fillId="0" borderId="0">
      <alignment vertical="center"/>
    </xf>
    <xf numFmtId="199" fontId="37" fillId="0" borderId="0" applyFont="0" applyFill="0" applyBorder="0" applyAlignment="0" applyProtection="0"/>
    <xf numFmtId="200" fontId="37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37" fillId="0" borderId="0"/>
    <xf numFmtId="0" fontId="37" fillId="0" borderId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3" fillId="0" borderId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16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</cellStyleXfs>
  <cellXfs count="836">
    <xf numFmtId="0" fontId="0" fillId="0" borderId="0" xfId="0"/>
    <xf numFmtId="0" fontId="27" fillId="0" borderId="0" xfId="0" applyFont="1" applyAlignment="1">
      <alignment horizontal="center" vertical="center"/>
    </xf>
    <xf numFmtId="0" fontId="34" fillId="0" borderId="0" xfId="5"/>
    <xf numFmtId="0" fontId="0" fillId="0" borderId="0" xfId="0" applyAlignment="1">
      <alignment horizontal="centerContinuous"/>
    </xf>
    <xf numFmtId="0" fontId="7" fillId="0" borderId="0" xfId="5" applyFont="1" applyAlignment="1">
      <alignment horizontal="center"/>
    </xf>
    <xf numFmtId="0" fontId="28" fillId="0" borderId="3" xfId="0" applyFont="1" applyBorder="1" applyAlignment="1">
      <alignment horizontal="centerContinuous" vertical="center" wrapText="1"/>
    </xf>
    <xf numFmtId="0" fontId="9" fillId="0" borderId="4" xfId="5" applyFont="1" applyBorder="1" applyAlignment="1">
      <alignment vertical="center"/>
    </xf>
    <xf numFmtId="0" fontId="9" fillId="0" borderId="4" xfId="5" applyFont="1" applyBorder="1" applyAlignment="1">
      <alignment horizontal="center" vertical="center"/>
    </xf>
    <xf numFmtId="0" fontId="34" fillId="0" borderId="4" xfId="5" applyBorder="1"/>
    <xf numFmtId="0" fontId="10" fillId="0" borderId="4" xfId="5" applyFont="1" applyBorder="1"/>
    <xf numFmtId="0" fontId="11" fillId="0" borderId="4" xfId="5" applyFont="1" applyBorder="1"/>
    <xf numFmtId="1" fontId="13" fillId="0" borderId="4" xfId="4" applyNumberFormat="1" applyFont="1" applyBorder="1"/>
    <xf numFmtId="1" fontId="14" fillId="0" borderId="4" xfId="4" applyNumberFormat="1" applyFont="1" applyBorder="1"/>
    <xf numFmtId="1" fontId="34" fillId="0" borderId="4" xfId="5" applyNumberFormat="1" applyBorder="1"/>
    <xf numFmtId="173" fontId="34" fillId="0" borderId="6" xfId="5" applyNumberFormat="1" applyBorder="1"/>
    <xf numFmtId="1" fontId="14" fillId="0" borderId="7" xfId="4" applyNumberFormat="1" applyFont="1" applyBorder="1" applyAlignment="1">
      <alignment horizontal="center" vertical="center"/>
    </xf>
    <xf numFmtId="0" fontId="34" fillId="0" borderId="7" xfId="5" applyBorder="1" applyAlignment="1">
      <alignment horizontal="center" vertical="center"/>
    </xf>
    <xf numFmtId="1" fontId="14" fillId="0" borderId="8" xfId="4" applyNumberFormat="1" applyFont="1" applyBorder="1"/>
    <xf numFmtId="0" fontId="9" fillId="0" borderId="9" xfId="5" applyFont="1" applyBorder="1" applyAlignment="1">
      <alignment vertical="center"/>
    </xf>
    <xf numFmtId="0" fontId="9" fillId="0" borderId="9" xfId="5" applyFont="1" applyBorder="1" applyAlignment="1">
      <alignment horizontal="center" vertical="center"/>
    </xf>
    <xf numFmtId="0" fontId="34" fillId="0" borderId="9" xfId="5" applyBorder="1"/>
    <xf numFmtId="0" fontId="10" fillId="0" borderId="9" xfId="5" applyFont="1" applyBorder="1"/>
    <xf numFmtId="0" fontId="11" fillId="0" borderId="9" xfId="5" applyFont="1" applyBorder="1"/>
    <xf numFmtId="1" fontId="13" fillId="0" borderId="9" xfId="4" applyNumberFormat="1" applyFont="1" applyBorder="1"/>
    <xf numFmtId="1" fontId="14" fillId="0" borderId="9" xfId="4" applyNumberFormat="1" applyFont="1" applyBorder="1"/>
    <xf numFmtId="1" fontId="34" fillId="0" borderId="9" xfId="5" applyNumberFormat="1" applyBorder="1"/>
    <xf numFmtId="173" fontId="34" fillId="0" borderId="11" xfId="5" applyNumberFormat="1" applyBorder="1"/>
    <xf numFmtId="1" fontId="14" fillId="0" borderId="12" xfId="4" applyNumberFormat="1" applyFont="1" applyBorder="1" applyAlignment="1">
      <alignment horizontal="center" vertical="center"/>
    </xf>
    <xf numFmtId="0" fontId="34" fillId="0" borderId="12" xfId="5" applyBorder="1" applyAlignment="1">
      <alignment horizontal="center" vertical="center"/>
    </xf>
    <xf numFmtId="1" fontId="14" fillId="0" borderId="0" xfId="4" applyNumberFormat="1" applyFont="1" applyBorder="1"/>
    <xf numFmtId="0" fontId="34" fillId="0" borderId="13" xfId="5" applyBorder="1" applyAlignment="1">
      <alignment vertical="center"/>
    </xf>
    <xf numFmtId="0" fontId="34" fillId="0" borderId="0" xfId="5" applyAlignment="1">
      <alignment vertical="center"/>
    </xf>
    <xf numFmtId="0" fontId="17" fillId="0" borderId="15" xfId="5" applyFont="1" applyBorder="1" applyAlignment="1">
      <alignment vertical="center"/>
    </xf>
    <xf numFmtId="1" fontId="18" fillId="0" borderId="15" xfId="4" applyNumberFormat="1" applyFont="1" applyBorder="1" applyAlignment="1">
      <alignment vertical="center"/>
    </xf>
    <xf numFmtId="1" fontId="15" fillId="0" borderId="17" xfId="4" applyNumberFormat="1" applyFont="1" applyBorder="1" applyAlignment="1">
      <alignment horizontal="center" vertical="center"/>
    </xf>
    <xf numFmtId="174" fontId="15" fillId="0" borderId="17" xfId="4" applyNumberFormat="1" applyFont="1" applyBorder="1" applyAlignment="1">
      <alignment horizontal="center" vertical="center"/>
    </xf>
    <xf numFmtId="0" fontId="15" fillId="0" borderId="17" xfId="5" applyFont="1" applyBorder="1" applyAlignment="1">
      <alignment horizontal="center" vertical="center"/>
    </xf>
    <xf numFmtId="0" fontId="15" fillId="0" borderId="18" xfId="5" applyFont="1" applyBorder="1" applyAlignment="1">
      <alignment horizontal="center" vertical="center"/>
    </xf>
    <xf numFmtId="0" fontId="15" fillId="0" borderId="0" xfId="5" applyFont="1" applyAlignment="1">
      <alignment horizontal="center" vertical="center"/>
    </xf>
    <xf numFmtId="9" fontId="15" fillId="0" borderId="0" xfId="6" applyFont="1" applyBorder="1" applyAlignment="1">
      <alignment horizontal="center" vertical="center"/>
    </xf>
    <xf numFmtId="0" fontId="15" fillId="0" borderId="0" xfId="5" applyFont="1" applyAlignment="1">
      <alignment horizontal="center" vertical="center" wrapText="1"/>
    </xf>
    <xf numFmtId="9" fontId="15" fillId="0" borderId="13" xfId="6" applyFont="1" applyBorder="1" applyAlignment="1">
      <alignment horizontal="center" vertical="center"/>
    </xf>
    <xf numFmtId="0" fontId="16" fillId="0" borderId="0" xfId="5" applyFont="1" applyAlignment="1">
      <alignment vertical="center"/>
    </xf>
    <xf numFmtId="0" fontId="15" fillId="0" borderId="0" xfId="5" applyFont="1" applyAlignment="1">
      <alignment vertical="center"/>
    </xf>
    <xf numFmtId="0" fontId="15" fillId="0" borderId="20" xfId="5" applyFont="1" applyBorder="1" applyAlignment="1">
      <alignment horizontal="centerContinuous" vertical="center" wrapText="1"/>
    </xf>
    <xf numFmtId="41" fontId="15" fillId="0" borderId="20" xfId="2" applyFont="1" applyBorder="1" applyAlignment="1">
      <alignment horizontal="centerContinuous" vertical="center" wrapText="1"/>
    </xf>
    <xf numFmtId="41" fontId="15" fillId="0" borderId="16" xfId="2" applyFont="1" applyBorder="1" applyAlignment="1">
      <alignment horizontal="center" vertical="top"/>
    </xf>
    <xf numFmtId="41" fontId="17" fillId="0" borderId="18" xfId="2" applyFont="1" applyBorder="1" applyAlignment="1">
      <alignment horizontal="center" vertical="top"/>
    </xf>
    <xf numFmtId="0" fontId="29" fillId="0" borderId="0" xfId="5" applyFont="1" applyAlignment="1">
      <alignment vertical="center"/>
    </xf>
    <xf numFmtId="0" fontId="17" fillId="0" borderId="0" xfId="5" applyFont="1" applyAlignment="1">
      <alignment vertical="top"/>
    </xf>
    <xf numFmtId="1" fontId="18" fillId="0" borderId="0" xfId="4" applyNumberFormat="1" applyFont="1" applyAlignment="1">
      <alignment vertical="top"/>
    </xf>
    <xf numFmtId="0" fontId="15" fillId="0" borderId="21" xfId="5" applyFont="1" applyBorder="1" applyAlignment="1">
      <alignment horizontal="center" vertical="top"/>
    </xf>
    <xf numFmtId="2" fontId="15" fillId="0" borderId="17" xfId="4" applyNumberFormat="1" applyFont="1" applyBorder="1" applyAlignment="1">
      <alignment horizontal="center" vertical="center"/>
    </xf>
    <xf numFmtId="0" fontId="16" fillId="0" borderId="9" xfId="5" applyFont="1" applyBorder="1" applyAlignment="1">
      <alignment vertical="center"/>
    </xf>
    <xf numFmtId="0" fontId="15" fillId="0" borderId="9" xfId="5" applyFont="1" applyBorder="1" applyAlignment="1">
      <alignment vertical="center"/>
    </xf>
    <xf numFmtId="0" fontId="15" fillId="0" borderId="9" xfId="5" applyFont="1" applyBorder="1" applyAlignment="1">
      <alignment horizontal="center" vertical="center"/>
    </xf>
    <xf numFmtId="0" fontId="15" fillId="0" borderId="11" xfId="5" applyFont="1" applyBorder="1" applyAlignment="1">
      <alignment horizontal="centerContinuous" vertical="center" wrapText="1"/>
    </xf>
    <xf numFmtId="41" fontId="15" fillId="0" borderId="11" xfId="2" applyFont="1" applyBorder="1" applyAlignment="1">
      <alignment horizontal="centerContinuous" vertical="center" wrapText="1"/>
    </xf>
    <xf numFmtId="41" fontId="15" fillId="0" borderId="10" xfId="2" applyFont="1" applyBorder="1" applyAlignment="1">
      <alignment vertical="top"/>
    </xf>
    <xf numFmtId="41" fontId="17" fillId="0" borderId="10" xfId="2" applyFont="1" applyBorder="1" applyAlignment="1">
      <alignment vertical="top"/>
    </xf>
    <xf numFmtId="0" fontId="17" fillId="0" borderId="9" xfId="5" applyFont="1" applyBorder="1" applyAlignment="1">
      <alignment vertical="top"/>
    </xf>
    <xf numFmtId="0" fontId="15" fillId="0" borderId="12" xfId="5" applyFont="1" applyBorder="1" applyAlignment="1">
      <alignment vertical="top"/>
    </xf>
    <xf numFmtId="1" fontId="15" fillId="0" borderId="12" xfId="4" applyNumberFormat="1" applyFont="1" applyBorder="1" applyAlignment="1">
      <alignment horizontal="center" vertical="center"/>
    </xf>
    <xf numFmtId="0" fontId="15" fillId="0" borderId="10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 wrapText="1"/>
    </xf>
    <xf numFmtId="0" fontId="15" fillId="0" borderId="23" xfId="5" applyFont="1" applyBorder="1" applyAlignment="1">
      <alignment horizontal="center" vertical="center"/>
    </xf>
    <xf numFmtId="0" fontId="20" fillId="0" borderId="24" xfId="5" applyFont="1" applyBorder="1" applyAlignment="1">
      <alignment horizontal="center" vertical="center" wrapText="1"/>
    </xf>
    <xf numFmtId="0" fontId="20" fillId="0" borderId="25" xfId="5" applyFont="1" applyBorder="1" applyAlignment="1">
      <alignment horizontal="center" vertical="center" wrapText="1"/>
    </xf>
    <xf numFmtId="0" fontId="20" fillId="0" borderId="26" xfId="5" applyFont="1" applyBorder="1" applyAlignment="1">
      <alignment horizontal="center" vertical="center" wrapText="1"/>
    </xf>
    <xf numFmtId="165" fontId="20" fillId="0" borderId="26" xfId="3" applyFont="1" applyBorder="1" applyAlignment="1">
      <alignment horizontal="center" vertical="center" wrapText="1"/>
    </xf>
    <xf numFmtId="49" fontId="20" fillId="0" borderId="27" xfId="5" applyNumberFormat="1" applyFont="1" applyBorder="1" applyAlignment="1">
      <alignment horizontal="center" vertical="center" wrapText="1"/>
    </xf>
    <xf numFmtId="0" fontId="20" fillId="0" borderId="27" xfId="5" applyFont="1" applyBorder="1" applyAlignment="1">
      <alignment horizontal="centerContinuous" vertical="center" wrapText="1"/>
    </xf>
    <xf numFmtId="0" fontId="21" fillId="0" borderId="28" xfId="5" applyFont="1" applyBorder="1" applyAlignment="1">
      <alignment horizontal="center" vertical="center" wrapText="1"/>
    </xf>
    <xf numFmtId="0" fontId="21" fillId="0" borderId="25" xfId="5" applyFont="1" applyBorder="1" applyAlignment="1">
      <alignment horizontal="center" vertical="center" wrapText="1"/>
    </xf>
    <xf numFmtId="174" fontId="20" fillId="0" borderId="25" xfId="4" applyNumberFormat="1" applyFont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 wrapText="1"/>
    </xf>
    <xf numFmtId="1" fontId="20" fillId="0" borderId="25" xfId="4" applyNumberFormat="1" applyFont="1" applyBorder="1" applyAlignment="1">
      <alignment horizontal="center" vertical="center" wrapText="1"/>
    </xf>
    <xf numFmtId="1" fontId="20" fillId="0" borderId="25" xfId="5" applyNumberFormat="1" applyFont="1" applyBorder="1" applyAlignment="1">
      <alignment horizontal="center" vertical="center" wrapText="1"/>
    </xf>
    <xf numFmtId="173" fontId="20" fillId="0" borderId="25" xfId="5" applyNumberFormat="1" applyFont="1" applyBorder="1" applyAlignment="1">
      <alignment horizontal="center" vertical="center" wrapText="1"/>
    </xf>
    <xf numFmtId="0" fontId="15" fillId="0" borderId="28" xfId="5" applyFont="1" applyBorder="1" applyAlignment="1">
      <alignment horizontal="center" vertical="center" wrapText="1"/>
    </xf>
    <xf numFmtId="0" fontId="15" fillId="0" borderId="29" xfId="5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30" xfId="5" applyFont="1" applyBorder="1" applyAlignment="1">
      <alignment horizontal="center" vertical="center"/>
    </xf>
    <xf numFmtId="0" fontId="15" fillId="0" borderId="31" xfId="5" applyFont="1" applyBorder="1" applyAlignment="1">
      <alignment horizontal="center" vertical="center"/>
    </xf>
    <xf numFmtId="165" fontId="15" fillId="0" borderId="31" xfId="3" applyFont="1" applyBorder="1" applyAlignment="1">
      <alignment horizontal="center" vertical="center"/>
    </xf>
    <xf numFmtId="49" fontId="15" fillId="0" borderId="31" xfId="5" applyNumberFormat="1" applyFont="1" applyBorder="1" applyAlignment="1">
      <alignment horizontal="center" vertical="center"/>
    </xf>
    <xf numFmtId="0" fontId="17" fillId="0" borderId="31" xfId="5" applyFont="1" applyBorder="1" applyAlignment="1">
      <alignment horizontal="center" vertical="center"/>
    </xf>
    <xf numFmtId="174" fontId="15" fillId="0" borderId="31" xfId="4" applyNumberFormat="1" applyFont="1" applyBorder="1" applyAlignment="1">
      <alignment horizontal="center" vertical="center"/>
    </xf>
    <xf numFmtId="1" fontId="15" fillId="0" borderId="31" xfId="4" applyNumberFormat="1" applyFont="1" applyBorder="1" applyAlignment="1">
      <alignment horizontal="center" vertical="center"/>
    </xf>
    <xf numFmtId="1" fontId="15" fillId="0" borderId="31" xfId="5" applyNumberFormat="1" applyFont="1" applyBorder="1" applyAlignment="1">
      <alignment horizontal="center" vertical="center"/>
    </xf>
    <xf numFmtId="173" fontId="15" fillId="0" borderId="31" xfId="5" applyNumberFormat="1" applyFont="1" applyBorder="1" applyAlignment="1">
      <alignment horizontal="center" vertical="center"/>
    </xf>
    <xf numFmtId="0" fontId="15" fillId="0" borderId="32" xfId="5" applyFont="1" applyBorder="1" applyAlignment="1">
      <alignment horizontal="center" vertical="center"/>
    </xf>
    <xf numFmtId="0" fontId="22" fillId="0" borderId="33" xfId="5" applyFont="1" applyBorder="1" applyAlignment="1">
      <alignment horizontal="center" vertical="center"/>
    </xf>
    <xf numFmtId="0" fontId="22" fillId="0" borderId="34" xfId="5" applyFont="1" applyBorder="1" applyAlignment="1">
      <alignment horizontal="left" vertical="center"/>
    </xf>
    <xf numFmtId="165" fontId="22" fillId="0" borderId="34" xfId="3" applyFont="1" applyBorder="1" applyAlignment="1">
      <alignment horizontal="left" vertical="center"/>
    </xf>
    <xf numFmtId="0" fontId="23" fillId="0" borderId="35" xfId="5" applyFont="1" applyBorder="1" applyAlignment="1">
      <alignment horizontal="left" vertical="center"/>
    </xf>
    <xf numFmtId="49" fontId="23" fillId="0" borderId="36" xfId="5" applyNumberFormat="1" applyFont="1" applyBorder="1" applyAlignment="1">
      <alignment horizontal="left" vertical="center"/>
    </xf>
    <xf numFmtId="1" fontId="23" fillId="0" borderId="34" xfId="5" applyNumberFormat="1" applyFont="1" applyBorder="1" applyAlignment="1">
      <alignment horizontal="left" vertical="center"/>
    </xf>
    <xf numFmtId="1" fontId="22" fillId="0" borderId="34" xfId="5" applyNumberFormat="1" applyFont="1" applyBorder="1" applyAlignment="1">
      <alignment horizontal="center" vertical="center"/>
    </xf>
    <xf numFmtId="174" fontId="24" fillId="0" borderId="34" xfId="5" applyNumberFormat="1" applyFont="1" applyBorder="1" applyAlignment="1">
      <alignment horizontal="center" vertical="center"/>
    </xf>
    <xf numFmtId="174" fontId="22" fillId="0" borderId="34" xfId="4" applyNumberFormat="1" applyFont="1" applyBorder="1" applyAlignment="1">
      <alignment horizontal="center" vertical="center"/>
    </xf>
    <xf numFmtId="1" fontId="22" fillId="0" borderId="34" xfId="4" applyNumberFormat="1" applyFont="1" applyBorder="1" applyAlignment="1">
      <alignment horizontal="center" vertical="center"/>
    </xf>
    <xf numFmtId="173" fontId="22" fillId="0" borderId="34" xfId="5" applyNumberFormat="1" applyFont="1" applyBorder="1" applyAlignment="1">
      <alignment horizontal="center" vertical="center"/>
    </xf>
    <xf numFmtId="0" fontId="22" fillId="0" borderId="37" xfId="5" applyFont="1" applyBorder="1" applyAlignment="1">
      <alignment horizontal="center" vertical="center"/>
    </xf>
    <xf numFmtId="173" fontId="0" fillId="0" borderId="0" xfId="0" applyNumberFormat="1"/>
    <xf numFmtId="1" fontId="22" fillId="0" borderId="0" xfId="5" applyNumberFormat="1" applyFont="1" applyAlignment="1">
      <alignment horizontal="center" vertical="center"/>
    </xf>
    <xf numFmtId="0" fontId="22" fillId="0" borderId="0" xfId="5" applyFont="1" applyAlignment="1">
      <alignment horizontal="center" vertical="center"/>
    </xf>
    <xf numFmtId="173" fontId="22" fillId="0" borderId="0" xfId="5" applyNumberFormat="1" applyFont="1" applyAlignment="1">
      <alignment horizontal="center" vertical="center"/>
    </xf>
    <xf numFmtId="0" fontId="15" fillId="0" borderId="38" xfId="5" applyFont="1" applyBorder="1" applyAlignment="1">
      <alignment horizontal="center" vertical="center"/>
    </xf>
    <xf numFmtId="0" fontId="15" fillId="0" borderId="39" xfId="5" applyFont="1" applyBorder="1" applyAlignment="1">
      <alignment horizontal="center" vertical="center"/>
    </xf>
    <xf numFmtId="165" fontId="15" fillId="0" borderId="39" xfId="3" applyFont="1" applyBorder="1" applyAlignment="1">
      <alignment horizontal="center" vertical="center"/>
    </xf>
    <xf numFmtId="49" fontId="15" fillId="0" borderId="39" xfId="5" applyNumberFormat="1" applyFont="1" applyBorder="1" applyAlignment="1">
      <alignment horizontal="center" vertical="center"/>
    </xf>
    <xf numFmtId="1" fontId="15" fillId="0" borderId="39" xfId="5" applyNumberFormat="1" applyFont="1" applyBorder="1" applyAlignment="1">
      <alignment horizontal="center" vertical="center"/>
    </xf>
    <xf numFmtId="174" fontId="17" fillId="0" borderId="39" xfId="5" applyNumberFormat="1" applyFont="1" applyBorder="1" applyAlignment="1">
      <alignment horizontal="center" vertical="center"/>
    </xf>
    <xf numFmtId="0" fontId="17" fillId="0" borderId="39" xfId="5" applyFont="1" applyBorder="1" applyAlignment="1">
      <alignment horizontal="center" vertical="center"/>
    </xf>
    <xf numFmtId="174" fontId="15" fillId="0" borderId="39" xfId="4" applyNumberFormat="1" applyFont="1" applyBorder="1" applyAlignment="1">
      <alignment horizontal="center" vertical="center"/>
    </xf>
    <xf numFmtId="1" fontId="15" fillId="0" borderId="39" xfId="4" applyNumberFormat="1" applyFont="1" applyBorder="1" applyAlignment="1">
      <alignment horizontal="center" vertical="center"/>
    </xf>
    <xf numFmtId="173" fontId="15" fillId="0" borderId="39" xfId="5" applyNumberFormat="1" applyFont="1" applyBorder="1" applyAlignment="1">
      <alignment horizontal="center" vertical="center"/>
    </xf>
    <xf numFmtId="0" fontId="15" fillId="0" borderId="40" xfId="5" applyFont="1" applyBorder="1" applyAlignment="1">
      <alignment horizontal="center" vertical="center"/>
    </xf>
    <xf numFmtId="0" fontId="15" fillId="0" borderId="41" xfId="5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165" fontId="15" fillId="0" borderId="4" xfId="3" applyFont="1" applyBorder="1" applyAlignment="1">
      <alignment horizontal="center" vertical="center" wrapText="1"/>
    </xf>
    <xf numFmtId="49" fontId="15" fillId="0" borderId="4" xfId="5" applyNumberFormat="1" applyFont="1" applyBorder="1" applyAlignment="1">
      <alignment horizontal="center" vertical="center" wrapText="1"/>
    </xf>
    <xf numFmtId="0" fontId="15" fillId="0" borderId="4" xfId="2" applyNumberFormat="1" applyFont="1" applyBorder="1" applyAlignment="1">
      <alignment horizontal="center" vertical="center" wrapText="1"/>
    </xf>
    <xf numFmtId="41" fontId="15" fillId="0" borderId="4" xfId="2" applyFont="1" applyBorder="1" applyAlignment="1">
      <alignment horizontal="center" vertical="center" wrapText="1"/>
    </xf>
    <xf numFmtId="0" fontId="17" fillId="0" borderId="4" xfId="2" applyNumberFormat="1" applyFont="1" applyBorder="1" applyAlignment="1">
      <alignment horizontal="center" vertical="center" wrapText="1"/>
    </xf>
    <xf numFmtId="41" fontId="17" fillId="0" borderId="4" xfId="2" applyFont="1" applyBorder="1" applyAlignment="1">
      <alignment horizontal="center" vertical="center" wrapText="1"/>
    </xf>
    <xf numFmtId="174" fontId="15" fillId="0" borderId="4" xfId="4" applyNumberFormat="1" applyFont="1" applyFill="1" applyBorder="1" applyAlignment="1">
      <alignment horizontal="center" vertical="center" wrapText="1"/>
    </xf>
    <xf numFmtId="1" fontId="15" fillId="0" borderId="4" xfId="2" applyNumberFormat="1" applyFont="1" applyFill="1" applyBorder="1" applyAlignment="1">
      <alignment horizontal="center" vertical="center" wrapText="1"/>
    </xf>
    <xf numFmtId="173" fontId="15" fillId="0" borderId="4" xfId="2" applyNumberFormat="1" applyFont="1" applyFill="1" applyBorder="1" applyAlignment="1">
      <alignment horizontal="center" vertical="center" wrapText="1"/>
    </xf>
    <xf numFmtId="1" fontId="15" fillId="0" borderId="4" xfId="4" applyNumberFormat="1" applyFont="1" applyBorder="1" applyAlignment="1">
      <alignment horizontal="center" vertical="center" wrapText="1"/>
    </xf>
    <xf numFmtId="1" fontId="15" fillId="0" borderId="8" xfId="4" applyNumberFormat="1" applyFont="1" applyBorder="1" applyAlignment="1">
      <alignment horizontal="center" vertical="center" wrapText="1"/>
    </xf>
    <xf numFmtId="0" fontId="15" fillId="0" borderId="42" xfId="5" applyFont="1" applyBorder="1" applyAlignment="1">
      <alignment horizontal="center" vertical="center" wrapText="1"/>
    </xf>
    <xf numFmtId="0" fontId="15" fillId="0" borderId="43" xfId="5" applyFont="1" applyBorder="1" applyAlignment="1">
      <alignment horizontal="center" vertical="center" wrapText="1"/>
    </xf>
    <xf numFmtId="165" fontId="15" fillId="0" borderId="43" xfId="3" applyFont="1" applyBorder="1" applyAlignment="1">
      <alignment horizontal="center" vertical="center" wrapText="1"/>
    </xf>
    <xf numFmtId="49" fontId="15" fillId="0" borderId="43" xfId="5" applyNumberFormat="1" applyFont="1" applyBorder="1" applyAlignment="1">
      <alignment horizontal="center" vertical="center" wrapText="1"/>
    </xf>
    <xf numFmtId="0" fontId="15" fillId="0" borderId="43" xfId="2" applyNumberFormat="1" applyFont="1" applyBorder="1" applyAlignment="1">
      <alignment horizontal="center" vertical="center" wrapText="1"/>
    </xf>
    <xf numFmtId="0" fontId="25" fillId="0" borderId="43" xfId="2" applyNumberFormat="1" applyFont="1" applyBorder="1" applyAlignment="1">
      <alignment vertical="center"/>
    </xf>
    <xf numFmtId="41" fontId="17" fillId="0" borderId="43" xfId="2" applyFont="1" applyBorder="1" applyAlignment="1">
      <alignment horizontal="center" vertical="center" wrapText="1"/>
    </xf>
    <xf numFmtId="174" fontId="15" fillId="0" borderId="43" xfId="4" applyNumberFormat="1" applyFont="1" applyBorder="1" applyAlignment="1">
      <alignment horizontal="center" vertical="center" wrapText="1"/>
    </xf>
    <xf numFmtId="1" fontId="15" fillId="0" borderId="43" xfId="4" applyNumberFormat="1" applyFont="1" applyBorder="1" applyAlignment="1">
      <alignment horizontal="center" vertical="center" wrapText="1"/>
    </xf>
    <xf numFmtId="1" fontId="15" fillId="0" borderId="43" xfId="2" applyNumberFormat="1" applyFont="1" applyBorder="1" applyAlignment="1">
      <alignment horizontal="center" vertical="center" wrapText="1"/>
    </xf>
    <xf numFmtId="173" fontId="15" fillId="0" borderId="43" xfId="2" applyNumberFormat="1" applyFont="1" applyBorder="1" applyAlignment="1">
      <alignment horizontal="center" vertical="center" wrapText="1"/>
    </xf>
    <xf numFmtId="0" fontId="15" fillId="0" borderId="44" xfId="5" applyFont="1" applyBorder="1" applyAlignment="1">
      <alignment horizontal="center" vertical="center" wrapText="1"/>
    </xf>
    <xf numFmtId="165" fontId="15" fillId="0" borderId="0" xfId="3" applyFont="1" applyBorder="1" applyAlignment="1">
      <alignment horizontal="center" vertical="center" wrapText="1"/>
    </xf>
    <xf numFmtId="49" fontId="15" fillId="0" borderId="0" xfId="5" applyNumberFormat="1" applyFont="1" applyAlignment="1">
      <alignment horizontal="center" vertical="center" wrapText="1"/>
    </xf>
    <xf numFmtId="0" fontId="15" fillId="0" borderId="0" xfId="2" applyNumberFormat="1" applyFont="1" applyBorder="1" applyAlignment="1">
      <alignment horizontal="center" vertical="center" wrapText="1"/>
    </xf>
    <xf numFmtId="41" fontId="15" fillId="0" borderId="0" xfId="2" applyFont="1" applyBorder="1" applyAlignment="1">
      <alignment horizontal="center" vertical="center" wrapText="1"/>
    </xf>
    <xf numFmtId="0" fontId="25" fillId="0" borderId="0" xfId="2" applyNumberFormat="1" applyFont="1" applyBorder="1" applyAlignment="1">
      <alignment vertical="center"/>
    </xf>
    <xf numFmtId="41" fontId="17" fillId="0" borderId="0" xfId="2" applyFont="1" applyBorder="1" applyAlignment="1">
      <alignment horizontal="center" vertical="center" wrapText="1"/>
    </xf>
    <xf numFmtId="174" fontId="15" fillId="0" borderId="0" xfId="4" applyNumberFormat="1" applyFont="1" applyBorder="1" applyAlignment="1">
      <alignment horizontal="center" vertical="center" wrapText="1"/>
    </xf>
    <xf numFmtId="1" fontId="15" fillId="0" borderId="0" xfId="2" applyNumberFormat="1" applyFont="1" applyBorder="1" applyAlignment="1">
      <alignment horizontal="center" vertical="center" wrapText="1"/>
    </xf>
    <xf numFmtId="173" fontId="15" fillId="0" borderId="0" xfId="2" applyNumberFormat="1" applyFont="1" applyBorder="1" applyAlignment="1">
      <alignment horizontal="center" vertical="center" wrapText="1"/>
    </xf>
    <xf numFmtId="165" fontId="15" fillId="0" borderId="0" xfId="3" applyFont="1" applyBorder="1" applyAlignment="1">
      <alignment vertical="center"/>
    </xf>
    <xf numFmtId="49" fontId="15" fillId="0" borderId="0" xfId="5" applyNumberFormat="1" applyFont="1" applyAlignment="1">
      <alignment vertical="center"/>
    </xf>
    <xf numFmtId="0" fontId="15" fillId="0" borderId="41" xfId="5" applyFont="1" applyBorder="1" applyAlignment="1">
      <alignment horizontal="center" vertical="center"/>
    </xf>
    <xf numFmtId="0" fontId="22" fillId="0" borderId="0" xfId="5" applyFont="1" applyAlignment="1">
      <alignment vertical="center"/>
    </xf>
    <xf numFmtId="0" fontId="31" fillId="0" borderId="0" xfId="5" applyFont="1" applyAlignment="1">
      <alignment vertical="center" wrapText="1"/>
    </xf>
    <xf numFmtId="2" fontId="15" fillId="0" borderId="12" xfId="4" applyNumberFormat="1" applyFont="1" applyBorder="1" applyAlignment="1">
      <alignment horizontal="center" vertical="center"/>
    </xf>
    <xf numFmtId="0" fontId="15" fillId="2" borderId="39" xfId="5" applyFont="1" applyFill="1" applyBorder="1" applyAlignment="1">
      <alignment horizontal="center" vertical="center"/>
    </xf>
    <xf numFmtId="49" fontId="15" fillId="2" borderId="39" xfId="5" applyNumberFormat="1" applyFont="1" applyFill="1" applyBorder="1" applyAlignment="1">
      <alignment horizontal="center" vertical="center"/>
    </xf>
    <xf numFmtId="0" fontId="31" fillId="2" borderId="39" xfId="5" applyFont="1" applyFill="1" applyBorder="1" applyAlignment="1">
      <alignment horizontal="center" vertical="center"/>
    </xf>
    <xf numFmtId="1" fontId="31" fillId="2" borderId="39" xfId="5" applyNumberFormat="1" applyFont="1" applyFill="1" applyBorder="1" applyAlignment="1">
      <alignment horizontal="center" vertical="center"/>
    </xf>
    <xf numFmtId="174" fontId="32" fillId="2" borderId="39" xfId="5" applyNumberFormat="1" applyFont="1" applyFill="1" applyBorder="1" applyAlignment="1">
      <alignment horizontal="center" vertical="center"/>
    </xf>
    <xf numFmtId="0" fontId="32" fillId="2" borderId="39" xfId="5" applyFont="1" applyFill="1" applyBorder="1" applyAlignment="1">
      <alignment horizontal="center" vertical="center"/>
    </xf>
    <xf numFmtId="174" fontId="31" fillId="2" borderId="39" xfId="4" applyNumberFormat="1" applyFont="1" applyFill="1" applyBorder="1" applyAlignment="1">
      <alignment horizontal="center" vertical="center"/>
    </xf>
    <xf numFmtId="1" fontId="15" fillId="2" borderId="39" xfId="4" applyNumberFormat="1" applyFont="1" applyFill="1" applyBorder="1" applyAlignment="1">
      <alignment horizontal="center" vertical="center"/>
    </xf>
    <xf numFmtId="1" fontId="15" fillId="2" borderId="39" xfId="5" applyNumberFormat="1" applyFont="1" applyFill="1" applyBorder="1" applyAlignment="1">
      <alignment horizontal="center" vertical="center"/>
    </xf>
    <xf numFmtId="173" fontId="15" fillId="2" borderId="39" xfId="5" applyNumberFormat="1" applyFont="1" applyFill="1" applyBorder="1" applyAlignment="1">
      <alignment horizontal="center" vertical="center"/>
    </xf>
    <xf numFmtId="173" fontId="20" fillId="0" borderId="39" xfId="5" applyNumberFormat="1" applyFont="1" applyBorder="1" applyAlignment="1">
      <alignment horizontal="center" vertical="center"/>
    </xf>
    <xf numFmtId="0" fontId="22" fillId="0" borderId="34" xfId="5" applyFont="1" applyBorder="1" applyAlignment="1">
      <alignment horizontal="center" vertical="center"/>
    </xf>
    <xf numFmtId="0" fontId="23" fillId="4" borderId="35" xfId="5" applyFont="1" applyFill="1" applyBorder="1" applyAlignment="1">
      <alignment horizontal="left" vertical="center"/>
    </xf>
    <xf numFmtId="49" fontId="23" fillId="4" borderId="36" xfId="5" applyNumberFormat="1" applyFont="1" applyFill="1" applyBorder="1" applyAlignment="1">
      <alignment horizontal="left" vertical="center"/>
    </xf>
    <xf numFmtId="0" fontId="22" fillId="4" borderId="34" xfId="5" applyFont="1" applyFill="1" applyBorder="1" applyAlignment="1">
      <alignment horizontal="left" vertical="center"/>
    </xf>
    <xf numFmtId="1" fontId="23" fillId="4" borderId="34" xfId="5" applyNumberFormat="1" applyFont="1" applyFill="1" applyBorder="1" applyAlignment="1">
      <alignment horizontal="left" vertical="center"/>
    </xf>
    <xf numFmtId="1" fontId="15" fillId="0" borderId="0" xfId="4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Continuous" vertical="center" wrapText="1"/>
    </xf>
    <xf numFmtId="0" fontId="39" fillId="0" borderId="34" xfId="5" applyFont="1" applyBorder="1" applyAlignment="1">
      <alignment horizontal="center" vertical="center"/>
    </xf>
    <xf numFmtId="1" fontId="40" fillId="0" borderId="43" xfId="4" applyNumberFormat="1" applyFont="1" applyBorder="1" applyAlignment="1">
      <alignment horizontal="center" vertical="center" wrapText="1"/>
    </xf>
    <xf numFmtId="0" fontId="16" fillId="0" borderId="15" xfId="5" applyFont="1" applyBorder="1" applyAlignment="1">
      <alignment vertical="center"/>
    </xf>
    <xf numFmtId="0" fontId="15" fillId="0" borderId="15" xfId="5" applyFont="1" applyBorder="1" applyAlignment="1">
      <alignment vertical="center"/>
    </xf>
    <xf numFmtId="0" fontId="15" fillId="0" borderId="15" xfId="5" applyFont="1" applyBorder="1" applyAlignment="1">
      <alignment horizontal="center" vertical="center"/>
    </xf>
    <xf numFmtId="0" fontId="20" fillId="0" borderId="14" xfId="5" applyFont="1" applyBorder="1" applyAlignment="1">
      <alignment vertical="center"/>
    </xf>
    <xf numFmtId="0" fontId="30" fillId="0" borderId="15" xfId="5" applyFont="1" applyBorder="1" applyAlignment="1">
      <alignment vertical="center"/>
    </xf>
    <xf numFmtId="0" fontId="20" fillId="0" borderId="19" xfId="5" applyFont="1" applyBorder="1" applyAlignment="1">
      <alignment vertical="center"/>
    </xf>
    <xf numFmtId="0" fontId="30" fillId="0" borderId="0" xfId="5" applyFont="1" applyAlignment="1">
      <alignment vertical="center"/>
    </xf>
    <xf numFmtId="0" fontId="20" fillId="0" borderId="22" xfId="5" applyFont="1" applyBorder="1" applyAlignment="1">
      <alignment vertical="center"/>
    </xf>
    <xf numFmtId="1" fontId="33" fillId="0" borderId="0" xfId="4" applyNumberFormat="1" applyFont="1" applyBorder="1" applyAlignment="1">
      <alignment vertical="center"/>
    </xf>
    <xf numFmtId="0" fontId="22" fillId="0" borderId="46" xfId="5" applyFont="1" applyBorder="1" applyAlignment="1">
      <alignment horizontal="center" vertical="center"/>
    </xf>
    <xf numFmtId="0" fontId="43" fillId="3" borderId="34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5" applyFont="1" applyAlignment="1">
      <alignment horizontal="center" vertical="center" wrapText="1"/>
    </xf>
    <xf numFmtId="173" fontId="22" fillId="0" borderId="34" xfId="5" applyNumberFormat="1" applyFont="1" applyBorder="1" applyAlignment="1">
      <alignment horizontal="center" vertical="center" wrapText="1"/>
    </xf>
    <xf numFmtId="0" fontId="23" fillId="0" borderId="0" xfId="5" applyFont="1" applyAlignment="1">
      <alignment vertical="center" wrapText="1"/>
    </xf>
    <xf numFmtId="0" fontId="31" fillId="0" borderId="0" xfId="5" applyFont="1" applyAlignment="1">
      <alignment horizontal="right" vertical="center" wrapText="1"/>
    </xf>
    <xf numFmtId="165" fontId="15" fillId="0" borderId="0" xfId="3" applyFont="1" applyBorder="1" applyAlignment="1">
      <alignment horizontal="center" vertical="center"/>
    </xf>
    <xf numFmtId="165" fontId="23" fillId="0" borderId="0" xfId="3" applyFont="1" applyBorder="1" applyAlignment="1">
      <alignment horizontal="left" vertical="center" wrapText="1"/>
    </xf>
    <xf numFmtId="165" fontId="16" fillId="0" borderId="0" xfId="3" applyFont="1" applyBorder="1" applyAlignment="1">
      <alignment vertical="center" wrapText="1"/>
    </xf>
    <xf numFmtId="0" fontId="31" fillId="0" borderId="0" xfId="5" applyFont="1" applyAlignment="1">
      <alignment horizontal="left" vertical="center" wrapText="1"/>
    </xf>
    <xf numFmtId="0" fontId="23" fillId="0" borderId="0" xfId="5" applyFont="1" applyAlignment="1">
      <alignment horizontal="left" vertical="center" wrapText="1"/>
    </xf>
    <xf numFmtId="0" fontId="22" fillId="0" borderId="0" xfId="5" applyFont="1" applyAlignment="1">
      <alignment horizontal="center" vertical="center" wrapText="1"/>
    </xf>
    <xf numFmtId="0" fontId="23" fillId="0" borderId="0" xfId="5" applyFont="1" applyAlignment="1">
      <alignment horizontal="left" vertical="center"/>
    </xf>
    <xf numFmtId="1" fontId="23" fillId="0" borderId="0" xfId="5" applyNumberFormat="1" applyFont="1" applyAlignment="1">
      <alignment horizontal="left" vertical="center"/>
    </xf>
    <xf numFmtId="173" fontId="22" fillId="0" borderId="21" xfId="5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33" xfId="5" applyFont="1" applyBorder="1" applyAlignment="1">
      <alignment horizontal="center" vertical="center"/>
    </xf>
    <xf numFmtId="0" fontId="45" fillId="0" borderId="34" xfId="5" applyFont="1" applyBorder="1" applyAlignment="1">
      <alignment horizontal="left" vertical="center"/>
    </xf>
    <xf numFmtId="49" fontId="46" fillId="0" borderId="36" xfId="5" applyNumberFormat="1" applyFont="1" applyBorder="1" applyAlignment="1">
      <alignment horizontal="left" vertical="center"/>
    </xf>
    <xf numFmtId="0" fontId="45" fillId="0" borderId="34" xfId="5" applyFont="1" applyBorder="1" applyAlignment="1">
      <alignment horizontal="center" vertical="center"/>
    </xf>
    <xf numFmtId="173" fontId="45" fillId="0" borderId="34" xfId="5" applyNumberFormat="1" applyFont="1" applyBorder="1" applyAlignment="1">
      <alignment horizontal="center" vertical="center"/>
    </xf>
    <xf numFmtId="0" fontId="45" fillId="0" borderId="37" xfId="5" applyFont="1" applyBorder="1" applyAlignment="1">
      <alignment horizontal="center" vertical="center"/>
    </xf>
    <xf numFmtId="0" fontId="45" fillId="0" borderId="0" xfId="5" applyFont="1" applyAlignment="1">
      <alignment horizontal="center" vertical="center"/>
    </xf>
    <xf numFmtId="173" fontId="44" fillId="0" borderId="0" xfId="0" applyNumberFormat="1" applyFont="1"/>
    <xf numFmtId="1" fontId="45" fillId="0" borderId="0" xfId="5" applyNumberFormat="1" applyFont="1" applyAlignment="1">
      <alignment horizontal="center" vertical="center"/>
    </xf>
    <xf numFmtId="173" fontId="45" fillId="0" borderId="0" xfId="5" applyNumberFormat="1" applyFont="1" applyAlignment="1">
      <alignment horizontal="center" vertical="center"/>
    </xf>
    <xf numFmtId="0" fontId="47" fillId="4" borderId="0" xfId="0" applyFont="1" applyFill="1"/>
    <xf numFmtId="0" fontId="47" fillId="4" borderId="0" xfId="0" applyFont="1" applyFill="1" applyAlignment="1">
      <alignment horizontal="centerContinuous"/>
    </xf>
    <xf numFmtId="0" fontId="47" fillId="4" borderId="4" xfId="5" applyFont="1" applyFill="1" applyBorder="1"/>
    <xf numFmtId="0" fontId="47" fillId="4" borderId="9" xfId="5" applyFont="1" applyFill="1" applyBorder="1"/>
    <xf numFmtId="0" fontId="48" fillId="4" borderId="15" xfId="5" applyFont="1" applyFill="1" applyBorder="1" applyAlignment="1">
      <alignment vertical="center"/>
    </xf>
    <xf numFmtId="41" fontId="48" fillId="4" borderId="16" xfId="2" applyFont="1" applyFill="1" applyBorder="1" applyAlignment="1">
      <alignment horizontal="centerContinuous" vertical="center" wrapText="1"/>
    </xf>
    <xf numFmtId="41" fontId="48" fillId="4" borderId="10" xfId="2" applyFont="1" applyFill="1" applyBorder="1" applyAlignment="1">
      <alignment horizontal="centerContinuous" vertical="center" wrapText="1"/>
    </xf>
    <xf numFmtId="0" fontId="49" fillId="4" borderId="26" xfId="5" applyFont="1" applyFill="1" applyBorder="1" applyAlignment="1">
      <alignment horizontal="centerContinuous" vertical="center" wrapText="1"/>
    </xf>
    <xf numFmtId="0" fontId="48" fillId="4" borderId="31" xfId="5" applyFont="1" applyFill="1" applyBorder="1" applyAlignment="1">
      <alignment horizontal="center" vertical="center"/>
    </xf>
    <xf numFmtId="1" fontId="50" fillId="4" borderId="34" xfId="5" applyNumberFormat="1" applyFont="1" applyFill="1" applyBorder="1" applyAlignment="1">
      <alignment horizontal="center" vertical="center"/>
    </xf>
    <xf numFmtId="1" fontId="48" fillId="4" borderId="39" xfId="5" applyNumberFormat="1" applyFont="1" applyFill="1" applyBorder="1" applyAlignment="1">
      <alignment horizontal="center" vertical="center"/>
    </xf>
    <xf numFmtId="41" fontId="48" fillId="4" borderId="4" xfId="2" applyFont="1" applyFill="1" applyBorder="1" applyAlignment="1">
      <alignment horizontal="center" vertical="center" wrapText="1"/>
    </xf>
    <xf numFmtId="41" fontId="48" fillId="4" borderId="0" xfId="2" applyFont="1" applyFill="1" applyBorder="1" applyAlignment="1">
      <alignment horizontal="center" vertical="center" wrapText="1"/>
    </xf>
    <xf numFmtId="0" fontId="48" fillId="4" borderId="0" xfId="5" applyFont="1" applyFill="1" applyAlignment="1">
      <alignment vertical="center"/>
    </xf>
    <xf numFmtId="0" fontId="51" fillId="4" borderId="0" xfId="5" applyFont="1" applyFill="1" applyAlignment="1">
      <alignment vertical="center" wrapText="1"/>
    </xf>
    <xf numFmtId="1" fontId="51" fillId="4" borderId="39" xfId="5" applyNumberFormat="1" applyFont="1" applyFill="1" applyBorder="1" applyAlignment="1">
      <alignment horizontal="center" vertical="center"/>
    </xf>
    <xf numFmtId="1" fontId="16" fillId="0" borderId="0" xfId="5" applyNumberFormat="1" applyFont="1" applyAlignment="1">
      <alignment horizontal="center" vertical="center" wrapText="1"/>
    </xf>
    <xf numFmtId="1" fontId="53" fillId="4" borderId="34" xfId="5" applyNumberFormat="1" applyFont="1" applyFill="1" applyBorder="1" applyAlignment="1">
      <alignment horizontal="center" vertical="center"/>
    </xf>
    <xf numFmtId="0" fontId="54" fillId="4" borderId="0" xfId="5" applyFont="1" applyFill="1" applyAlignment="1">
      <alignment vertical="center" wrapText="1"/>
    </xf>
    <xf numFmtId="0" fontId="0" fillId="4" borderId="0" xfId="0" applyFill="1"/>
    <xf numFmtId="1" fontId="33" fillId="0" borderId="0" xfId="4" applyNumberFormat="1" applyFont="1" applyBorder="1" applyAlignment="1">
      <alignment vertical="center" wrapText="1"/>
    </xf>
    <xf numFmtId="0" fontId="52" fillId="4" borderId="0" xfId="5" applyFont="1" applyFill="1" applyAlignment="1">
      <alignment vertical="center"/>
    </xf>
    <xf numFmtId="1" fontId="211" fillId="4" borderId="34" xfId="5" applyNumberFormat="1" applyFont="1" applyFill="1" applyBorder="1" applyAlignment="1">
      <alignment horizontal="center" vertical="center"/>
    </xf>
    <xf numFmtId="165" fontId="22" fillId="0" borderId="35" xfId="3" applyFont="1" applyBorder="1" applyAlignment="1">
      <alignment horizontal="left" vertical="center"/>
    </xf>
    <xf numFmtId="0" fontId="22" fillId="0" borderId="36" xfId="5" applyFont="1" applyBorder="1" applyAlignment="1">
      <alignment horizontal="left" vertical="center"/>
    </xf>
    <xf numFmtId="0" fontId="210" fillId="0" borderId="34" xfId="10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left"/>
    </xf>
    <xf numFmtId="1" fontId="23" fillId="4" borderId="34" xfId="5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4" fillId="0" borderId="5" xfId="5" applyBorder="1" applyAlignment="1">
      <alignment horizontal="left"/>
    </xf>
    <xf numFmtId="0" fontId="34" fillId="0" borderId="10" xfId="5" applyBorder="1" applyAlignment="1">
      <alignment horizontal="left"/>
    </xf>
    <xf numFmtId="0" fontId="15" fillId="0" borderId="16" xfId="5" applyFont="1" applyBorder="1" applyAlignment="1">
      <alignment horizontal="left"/>
    </xf>
    <xf numFmtId="0" fontId="15" fillId="0" borderId="16" xfId="5" applyFont="1" applyBorder="1" applyAlignment="1">
      <alignment horizontal="left" wrapText="1"/>
    </xf>
    <xf numFmtId="0" fontId="15" fillId="0" borderId="10" xfId="5" applyFont="1" applyBorder="1" applyAlignment="1">
      <alignment horizontal="left" wrapText="1"/>
    </xf>
    <xf numFmtId="0" fontId="20" fillId="0" borderId="26" xfId="5" applyFont="1" applyBorder="1" applyAlignment="1">
      <alignment horizontal="left" wrapText="1"/>
    </xf>
    <xf numFmtId="0" fontId="15" fillId="0" borderId="31" xfId="5" applyFont="1" applyBorder="1" applyAlignment="1">
      <alignment horizontal="left"/>
    </xf>
    <xf numFmtId="0" fontId="210" fillId="0" borderId="34" xfId="10" applyFont="1" applyBorder="1" applyAlignment="1">
      <alignment horizontal="left"/>
    </xf>
    <xf numFmtId="0" fontId="15" fillId="0" borderId="39" xfId="5" applyFont="1" applyBorder="1" applyAlignment="1">
      <alignment horizontal="left"/>
    </xf>
    <xf numFmtId="0" fontId="15" fillId="0" borderId="0" xfId="2" applyNumberFormat="1" applyFont="1" applyBorder="1" applyAlignment="1">
      <alignment horizontal="left" wrapText="1"/>
    </xf>
    <xf numFmtId="0" fontId="31" fillId="0" borderId="0" xfId="5" applyFont="1" applyAlignment="1">
      <alignment horizontal="left" wrapText="1"/>
    </xf>
    <xf numFmtId="1" fontId="42" fillId="0" borderId="4" xfId="2" applyNumberFormat="1" applyFont="1" applyBorder="1" applyAlignment="1">
      <alignment horizontal="left" wrapText="1"/>
    </xf>
    <xf numFmtId="1" fontId="42" fillId="0" borderId="43" xfId="2" applyNumberFormat="1" applyFont="1" applyBorder="1" applyAlignment="1">
      <alignment horizontal="left" wrapText="1"/>
    </xf>
    <xf numFmtId="0" fontId="15" fillId="0" borderId="0" xfId="5" applyFont="1" applyAlignment="1">
      <alignment horizontal="left"/>
    </xf>
    <xf numFmtId="0" fontId="31" fillId="2" borderId="39" xfId="5" applyFont="1" applyFill="1" applyBorder="1" applyAlignment="1">
      <alignment horizontal="left"/>
    </xf>
    <xf numFmtId="49" fontId="23" fillId="0" borderId="36" xfId="5" applyNumberFormat="1" applyFont="1" applyBorder="1" applyAlignment="1">
      <alignment horizontal="center" vertical="top"/>
    </xf>
    <xf numFmtId="49" fontId="210" fillId="0" borderId="34" xfId="10" applyNumberFormat="1" applyFont="1" applyBorder="1" applyAlignment="1">
      <alignment horizontal="left"/>
    </xf>
    <xf numFmtId="0" fontId="0" fillId="0" borderId="21" xfId="0" applyBorder="1" applyAlignment="1">
      <alignment horizontal="center"/>
    </xf>
    <xf numFmtId="0" fontId="210" fillId="0" borderId="34" xfId="10" applyFont="1" applyBorder="1" applyAlignment="1">
      <alignment horizontal="left" vertical="center"/>
    </xf>
    <xf numFmtId="0" fontId="28" fillId="0" borderId="1" xfId="5" applyFont="1" applyBorder="1" applyAlignment="1">
      <alignment vertical="center"/>
    </xf>
    <xf numFmtId="0" fontId="28" fillId="0" borderId="2" xfId="5" applyFont="1" applyBorder="1" applyAlignment="1">
      <alignment vertical="center"/>
    </xf>
    <xf numFmtId="1" fontId="22" fillId="4" borderId="34" xfId="5" applyNumberFormat="1" applyFont="1" applyFill="1" applyBorder="1" applyAlignment="1">
      <alignment horizontal="center" vertical="center"/>
    </xf>
    <xf numFmtId="173" fontId="22" fillId="4" borderId="34" xfId="5" applyNumberFormat="1" applyFont="1" applyFill="1" applyBorder="1" applyAlignment="1">
      <alignment horizontal="center" vertical="center"/>
    </xf>
    <xf numFmtId="0" fontId="22" fillId="0" borderId="35" xfId="5" applyFont="1" applyBorder="1" applyAlignment="1">
      <alignment vertical="center"/>
    </xf>
    <xf numFmtId="0" fontId="47" fillId="0" borderId="0" xfId="0" applyFont="1"/>
    <xf numFmtId="0" fontId="213" fillId="0" borderId="0" xfId="0" applyFont="1"/>
    <xf numFmtId="49" fontId="210" fillId="0" borderId="34" xfId="10" applyNumberFormat="1" applyFont="1" applyBorder="1" applyAlignment="1">
      <alignment horizontal="left" vertical="center"/>
    </xf>
    <xf numFmtId="0" fontId="43" fillId="5" borderId="0" xfId="0" applyFont="1" applyFill="1"/>
    <xf numFmtId="0" fontId="212" fillId="0" borderId="34" xfId="1976" applyFont="1" applyBorder="1" applyAlignment="1">
      <alignment horizontal="center"/>
    </xf>
    <xf numFmtId="173" fontId="22" fillId="0" borderId="12" xfId="5" applyNumberFormat="1" applyFont="1" applyBorder="1" applyAlignment="1">
      <alignment vertical="center"/>
    </xf>
    <xf numFmtId="0" fontId="15" fillId="0" borderId="22" xfId="5" applyFont="1" applyBorder="1" applyAlignment="1">
      <alignment horizontal="center" vertical="center"/>
    </xf>
    <xf numFmtId="165" fontId="15" fillId="0" borderId="9" xfId="3" applyFont="1" applyBorder="1" applyAlignment="1">
      <alignment horizontal="center" vertical="center"/>
    </xf>
    <xf numFmtId="1" fontId="15" fillId="0" borderId="9" xfId="4" applyNumberFormat="1" applyFont="1" applyBorder="1" applyAlignment="1">
      <alignment horizontal="center" vertical="center"/>
    </xf>
    <xf numFmtId="0" fontId="214" fillId="0" borderId="9" xfId="5" applyFont="1" applyBorder="1" applyAlignment="1">
      <alignment horizontal="center" vertical="center"/>
    </xf>
    <xf numFmtId="49" fontId="33" fillId="0" borderId="9" xfId="5" applyNumberFormat="1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214" fillId="0" borderId="9" xfId="5" applyFont="1" applyBorder="1" applyAlignment="1">
      <alignment horizontal="left"/>
    </xf>
    <xf numFmtId="0" fontId="215" fillId="0" borderId="9" xfId="5" applyFont="1" applyBorder="1" applyAlignment="1">
      <alignment horizontal="center" vertical="center"/>
    </xf>
    <xf numFmtId="0" fontId="216" fillId="0" borderId="9" xfId="5" applyFont="1" applyBorder="1" applyAlignment="1">
      <alignment horizontal="center" vertical="center"/>
    </xf>
    <xf numFmtId="174" fontId="33" fillId="0" borderId="9" xfId="4" applyNumberFormat="1" applyFont="1" applyFill="1" applyBorder="1" applyAlignment="1">
      <alignment horizontal="center" vertical="center"/>
    </xf>
    <xf numFmtId="1" fontId="33" fillId="0" borderId="9" xfId="4" applyNumberFormat="1" applyFont="1" applyFill="1" applyBorder="1" applyAlignment="1">
      <alignment horizontal="center" vertical="center"/>
    </xf>
    <xf numFmtId="1" fontId="33" fillId="0" borderId="9" xfId="5" applyNumberFormat="1" applyFont="1" applyBorder="1" applyAlignment="1">
      <alignment horizontal="center" vertical="center"/>
    </xf>
    <xf numFmtId="173" fontId="33" fillId="0" borderId="9" xfId="5" applyNumberFormat="1" applyFont="1" applyBorder="1" applyAlignment="1">
      <alignment horizontal="center" vertical="center"/>
    </xf>
    <xf numFmtId="1" fontId="50" fillId="0" borderId="34" xfId="5" applyNumberFormat="1" applyFont="1" applyBorder="1" applyAlignment="1">
      <alignment horizontal="center" vertical="center"/>
    </xf>
    <xf numFmtId="174" fontId="22" fillId="0" borderId="34" xfId="4" applyNumberFormat="1" applyFont="1" applyFill="1" applyBorder="1" applyAlignment="1">
      <alignment horizontal="center" vertical="center"/>
    </xf>
    <xf numFmtId="1" fontId="22" fillId="0" borderId="34" xfId="4" applyNumberFormat="1" applyFont="1" applyFill="1" applyBorder="1" applyAlignment="1">
      <alignment horizontal="center" vertical="center"/>
    </xf>
    <xf numFmtId="173" fontId="19" fillId="0" borderId="34" xfId="5" applyNumberFormat="1" applyFont="1" applyBorder="1" applyAlignment="1">
      <alignment horizontal="center" vertical="center"/>
    </xf>
    <xf numFmtId="173" fontId="22" fillId="0" borderId="17" xfId="5" applyNumberFormat="1" applyFont="1" applyBorder="1" applyAlignment="1">
      <alignment horizontal="center" vertical="center"/>
    </xf>
    <xf numFmtId="173" fontId="22" fillId="0" borderId="34" xfId="5" quotePrefix="1" applyNumberFormat="1" applyFont="1" applyBorder="1" applyAlignment="1">
      <alignment horizontal="center" vertical="center"/>
    </xf>
    <xf numFmtId="0" fontId="213" fillId="4" borderId="0" xfId="0" applyFont="1" applyFill="1"/>
    <xf numFmtId="0" fontId="22" fillId="4" borderId="46" xfId="5" applyFont="1" applyFill="1" applyBorder="1" applyAlignment="1">
      <alignment horizontal="center" vertical="center"/>
    </xf>
    <xf numFmtId="165" fontId="22" fillId="4" borderId="34" xfId="3" applyFont="1" applyFill="1" applyBorder="1" applyAlignment="1">
      <alignment horizontal="left" vertical="center"/>
    </xf>
    <xf numFmtId="0" fontId="45" fillId="4" borderId="34" xfId="5" applyFont="1" applyFill="1" applyBorder="1" applyAlignment="1">
      <alignment horizontal="left" vertical="center"/>
    </xf>
    <xf numFmtId="0" fontId="45" fillId="4" borderId="37" xfId="5" applyFont="1" applyFill="1" applyBorder="1" applyAlignment="1">
      <alignment horizontal="center" vertical="center"/>
    </xf>
    <xf numFmtId="0" fontId="45" fillId="4" borderId="0" xfId="5" applyFont="1" applyFill="1" applyAlignment="1">
      <alignment horizontal="center" vertical="center"/>
    </xf>
    <xf numFmtId="0" fontId="44" fillId="4" borderId="0" xfId="0" applyFont="1" applyFill="1"/>
    <xf numFmtId="173" fontId="44" fillId="4" borderId="0" xfId="0" applyNumberFormat="1" applyFont="1" applyFill="1"/>
    <xf numFmtId="1" fontId="45" fillId="4" borderId="0" xfId="5" applyNumberFormat="1" applyFont="1" applyFill="1" applyAlignment="1">
      <alignment horizontal="center" vertical="center"/>
    </xf>
    <xf numFmtId="173" fontId="45" fillId="4" borderId="0" xfId="5" applyNumberFormat="1" applyFont="1" applyFill="1" applyAlignment="1">
      <alignment horizontal="center" vertical="center"/>
    </xf>
    <xf numFmtId="0" fontId="45" fillId="4" borderId="33" xfId="5" applyFont="1" applyFill="1" applyBorder="1" applyAlignment="1">
      <alignment horizontal="center" vertical="center"/>
    </xf>
    <xf numFmtId="173" fontId="0" fillId="4" borderId="0" xfId="0" applyNumberFormat="1" applyFill="1"/>
    <xf numFmtId="1" fontId="22" fillId="4" borderId="0" xfId="5" applyNumberFormat="1" applyFont="1" applyFill="1" applyAlignment="1">
      <alignment horizontal="center" vertical="center"/>
    </xf>
    <xf numFmtId="0" fontId="22" fillId="4" borderId="0" xfId="5" applyFont="1" applyFill="1" applyAlignment="1">
      <alignment horizontal="center" vertical="center"/>
    </xf>
    <xf numFmtId="173" fontId="22" fillId="4" borderId="0" xfId="5" applyNumberFormat="1" applyFont="1" applyFill="1" applyAlignment="1">
      <alignment horizontal="center" vertical="center"/>
    </xf>
    <xf numFmtId="0" fontId="217" fillId="0" borderId="0" xfId="0" applyFont="1"/>
    <xf numFmtId="0" fontId="218" fillId="0" borderId="33" xfId="5" applyFont="1" applyBorder="1" applyAlignment="1">
      <alignment horizontal="center" vertical="center"/>
    </xf>
    <xf numFmtId="0" fontId="218" fillId="0" borderId="34" xfId="5" applyFont="1" applyBorder="1" applyAlignment="1">
      <alignment horizontal="left" vertical="center"/>
    </xf>
    <xf numFmtId="165" fontId="218" fillId="0" borderId="34" xfId="3" applyFont="1" applyBorder="1" applyAlignment="1">
      <alignment horizontal="left" vertical="center"/>
    </xf>
    <xf numFmtId="1" fontId="219" fillId="0" borderId="34" xfId="5" applyNumberFormat="1" applyFont="1" applyBorder="1" applyAlignment="1">
      <alignment horizontal="left" vertical="center"/>
    </xf>
    <xf numFmtId="1" fontId="220" fillId="4" borderId="34" xfId="5" applyNumberFormat="1" applyFont="1" applyFill="1" applyBorder="1" applyAlignment="1">
      <alignment horizontal="center" vertical="center"/>
    </xf>
    <xf numFmtId="1" fontId="218" fillId="0" borderId="34" xfId="5" applyNumberFormat="1" applyFont="1" applyBorder="1" applyAlignment="1">
      <alignment horizontal="center" vertical="center"/>
    </xf>
    <xf numFmtId="173" fontId="218" fillId="0" borderId="34" xfId="5" applyNumberFormat="1" applyFont="1" applyBorder="1" applyAlignment="1">
      <alignment horizontal="center" vertical="center"/>
    </xf>
    <xf numFmtId="0" fontId="218" fillId="0" borderId="37" xfId="5" applyFont="1" applyBorder="1" applyAlignment="1">
      <alignment horizontal="center" vertical="center"/>
    </xf>
    <xf numFmtId="0" fontId="221" fillId="0" borderId="0" xfId="0" applyFont="1"/>
    <xf numFmtId="173" fontId="221" fillId="0" borderId="0" xfId="0" applyNumberFormat="1" applyFont="1"/>
    <xf numFmtId="1" fontId="218" fillId="0" borderId="0" xfId="5" applyNumberFormat="1" applyFont="1" applyAlignment="1">
      <alignment horizontal="center" vertical="center"/>
    </xf>
    <xf numFmtId="0" fontId="218" fillId="0" borderId="0" xfId="5" applyFont="1" applyAlignment="1">
      <alignment horizontal="center" vertical="center"/>
    </xf>
    <xf numFmtId="173" fontId="218" fillId="0" borderId="0" xfId="5" applyNumberFormat="1" applyFont="1" applyAlignment="1">
      <alignment horizontal="center" vertical="center"/>
    </xf>
    <xf numFmtId="0" fontId="222" fillId="0" borderId="34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1" fillId="0" borderId="34" xfId="2575" applyBorder="1"/>
    <xf numFmtId="0" fontId="1" fillId="0" borderId="77" xfId="2575" applyBorder="1"/>
    <xf numFmtId="0" fontId="1" fillId="0" borderId="25" xfId="2575" applyBorder="1"/>
    <xf numFmtId="0" fontId="1" fillId="0" borderId="28" xfId="2575" applyBorder="1"/>
    <xf numFmtId="0" fontId="1" fillId="0" borderId="34" xfId="2576" applyBorder="1"/>
    <xf numFmtId="0" fontId="1" fillId="0" borderId="77" xfId="2576" applyBorder="1"/>
    <xf numFmtId="0" fontId="1" fillId="0" borderId="25" xfId="2576" applyBorder="1"/>
    <xf numFmtId="165" fontId="12" fillId="0" borderId="34" xfId="4" applyFont="1" applyBorder="1" applyAlignment="1">
      <alignment horizontal="center" vertical="center"/>
    </xf>
    <xf numFmtId="165" fontId="12" fillId="0" borderId="34" xfId="1413" applyFont="1" applyBorder="1" applyAlignment="1">
      <alignment horizontal="center" vertical="center"/>
    </xf>
    <xf numFmtId="0" fontId="223" fillId="0" borderId="0" xfId="0" applyFont="1"/>
    <xf numFmtId="0" fontId="224" fillId="0" borderId="0" xfId="0" applyFont="1"/>
    <xf numFmtId="41" fontId="15" fillId="0" borderId="43" xfId="2" applyFont="1" applyBorder="1" applyAlignment="1">
      <alignment horizontal="center" vertical="center" wrapText="1"/>
    </xf>
    <xf numFmtId="0" fontId="22" fillId="0" borderId="4" xfId="5" applyFont="1" applyBorder="1" applyAlignment="1">
      <alignment vertical="center"/>
    </xf>
    <xf numFmtId="0" fontId="22" fillId="0" borderId="12" xfId="5" applyFont="1" applyBorder="1" applyAlignment="1">
      <alignment horizontal="left" vertical="center"/>
    </xf>
    <xf numFmtId="0" fontId="22" fillId="0" borderId="11" xfId="5" applyFont="1" applyBorder="1" applyAlignment="1">
      <alignment horizontal="left" vertical="center"/>
    </xf>
    <xf numFmtId="0" fontId="210" fillId="0" borderId="12" xfId="10" applyFont="1" applyBorder="1" applyAlignment="1">
      <alignment horizontal="left" vertical="center"/>
    </xf>
    <xf numFmtId="1" fontId="23" fillId="0" borderId="12" xfId="5" applyNumberFormat="1" applyFont="1" applyBorder="1" applyAlignment="1">
      <alignment horizontal="left" vertical="center"/>
    </xf>
    <xf numFmtId="1" fontId="50" fillId="4" borderId="12" xfId="5" applyNumberFormat="1" applyFont="1" applyFill="1" applyBorder="1" applyAlignment="1">
      <alignment horizontal="center" vertical="center"/>
    </xf>
    <xf numFmtId="1" fontId="22" fillId="0" borderId="12" xfId="5" applyNumberFormat="1" applyFont="1" applyBorder="1" applyAlignment="1">
      <alignment horizontal="center" vertical="center"/>
    </xf>
    <xf numFmtId="174" fontId="24" fillId="0" borderId="12" xfId="5" applyNumberFormat="1" applyFont="1" applyBorder="1" applyAlignment="1">
      <alignment horizontal="center" vertical="center"/>
    </xf>
    <xf numFmtId="174" fontId="22" fillId="0" borderId="12" xfId="4" applyNumberFormat="1" applyFont="1" applyBorder="1" applyAlignment="1">
      <alignment horizontal="center" vertical="center"/>
    </xf>
    <xf numFmtId="0" fontId="22" fillId="0" borderId="12" xfId="5" applyFont="1" applyBorder="1" applyAlignment="1">
      <alignment horizontal="center" vertical="center"/>
    </xf>
    <xf numFmtId="1" fontId="22" fillId="0" borderId="12" xfId="4" applyNumberFormat="1" applyFont="1" applyBorder="1" applyAlignment="1">
      <alignment horizontal="center" vertical="center"/>
    </xf>
    <xf numFmtId="173" fontId="22" fillId="0" borderId="12" xfId="5" applyNumberFormat="1" applyFont="1" applyBorder="1" applyAlignment="1">
      <alignment horizontal="center" vertical="center"/>
    </xf>
    <xf numFmtId="173" fontId="22" fillId="0" borderId="12" xfId="5" applyNumberFormat="1" applyFont="1" applyBorder="1" applyAlignment="1">
      <alignment horizontal="center" vertical="center" wrapText="1"/>
    </xf>
    <xf numFmtId="0" fontId="22" fillId="0" borderId="78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165" fontId="15" fillId="0" borderId="2" xfId="3" applyFont="1" applyBorder="1" applyAlignment="1">
      <alignment horizontal="center" vertical="center"/>
    </xf>
    <xf numFmtId="49" fontId="15" fillId="0" borderId="2" xfId="5" applyNumberFormat="1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174" fontId="15" fillId="0" borderId="2" xfId="4" applyNumberFormat="1" applyFont="1" applyBorder="1" applyAlignment="1">
      <alignment horizontal="center" vertical="center"/>
    </xf>
    <xf numFmtId="1" fontId="15" fillId="0" borderId="2" xfId="4" applyNumberFormat="1" applyFont="1" applyBorder="1" applyAlignment="1">
      <alignment horizontal="center" vertical="center"/>
    </xf>
    <xf numFmtId="1" fontId="15" fillId="0" borderId="2" xfId="5" applyNumberFormat="1" applyFont="1" applyBorder="1" applyAlignment="1">
      <alignment horizontal="center" vertical="center"/>
    </xf>
    <xf numFmtId="173" fontId="15" fillId="0" borderId="2" xfId="5" applyNumberFormat="1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23" fillId="4" borderId="16" xfId="5" applyFont="1" applyFill="1" applyBorder="1" applyAlignment="1">
      <alignment horizontal="left" vertical="center"/>
    </xf>
    <xf numFmtId="49" fontId="23" fillId="0" borderId="80" xfId="5" applyNumberFormat="1" applyFont="1" applyBorder="1" applyAlignment="1">
      <alignment horizontal="left" vertical="center"/>
    </xf>
    <xf numFmtId="0" fontId="22" fillId="0" borderId="21" xfId="5" applyFont="1" applyBorder="1" applyAlignment="1">
      <alignment horizontal="left" vertical="center"/>
    </xf>
    <xf numFmtId="165" fontId="22" fillId="0" borderId="21" xfId="3" applyFont="1" applyBorder="1" applyAlignment="1">
      <alignment horizontal="left" vertical="center"/>
    </xf>
    <xf numFmtId="0" fontId="23" fillId="0" borderId="16" xfId="5" applyFont="1" applyBorder="1" applyAlignment="1">
      <alignment horizontal="left" vertical="center"/>
    </xf>
    <xf numFmtId="49" fontId="23" fillId="0" borderId="81" xfId="5" applyNumberFormat="1" applyFont="1" applyBorder="1" applyAlignment="1">
      <alignment horizontal="left" vertical="center"/>
    </xf>
    <xf numFmtId="0" fontId="22" fillId="0" borderId="20" xfId="5" applyFont="1" applyBorder="1" applyAlignment="1">
      <alignment horizontal="left" vertical="center"/>
    </xf>
    <xf numFmtId="1" fontId="23" fillId="0" borderId="21" xfId="5" applyNumberFormat="1" applyFont="1" applyBorder="1" applyAlignment="1">
      <alignment horizontal="left"/>
    </xf>
    <xf numFmtId="1" fontId="23" fillId="0" borderId="21" xfId="5" applyNumberFormat="1" applyFont="1" applyBorder="1" applyAlignment="1">
      <alignment horizontal="left" vertical="center"/>
    </xf>
    <xf numFmtId="1" fontId="50" fillId="4" borderId="21" xfId="5" applyNumberFormat="1" applyFont="1" applyFill="1" applyBorder="1" applyAlignment="1">
      <alignment horizontal="center" vertical="center"/>
    </xf>
    <xf numFmtId="1" fontId="22" fillId="0" borderId="21" xfId="5" applyNumberFormat="1" applyFont="1" applyBorder="1" applyAlignment="1">
      <alignment horizontal="center" vertical="center"/>
    </xf>
    <xf numFmtId="174" fontId="24" fillId="0" borderId="21" xfId="5" applyNumberFormat="1" applyFont="1" applyBorder="1" applyAlignment="1">
      <alignment horizontal="center" vertical="center"/>
    </xf>
    <xf numFmtId="174" fontId="22" fillId="0" borderId="21" xfId="4" applyNumberFormat="1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1" fontId="22" fillId="0" borderId="21" xfId="4" applyNumberFormat="1" applyFont="1" applyBorder="1" applyAlignment="1">
      <alignment horizontal="center" vertical="center"/>
    </xf>
    <xf numFmtId="173" fontId="22" fillId="0" borderId="21" xfId="5" applyNumberFormat="1" applyFont="1" applyBorder="1" applyAlignment="1">
      <alignment horizontal="center" vertical="center"/>
    </xf>
    <xf numFmtId="0" fontId="22" fillId="0" borderId="82" xfId="5" applyFont="1" applyBorder="1" applyAlignment="1">
      <alignment horizontal="center" vertical="center"/>
    </xf>
    <xf numFmtId="0" fontId="15" fillId="0" borderId="2" xfId="5" applyFont="1" applyBorder="1" applyAlignment="1">
      <alignment horizontal="left"/>
    </xf>
    <xf numFmtId="1" fontId="48" fillId="4" borderId="2" xfId="5" applyNumberFormat="1" applyFont="1" applyFill="1" applyBorder="1" applyAlignment="1">
      <alignment horizontal="center" vertical="center"/>
    </xf>
    <xf numFmtId="174" fontId="17" fillId="0" borderId="2" xfId="5" applyNumberFormat="1" applyFont="1" applyBorder="1" applyAlignment="1">
      <alignment horizontal="center" vertical="center"/>
    </xf>
    <xf numFmtId="0" fontId="22" fillId="4" borderId="36" xfId="5" applyFont="1" applyFill="1" applyBorder="1" applyAlignment="1">
      <alignment horizontal="left" vertical="center"/>
    </xf>
    <xf numFmtId="49" fontId="23" fillId="4" borderId="80" xfId="5" applyNumberFormat="1" applyFont="1" applyFill="1" applyBorder="1" applyAlignment="1">
      <alignment horizontal="left" vertical="center"/>
    </xf>
    <xf numFmtId="49" fontId="23" fillId="4" borderId="81" xfId="5" applyNumberFormat="1" applyFont="1" applyFill="1" applyBorder="1" applyAlignment="1">
      <alignment horizontal="left" vertical="center"/>
    </xf>
    <xf numFmtId="0" fontId="22" fillId="4" borderId="20" xfId="5" applyFont="1" applyFill="1" applyBorder="1" applyAlignment="1">
      <alignment horizontal="left" vertical="center"/>
    </xf>
    <xf numFmtId="1" fontId="23" fillId="4" borderId="21" xfId="5" applyNumberFormat="1" applyFont="1" applyFill="1" applyBorder="1" applyAlignment="1">
      <alignment horizontal="left"/>
    </xf>
    <xf numFmtId="0" fontId="39" fillId="0" borderId="21" xfId="5" applyFont="1" applyBorder="1" applyAlignment="1">
      <alignment horizontal="center" vertical="center"/>
    </xf>
    <xf numFmtId="0" fontId="15" fillId="2" borderId="2" xfId="5" applyFont="1" applyFill="1" applyBorder="1" applyAlignment="1">
      <alignment horizontal="center" vertical="center"/>
    </xf>
    <xf numFmtId="49" fontId="15" fillId="2" borderId="2" xfId="5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left"/>
    </xf>
    <xf numFmtId="0" fontId="31" fillId="2" borderId="2" xfId="5" applyFont="1" applyFill="1" applyBorder="1" applyAlignment="1">
      <alignment horizontal="center" vertical="center"/>
    </xf>
    <xf numFmtId="1" fontId="51" fillId="4" borderId="2" xfId="5" applyNumberFormat="1" applyFont="1" applyFill="1" applyBorder="1" applyAlignment="1">
      <alignment horizontal="center" vertical="center"/>
    </xf>
    <xf numFmtId="1" fontId="31" fillId="2" borderId="2" xfId="5" applyNumberFormat="1" applyFont="1" applyFill="1" applyBorder="1" applyAlignment="1">
      <alignment horizontal="center" vertical="center"/>
    </xf>
    <xf numFmtId="174" fontId="32" fillId="2" borderId="2" xfId="5" applyNumberFormat="1" applyFont="1" applyFill="1" applyBorder="1" applyAlignment="1">
      <alignment horizontal="center" vertical="center"/>
    </xf>
    <xf numFmtId="0" fontId="32" fillId="2" borderId="2" xfId="5" applyFont="1" applyFill="1" applyBorder="1" applyAlignment="1">
      <alignment horizontal="center" vertical="center"/>
    </xf>
    <xf numFmtId="174" fontId="31" fillId="2" borderId="2" xfId="4" applyNumberFormat="1" applyFont="1" applyFill="1" applyBorder="1" applyAlignment="1">
      <alignment horizontal="center" vertical="center"/>
    </xf>
    <xf numFmtId="1" fontId="15" fillId="2" borderId="2" xfId="4" applyNumberFormat="1" applyFont="1" applyFill="1" applyBorder="1" applyAlignment="1">
      <alignment horizontal="center" vertical="center"/>
    </xf>
    <xf numFmtId="1" fontId="15" fillId="2" borderId="2" xfId="5" applyNumberFormat="1" applyFont="1" applyFill="1" applyBorder="1" applyAlignment="1">
      <alignment horizontal="center" vertical="center"/>
    </xf>
    <xf numFmtId="173" fontId="15" fillId="2" borderId="2" xfId="5" applyNumberFormat="1" applyFont="1" applyFill="1" applyBorder="1" applyAlignment="1">
      <alignment horizontal="center" vertical="center"/>
    </xf>
    <xf numFmtId="173" fontId="20" fillId="0" borderId="2" xfId="5" applyNumberFormat="1" applyFont="1" applyBorder="1" applyAlignment="1">
      <alignment horizontal="center" vertical="center"/>
    </xf>
    <xf numFmtId="49" fontId="46" fillId="0" borderId="80" xfId="5" applyNumberFormat="1" applyFont="1" applyBorder="1" applyAlignment="1">
      <alignment horizontal="left" vertical="center"/>
    </xf>
    <xf numFmtId="49" fontId="46" fillId="0" borderId="81" xfId="5" applyNumberFormat="1" applyFont="1" applyBorder="1" applyAlignment="1">
      <alignment horizontal="left" vertical="center"/>
    </xf>
    <xf numFmtId="0" fontId="22" fillId="0" borderId="79" xfId="5" applyFont="1" applyBorder="1" applyAlignment="1">
      <alignment horizontal="left" vertical="center"/>
    </xf>
    <xf numFmtId="0" fontId="22" fillId="0" borderId="87" xfId="5" applyFont="1" applyBorder="1" applyAlignment="1">
      <alignment horizontal="center" vertical="center"/>
    </xf>
    <xf numFmtId="165" fontId="22" fillId="0" borderId="12" xfId="3" applyFont="1" applyBorder="1" applyAlignment="1">
      <alignment horizontal="left" vertical="center"/>
    </xf>
    <xf numFmtId="0" fontId="23" fillId="0" borderId="10" xfId="5" applyFont="1" applyBorder="1" applyAlignment="1">
      <alignment horizontal="left" vertical="center"/>
    </xf>
    <xf numFmtId="49" fontId="23" fillId="0" borderId="23" xfId="5" applyNumberFormat="1" applyFont="1" applyBorder="1" applyAlignment="1">
      <alignment horizontal="left" vertical="center"/>
    </xf>
    <xf numFmtId="49" fontId="15" fillId="0" borderId="9" xfId="5" applyNumberFormat="1" applyFont="1" applyBorder="1" applyAlignment="1">
      <alignment horizontal="center" vertical="center"/>
    </xf>
    <xf numFmtId="0" fontId="210" fillId="0" borderId="9" xfId="10" applyFont="1" applyBorder="1" applyAlignment="1">
      <alignment horizontal="center" vertical="top"/>
    </xf>
    <xf numFmtId="0" fontId="48" fillId="4" borderId="9" xfId="5" applyFont="1" applyFill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174" fontId="15" fillId="0" borderId="9" xfId="4" applyNumberFormat="1" applyFont="1" applyBorder="1" applyAlignment="1">
      <alignment horizontal="center" vertical="center"/>
    </xf>
    <xf numFmtId="1" fontId="15" fillId="0" borderId="9" xfId="5" applyNumberFormat="1" applyFont="1" applyBorder="1" applyAlignment="1">
      <alignment horizontal="center" vertical="center"/>
    </xf>
    <xf numFmtId="173" fontId="15" fillId="0" borderId="9" xfId="5" applyNumberFormat="1" applyFont="1" applyBorder="1" applyAlignment="1">
      <alignment horizontal="center" vertical="center"/>
    </xf>
    <xf numFmtId="0" fontId="15" fillId="0" borderId="11" xfId="5" applyFont="1" applyBorder="1" applyAlignment="1">
      <alignment horizontal="center" vertical="center"/>
    </xf>
    <xf numFmtId="0" fontId="22" fillId="0" borderId="88" xfId="5" applyFont="1" applyBorder="1" applyAlignment="1">
      <alignment horizontal="center" vertical="center"/>
    </xf>
    <xf numFmtId="49" fontId="46" fillId="0" borderId="23" xfId="5" applyNumberFormat="1" applyFont="1" applyBorder="1" applyAlignment="1">
      <alignment horizontal="left" vertical="center"/>
    </xf>
    <xf numFmtId="1" fontId="23" fillId="0" borderId="12" xfId="5" applyNumberFormat="1" applyFont="1" applyBorder="1" applyAlignment="1">
      <alignment horizontal="left"/>
    </xf>
    <xf numFmtId="0" fontId="23" fillId="4" borderId="10" xfId="5" applyFont="1" applyFill="1" applyBorder="1" applyAlignment="1">
      <alignment horizontal="left" vertical="center"/>
    </xf>
    <xf numFmtId="49" fontId="23" fillId="4" borderId="23" xfId="5" applyNumberFormat="1" applyFont="1" applyFill="1" applyBorder="1" applyAlignment="1">
      <alignment horizontal="left" vertical="center"/>
    </xf>
    <xf numFmtId="0" fontId="22" fillId="4" borderId="11" xfId="5" applyFont="1" applyFill="1" applyBorder="1" applyAlignment="1">
      <alignment horizontal="left" vertical="center"/>
    </xf>
    <xf numFmtId="1" fontId="23" fillId="4" borderId="12" xfId="5" applyNumberFormat="1" applyFont="1" applyFill="1" applyBorder="1" applyAlignment="1">
      <alignment horizontal="left"/>
    </xf>
    <xf numFmtId="0" fontId="39" fillId="0" borderId="12" xfId="5" applyFont="1" applyBorder="1" applyAlignment="1">
      <alignment horizontal="center" vertical="center"/>
    </xf>
    <xf numFmtId="49" fontId="15" fillId="0" borderId="0" xfId="5" applyNumberFormat="1" applyFont="1" applyAlignment="1">
      <alignment horizontal="center" vertical="center"/>
    </xf>
    <xf numFmtId="0" fontId="210" fillId="0" borderId="12" xfId="10" applyFont="1" applyBorder="1" applyAlignment="1">
      <alignment horizontal="center" vertical="top"/>
    </xf>
    <xf numFmtId="0" fontId="225" fillId="0" borderId="0" xfId="0" applyFont="1"/>
    <xf numFmtId="0" fontId="9" fillId="0" borderId="8" xfId="5" applyFont="1" applyBorder="1" applyAlignment="1">
      <alignment vertical="center"/>
    </xf>
    <xf numFmtId="0" fontId="9" fillId="0" borderId="43" xfId="5" applyFont="1" applyBorder="1" applyAlignment="1">
      <alignment vertical="center"/>
    </xf>
    <xf numFmtId="0" fontId="9" fillId="0" borderId="44" xfId="5" applyFont="1" applyBorder="1" applyAlignment="1">
      <alignment vertical="center"/>
    </xf>
    <xf numFmtId="0" fontId="227" fillId="0" borderId="41" xfId="5" applyFont="1" applyBorder="1" applyAlignment="1">
      <alignment horizontal="left"/>
    </xf>
    <xf numFmtId="0" fontId="227" fillId="0" borderId="4" xfId="5" applyFont="1" applyBorder="1"/>
    <xf numFmtId="0" fontId="226" fillId="4" borderId="4" xfId="5" applyFont="1" applyFill="1" applyBorder="1"/>
    <xf numFmtId="0" fontId="228" fillId="0" borderId="4" xfId="5" applyFont="1" applyBorder="1"/>
    <xf numFmtId="0" fontId="229" fillId="0" borderId="4" xfId="5" applyFont="1" applyBorder="1"/>
    <xf numFmtId="0" fontId="23" fillId="0" borderId="4" xfId="5" applyFont="1" applyBorder="1" applyAlignment="1">
      <alignment vertical="center"/>
    </xf>
    <xf numFmtId="1" fontId="230" fillId="0" borderId="4" xfId="4" applyNumberFormat="1" applyFont="1" applyBorder="1"/>
    <xf numFmtId="1" fontId="27" fillId="0" borderId="4" xfId="4" applyNumberFormat="1" applyFont="1" applyBorder="1"/>
    <xf numFmtId="1" fontId="227" fillId="0" borderId="4" xfId="5" applyNumberFormat="1" applyFont="1" applyBorder="1"/>
    <xf numFmtId="173" fontId="227" fillId="0" borderId="6" xfId="5" applyNumberFormat="1" applyFont="1" applyBorder="1"/>
    <xf numFmtId="1" fontId="27" fillId="0" borderId="7" xfId="4" applyNumberFormat="1" applyFont="1" applyBorder="1" applyAlignment="1">
      <alignment horizontal="center" vertical="center"/>
    </xf>
    <xf numFmtId="0" fontId="227" fillId="0" borderId="89" xfId="5" applyFont="1" applyBorder="1" applyAlignment="1">
      <alignment horizontal="center" vertical="center"/>
    </xf>
    <xf numFmtId="1" fontId="27" fillId="0" borderId="41" xfId="4" applyNumberFormat="1" applyFont="1" applyBorder="1"/>
    <xf numFmtId="1" fontId="27" fillId="0" borderId="8" xfId="4" applyNumberFormat="1" applyFont="1" applyBorder="1"/>
    <xf numFmtId="0" fontId="227" fillId="0" borderId="19" xfId="5" applyFont="1" applyBorder="1" applyAlignment="1">
      <alignment horizontal="left"/>
    </xf>
    <xf numFmtId="0" fontId="227" fillId="0" borderId="0" xfId="5" applyFont="1"/>
    <xf numFmtId="0" fontId="226" fillId="4" borderId="0" xfId="5" applyFont="1" applyFill="1"/>
    <xf numFmtId="0" fontId="228" fillId="0" borderId="0" xfId="5" applyFont="1"/>
    <xf numFmtId="0" fontId="229" fillId="0" borderId="0" xfId="5" applyFont="1"/>
    <xf numFmtId="1" fontId="230" fillId="0" borderId="0" xfId="4" applyNumberFormat="1" applyFont="1" applyBorder="1"/>
    <xf numFmtId="1" fontId="27" fillId="0" borderId="0" xfId="4" applyNumberFormat="1" applyFont="1" applyBorder="1"/>
    <xf numFmtId="1" fontId="227" fillId="0" borderId="0" xfId="5" applyNumberFormat="1" applyFont="1"/>
    <xf numFmtId="173" fontId="227" fillId="0" borderId="50" xfId="5" applyNumberFormat="1" applyFont="1" applyBorder="1"/>
    <xf numFmtId="1" fontId="27" fillId="0" borderId="17" xfId="4" applyNumberFormat="1" applyFont="1" applyBorder="1" applyAlignment="1">
      <alignment horizontal="center" vertical="center"/>
    </xf>
    <xf numFmtId="0" fontId="227" fillId="0" borderId="90" xfId="5" applyFont="1" applyBorder="1" applyAlignment="1">
      <alignment horizontal="center" vertical="center"/>
    </xf>
    <xf numFmtId="1" fontId="27" fillId="0" borderId="19" xfId="4" applyNumberFormat="1" applyFont="1" applyBorder="1"/>
    <xf numFmtId="0" fontId="227" fillId="0" borderId="13" xfId="5" applyFont="1" applyBorder="1" applyAlignment="1">
      <alignment vertical="center"/>
    </xf>
    <xf numFmtId="0" fontId="23" fillId="0" borderId="0" xfId="5" applyFont="1" applyAlignment="1">
      <alignment vertical="center"/>
    </xf>
    <xf numFmtId="0" fontId="226" fillId="0" borderId="0" xfId="0" applyFont="1"/>
    <xf numFmtId="0" fontId="227" fillId="0" borderId="5" xfId="5" applyFont="1" applyBorder="1" applyAlignment="1">
      <alignment horizontal="left"/>
    </xf>
    <xf numFmtId="0" fontId="227" fillId="0" borderId="0" xfId="0" applyFont="1"/>
    <xf numFmtId="1" fontId="23" fillId="0" borderId="0" xfId="5" applyNumberFormat="1" applyFont="1" applyAlignment="1">
      <alignment horizontal="center" vertical="center"/>
    </xf>
    <xf numFmtId="0" fontId="23" fillId="0" borderId="0" xfId="5" applyFont="1" applyAlignment="1">
      <alignment horizontal="center" vertical="center"/>
    </xf>
    <xf numFmtId="173" fontId="23" fillId="0" borderId="0" xfId="5" applyNumberFormat="1" applyFont="1" applyAlignment="1">
      <alignment horizontal="center" vertical="center"/>
    </xf>
    <xf numFmtId="0" fontId="227" fillId="0" borderId="0" xfId="5" applyFont="1" applyAlignment="1">
      <alignment vertical="center"/>
    </xf>
    <xf numFmtId="0" fontId="227" fillId="0" borderId="5" xfId="5" applyFont="1" applyBorder="1" applyAlignment="1">
      <alignment horizontal="center" vertical="center"/>
    </xf>
    <xf numFmtId="0" fontId="23" fillId="4" borderId="93" xfId="5" applyFont="1" applyFill="1" applyBorder="1" applyAlignment="1">
      <alignment horizontal="left" vertical="center"/>
    </xf>
    <xf numFmtId="0" fontId="227" fillId="0" borderId="18" xfId="5" applyFont="1" applyBorder="1" applyAlignment="1">
      <alignment horizontal="left"/>
    </xf>
    <xf numFmtId="0" fontId="227" fillId="0" borderId="18" xfId="5" applyFont="1" applyBorder="1" applyAlignment="1">
      <alignment horizontal="center" vertical="center"/>
    </xf>
    <xf numFmtId="0" fontId="227" fillId="0" borderId="42" xfId="5" applyFont="1" applyBorder="1" applyAlignment="1">
      <alignment horizontal="left"/>
    </xf>
    <xf numFmtId="0" fontId="227" fillId="0" borderId="43" xfId="5" applyFont="1" applyBorder="1"/>
    <xf numFmtId="0" fontId="226" fillId="4" borderId="43" xfId="5" applyFont="1" applyFill="1" applyBorder="1"/>
    <xf numFmtId="0" fontId="228" fillId="0" borderId="43" xfId="5" applyFont="1" applyBorder="1"/>
    <xf numFmtId="0" fontId="229" fillId="0" borderId="43" xfId="5" applyFont="1" applyBorder="1"/>
    <xf numFmtId="1" fontId="230" fillId="0" borderId="43" xfId="4" applyNumberFormat="1" applyFont="1" applyBorder="1"/>
    <xf numFmtId="1" fontId="27" fillId="0" borderId="43" xfId="4" applyNumberFormat="1" applyFont="1" applyBorder="1"/>
    <xf numFmtId="1" fontId="227" fillId="0" borderId="43" xfId="5" applyNumberFormat="1" applyFont="1" applyBorder="1"/>
    <xf numFmtId="173" fontId="227" fillId="0" borderId="91" xfId="5" applyNumberFormat="1" applyFont="1" applyBorder="1"/>
    <xf numFmtId="1" fontId="27" fillId="0" borderId="28" xfId="4" applyNumberFormat="1" applyFont="1" applyBorder="1" applyAlignment="1">
      <alignment horizontal="center" vertical="center"/>
    </xf>
    <xf numFmtId="0" fontId="227" fillId="0" borderId="92" xfId="5" applyFont="1" applyBorder="1" applyAlignment="1">
      <alignment horizontal="center" vertical="center"/>
    </xf>
    <xf numFmtId="0" fontId="0" fillId="4" borderId="41" xfId="0" applyFill="1" applyBorder="1"/>
    <xf numFmtId="0" fontId="0" fillId="4" borderId="8" xfId="0" applyFill="1" applyBorder="1"/>
    <xf numFmtId="0" fontId="0" fillId="4" borderId="19" xfId="0" applyFill="1" applyBorder="1"/>
    <xf numFmtId="0" fontId="0" fillId="4" borderId="13" xfId="0" applyFill="1" applyBorder="1"/>
    <xf numFmtId="0" fontId="0" fillId="4" borderId="42" xfId="0" applyFill="1" applyBorder="1"/>
    <xf numFmtId="0" fontId="0" fillId="4" borderId="44" xfId="0" applyFill="1" applyBorder="1"/>
    <xf numFmtId="0" fontId="234" fillId="4" borderId="0" xfId="0" applyFont="1" applyFill="1"/>
    <xf numFmtId="0" fontId="22" fillId="0" borderId="2" xfId="5" applyFont="1" applyBorder="1" applyAlignment="1">
      <alignment horizontal="left" vertical="center"/>
    </xf>
    <xf numFmtId="0" fontId="23" fillId="0" borderId="19" xfId="5" applyFont="1" applyBorder="1" applyAlignment="1">
      <alignment vertical="center"/>
    </xf>
    <xf numFmtId="0" fontId="23" fillId="0" borderId="41" xfId="5" applyFont="1" applyBorder="1" applyAlignment="1">
      <alignment vertical="center"/>
    </xf>
    <xf numFmtId="0" fontId="23" fillId="0" borderId="14" xfId="5" applyFont="1" applyBorder="1" applyAlignment="1">
      <alignment vertical="center"/>
    </xf>
    <xf numFmtId="217" fontId="23" fillId="0" borderId="15" xfId="5" applyNumberFormat="1" applyFont="1" applyBorder="1" applyAlignment="1">
      <alignment vertical="center"/>
    </xf>
    <xf numFmtId="0" fontId="23" fillId="0" borderId="15" xfId="5" applyFont="1" applyBorder="1" applyAlignment="1">
      <alignment vertical="center"/>
    </xf>
    <xf numFmtId="0" fontId="47" fillId="0" borderId="0" xfId="0" applyFont="1" applyAlignment="1">
      <alignment horizontal="left"/>
    </xf>
    <xf numFmtId="0" fontId="15" fillId="0" borderId="0" xfId="5" applyFont="1" applyAlignment="1">
      <alignment horizontal="left" vertical="center" wrapText="1"/>
    </xf>
    <xf numFmtId="165" fontId="15" fillId="0" borderId="0" xfId="3" applyFont="1" applyBorder="1" applyAlignment="1">
      <alignment horizontal="left" vertical="center" wrapText="1"/>
    </xf>
    <xf numFmtId="49" fontId="15" fillId="0" borderId="0" xfId="5" applyNumberFormat="1" applyFont="1" applyAlignment="1">
      <alignment horizontal="left" vertical="center" wrapText="1"/>
    </xf>
    <xf numFmtId="0" fontId="15" fillId="0" borderId="0" xfId="2" applyNumberFormat="1" applyFont="1" applyBorder="1" applyAlignment="1">
      <alignment horizontal="left" vertical="center" wrapText="1"/>
    </xf>
    <xf numFmtId="41" fontId="48" fillId="4" borderId="0" xfId="2" applyFont="1" applyFill="1" applyBorder="1" applyAlignment="1">
      <alignment horizontal="left" vertical="center" wrapText="1"/>
    </xf>
    <xf numFmtId="41" fontId="15" fillId="0" borderId="0" xfId="2" applyFont="1" applyBorder="1" applyAlignment="1">
      <alignment horizontal="left" vertical="center" wrapText="1"/>
    </xf>
    <xf numFmtId="0" fontId="25" fillId="0" borderId="0" xfId="2" applyNumberFormat="1" applyFont="1" applyBorder="1" applyAlignment="1">
      <alignment horizontal="left" vertical="center"/>
    </xf>
    <xf numFmtId="41" fontId="17" fillId="0" borderId="0" xfId="2" applyFont="1" applyBorder="1" applyAlignment="1">
      <alignment horizontal="left" vertical="center" wrapText="1"/>
    </xf>
    <xf numFmtId="174" fontId="15" fillId="0" borderId="0" xfId="4" applyNumberFormat="1" applyFont="1" applyBorder="1" applyAlignment="1">
      <alignment horizontal="left" vertical="center" wrapText="1"/>
    </xf>
    <xf numFmtId="173" fontId="15" fillId="0" borderId="0" xfId="2" applyNumberFormat="1" applyFont="1" applyBorder="1" applyAlignment="1">
      <alignment horizontal="left" vertical="center" wrapText="1"/>
    </xf>
    <xf numFmtId="1" fontId="15" fillId="0" borderId="0" xfId="4" applyNumberFormat="1" applyFont="1" applyBorder="1" applyAlignment="1">
      <alignment horizontal="left" vertical="center" wrapText="1"/>
    </xf>
    <xf numFmtId="1" fontId="22" fillId="0" borderId="0" xfId="5" applyNumberFormat="1" applyFont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15" fillId="0" borderId="0" xfId="5" applyFont="1" applyAlignment="1">
      <alignment horizontal="left" vertical="center"/>
    </xf>
    <xf numFmtId="165" fontId="15" fillId="0" borderId="0" xfId="3" applyFont="1" applyBorder="1" applyAlignment="1">
      <alignment horizontal="left" vertical="center"/>
    </xf>
    <xf numFmtId="0" fontId="51" fillId="4" borderId="0" xfId="5" applyFont="1" applyFill="1" applyAlignment="1">
      <alignment horizontal="left" vertical="center" wrapText="1"/>
    </xf>
    <xf numFmtId="1" fontId="15" fillId="0" borderId="0" xfId="2" applyNumberFormat="1" applyFont="1" applyBorder="1" applyAlignment="1">
      <alignment horizontal="left" vertical="center" wrapText="1"/>
    </xf>
    <xf numFmtId="0" fontId="235" fillId="0" borderId="0" xfId="5" applyFont="1" applyAlignment="1">
      <alignment horizontal="left" vertical="center" wrapText="1"/>
    </xf>
    <xf numFmtId="0" fontId="235" fillId="0" borderId="0" xfId="5" applyFont="1" applyAlignment="1">
      <alignment horizontal="left" vertical="center"/>
    </xf>
    <xf numFmtId="0" fontId="235" fillId="0" borderId="0" xfId="5" applyFont="1" applyAlignment="1">
      <alignment vertical="center" wrapText="1"/>
    </xf>
    <xf numFmtId="1" fontId="235" fillId="0" borderId="0" xfId="5" applyNumberFormat="1" applyFont="1" applyAlignment="1">
      <alignment horizontal="left" vertical="center" wrapText="1"/>
    </xf>
    <xf numFmtId="0" fontId="236" fillId="0" borderId="0" xfId="5" applyFont="1" applyAlignment="1">
      <alignment horizontal="center" vertical="center" wrapText="1"/>
    </xf>
    <xf numFmtId="0" fontId="235" fillId="0" borderId="0" xfId="5" applyFont="1" applyAlignment="1">
      <alignment horizontal="center" vertical="center" wrapText="1"/>
    </xf>
    <xf numFmtId="1" fontId="235" fillId="0" borderId="0" xfId="5" applyNumberFormat="1" applyFont="1" applyAlignment="1">
      <alignment horizontal="left" vertical="center"/>
    </xf>
    <xf numFmtId="41" fontId="235" fillId="0" borderId="0" xfId="5" applyNumberFormat="1" applyFont="1" applyAlignment="1">
      <alignment horizontal="left" vertical="center" wrapText="1"/>
    </xf>
    <xf numFmtId="1" fontId="235" fillId="0" borderId="0" xfId="5" applyNumberFormat="1" applyFont="1" applyAlignment="1">
      <alignment horizontal="center" vertical="center" wrapText="1"/>
    </xf>
    <xf numFmtId="41" fontId="236" fillId="0" borderId="0" xfId="5" applyNumberFormat="1" applyFont="1" applyAlignment="1">
      <alignment horizontal="center" vertical="center" wrapText="1"/>
    </xf>
    <xf numFmtId="41" fontId="235" fillId="0" borderId="0" xfId="5" applyNumberFormat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68" borderId="0" xfId="0" applyFill="1" applyAlignment="1">
      <alignment horizontal="center"/>
    </xf>
    <xf numFmtId="165" fontId="12" fillId="0" borderId="0" xfId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67" borderId="0" xfId="0" applyFill="1" applyAlignment="1">
      <alignment horizontal="center" vertical="center"/>
    </xf>
    <xf numFmtId="165" fontId="12" fillId="0" borderId="34" xfId="1" applyFont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237" fillId="0" borderId="34" xfId="0" applyFont="1" applyBorder="1" applyAlignment="1">
      <alignment horizontal="center"/>
    </xf>
    <xf numFmtId="0" fontId="0" fillId="69" borderId="34" xfId="0" applyFill="1" applyBorder="1" applyAlignment="1">
      <alignment horizontal="center" vertical="center"/>
    </xf>
    <xf numFmtId="0" fontId="27" fillId="0" borderId="34" xfId="5" applyFont="1" applyBorder="1" applyAlignment="1">
      <alignment horizontal="center" vertical="center"/>
    </xf>
    <xf numFmtId="0" fontId="238" fillId="0" borderId="34" xfId="2509" applyFont="1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0" fillId="0" borderId="94" xfId="14" applyFont="1" applyBorder="1"/>
    <xf numFmtId="0" fontId="238" fillId="0" borderId="34" xfId="14" applyFont="1" applyBorder="1"/>
    <xf numFmtId="0" fontId="239" fillId="0" borderId="0" xfId="0" applyFont="1"/>
    <xf numFmtId="1" fontId="232" fillId="0" borderId="7" xfId="4" applyNumberFormat="1" applyFont="1" applyBorder="1" applyAlignment="1">
      <alignment horizontal="center" vertical="center"/>
    </xf>
    <xf numFmtId="0" fontId="55" fillId="0" borderId="89" xfId="5" applyFont="1" applyBorder="1" applyAlignment="1">
      <alignment horizontal="center" vertical="center"/>
    </xf>
    <xf numFmtId="1" fontId="232" fillId="0" borderId="17" xfId="4" applyNumberFormat="1" applyFont="1" applyBorder="1" applyAlignment="1">
      <alignment horizontal="center" vertical="center"/>
    </xf>
    <xf numFmtId="0" fontId="55" fillId="0" borderId="90" xfId="5" applyFont="1" applyBorder="1" applyAlignment="1">
      <alignment horizontal="center" vertical="center"/>
    </xf>
    <xf numFmtId="41" fontId="22" fillId="0" borderId="0" xfId="2" applyFont="1" applyBorder="1" applyAlignment="1">
      <alignment vertical="center" wrapText="1"/>
    </xf>
    <xf numFmtId="41" fontId="41" fillId="0" borderId="0" xfId="2" applyFont="1" applyBorder="1" applyAlignment="1">
      <alignment vertical="center" wrapText="1"/>
    </xf>
    <xf numFmtId="41" fontId="8" fillId="0" borderId="0" xfId="2" applyFont="1" applyBorder="1" applyAlignment="1">
      <alignment vertical="center" wrapText="1"/>
    </xf>
    <xf numFmtId="1" fontId="8" fillId="0" borderId="0" xfId="4" applyNumberFormat="1" applyFont="1" applyBorder="1" applyAlignment="1">
      <alignment vertical="center"/>
    </xf>
    <xf numFmtId="0" fontId="242" fillId="0" borderId="19" xfId="5" applyFont="1" applyBorder="1" applyAlignment="1">
      <alignment vertical="center"/>
    </xf>
    <xf numFmtId="217" fontId="242" fillId="0" borderId="0" xfId="5" applyNumberFormat="1" applyFont="1" applyAlignment="1">
      <alignment vertical="center"/>
    </xf>
    <xf numFmtId="0" fontId="242" fillId="0" borderId="0" xfId="5" applyFont="1" applyAlignment="1">
      <alignment vertical="center"/>
    </xf>
    <xf numFmtId="0" fontId="240" fillId="0" borderId="0" xfId="5" applyFont="1" applyAlignment="1">
      <alignment vertical="center"/>
    </xf>
    <xf numFmtId="0" fontId="240" fillId="0" borderId="0" xfId="5" applyFont="1" applyAlignment="1">
      <alignment horizontal="center" vertical="center"/>
    </xf>
    <xf numFmtId="0" fontId="240" fillId="0" borderId="15" xfId="5" applyFont="1" applyBorder="1" applyAlignment="1">
      <alignment vertical="center"/>
    </xf>
    <xf numFmtId="0" fontId="242" fillId="0" borderId="41" xfId="5" applyFont="1" applyBorder="1" applyAlignment="1">
      <alignment horizontal="left"/>
    </xf>
    <xf numFmtId="0" fontId="243" fillId="0" borderId="4" xfId="5" applyFont="1" applyBorder="1" applyAlignment="1">
      <alignment vertical="center"/>
    </xf>
    <xf numFmtId="0" fontId="244" fillId="4" borderId="4" xfId="5" applyFont="1" applyFill="1" applyBorder="1" applyAlignment="1">
      <alignment vertical="center"/>
    </xf>
    <xf numFmtId="0" fontId="242" fillId="0" borderId="4" xfId="5" applyFont="1" applyBorder="1" applyAlignment="1">
      <alignment vertical="center"/>
    </xf>
    <xf numFmtId="0" fontId="245" fillId="0" borderId="4" xfId="5" applyFont="1" applyBorder="1" applyAlignment="1">
      <alignment vertical="center"/>
    </xf>
    <xf numFmtId="1" fontId="246" fillId="0" borderId="4" xfId="4" applyNumberFormat="1" applyFont="1" applyBorder="1" applyAlignment="1">
      <alignment vertical="center"/>
    </xf>
    <xf numFmtId="1" fontId="242" fillId="0" borderId="7" xfId="4" applyNumberFormat="1" applyFont="1" applyBorder="1" applyAlignment="1">
      <alignment horizontal="center" vertical="center"/>
    </xf>
    <xf numFmtId="174" fontId="242" fillId="0" borderId="7" xfId="4" applyNumberFormat="1" applyFont="1" applyBorder="1" applyAlignment="1">
      <alignment horizontal="center" vertical="center"/>
    </xf>
    <xf numFmtId="0" fontId="242" fillId="0" borderId="89" xfId="5" applyFont="1" applyBorder="1" applyAlignment="1">
      <alignment horizontal="center" vertical="center"/>
    </xf>
    <xf numFmtId="0" fontId="242" fillId="0" borderId="19" xfId="5" applyFont="1" applyBorder="1" applyAlignment="1">
      <alignment horizontal="center" vertical="center"/>
    </xf>
    <xf numFmtId="0" fontId="242" fillId="0" borderId="0" xfId="5" applyFont="1" applyAlignment="1">
      <alignment horizontal="center" vertical="center"/>
    </xf>
    <xf numFmtId="9" fontId="242" fillId="0" borderId="0" xfId="6" applyFont="1" applyBorder="1" applyAlignment="1">
      <alignment horizontal="center" vertical="center"/>
    </xf>
    <xf numFmtId="0" fontId="242" fillId="0" borderId="0" xfId="5" applyFont="1" applyAlignment="1">
      <alignment horizontal="center" vertical="center" wrapText="1"/>
    </xf>
    <xf numFmtId="9" fontId="242" fillId="0" borderId="13" xfId="6" applyFont="1" applyBorder="1" applyAlignment="1">
      <alignment horizontal="center" vertical="center"/>
    </xf>
    <xf numFmtId="9" fontId="240" fillId="0" borderId="0" xfId="6" applyFont="1" applyBorder="1" applyAlignment="1">
      <alignment horizontal="center" vertical="center"/>
    </xf>
    <xf numFmtId="0" fontId="241" fillId="0" borderId="0" xfId="0" applyFont="1"/>
    <xf numFmtId="0" fontId="242" fillId="0" borderId="14" xfId="5" applyFont="1" applyBorder="1" applyAlignment="1">
      <alignment horizontal="left" wrapText="1"/>
    </xf>
    <xf numFmtId="0" fontId="242" fillId="0" borderId="20" xfId="5" applyFont="1" applyBorder="1" applyAlignment="1">
      <alignment horizontal="centerContinuous" vertical="center" wrapText="1"/>
    </xf>
    <xf numFmtId="41" fontId="244" fillId="4" borderId="16" xfId="2" applyFont="1" applyFill="1" applyBorder="1" applyAlignment="1">
      <alignment horizontal="centerContinuous" vertical="center" wrapText="1"/>
    </xf>
    <xf numFmtId="41" fontId="242" fillId="0" borderId="20" xfId="2" applyFont="1" applyBorder="1" applyAlignment="1">
      <alignment horizontal="centerContinuous" vertical="center" wrapText="1"/>
    </xf>
    <xf numFmtId="41" fontId="242" fillId="0" borderId="21" xfId="2" applyFont="1" applyBorder="1" applyAlignment="1">
      <alignment horizontal="center" vertical="top"/>
    </xf>
    <xf numFmtId="41" fontId="245" fillId="0" borderId="18" xfId="2" applyFont="1" applyBorder="1" applyAlignment="1">
      <alignment horizontal="center" vertical="top"/>
    </xf>
    <xf numFmtId="0" fontId="245" fillId="0" borderId="0" xfId="5" applyFont="1" applyAlignment="1">
      <alignment vertical="top"/>
    </xf>
    <xf numFmtId="1" fontId="246" fillId="0" borderId="0" xfId="4" applyNumberFormat="1" applyFont="1" applyBorder="1" applyAlignment="1">
      <alignment vertical="top"/>
    </xf>
    <xf numFmtId="0" fontId="242" fillId="0" borderId="21" xfId="5" applyFont="1" applyBorder="1" applyAlignment="1">
      <alignment horizontal="center" vertical="top"/>
    </xf>
    <xf numFmtId="1" fontId="242" fillId="0" borderId="17" xfId="4" applyNumberFormat="1" applyFont="1" applyBorder="1" applyAlignment="1">
      <alignment horizontal="center" vertical="center"/>
    </xf>
    <xf numFmtId="2" fontId="242" fillId="0" borderId="17" xfId="4" applyNumberFormat="1" applyFont="1" applyBorder="1" applyAlignment="1">
      <alignment horizontal="center" vertical="center"/>
    </xf>
    <xf numFmtId="0" fontId="242" fillId="0" borderId="90" xfId="5" applyFont="1" applyBorder="1" applyAlignment="1">
      <alignment horizontal="center" vertical="center"/>
    </xf>
    <xf numFmtId="0" fontId="242" fillId="0" borderId="44" xfId="5" applyFont="1" applyBorder="1" applyAlignment="1">
      <alignment horizontal="center" vertical="center"/>
    </xf>
    <xf numFmtId="0" fontId="247" fillId="0" borderId="0" xfId="0" applyFont="1"/>
    <xf numFmtId="0" fontId="23" fillId="0" borderId="41" xfId="5" applyFont="1" applyBorder="1" applyAlignment="1">
      <alignment horizontal="left"/>
    </xf>
    <xf numFmtId="0" fontId="231" fillId="0" borderId="4" xfId="5" applyFont="1" applyBorder="1" applyAlignment="1">
      <alignment vertical="center"/>
    </xf>
    <xf numFmtId="0" fontId="211" fillId="4" borderId="4" xfId="5" applyFont="1" applyFill="1" applyBorder="1" applyAlignment="1">
      <alignment vertical="center"/>
    </xf>
    <xf numFmtId="0" fontId="248" fillId="0" borderId="4" xfId="5" applyFont="1" applyBorder="1" applyAlignment="1">
      <alignment vertical="center"/>
    </xf>
    <xf numFmtId="1" fontId="249" fillId="0" borderId="4" xfId="4" applyNumberFormat="1" applyFont="1" applyBorder="1" applyAlignment="1">
      <alignment vertical="center"/>
    </xf>
    <xf numFmtId="1" fontId="23" fillId="0" borderId="7" xfId="4" applyNumberFormat="1" applyFont="1" applyBorder="1" applyAlignment="1">
      <alignment horizontal="center" vertical="center"/>
    </xf>
    <xf numFmtId="174" fontId="23" fillId="0" borderId="7" xfId="4" applyNumberFormat="1" applyFont="1" applyBorder="1" applyAlignment="1">
      <alignment horizontal="center" vertical="center"/>
    </xf>
    <xf numFmtId="0" fontId="23" fillId="0" borderId="89" xfId="5" applyFont="1" applyBorder="1" applyAlignment="1">
      <alignment horizontal="center" vertical="center"/>
    </xf>
    <xf numFmtId="9" fontId="23" fillId="0" borderId="0" xfId="6" applyFont="1" applyBorder="1" applyAlignment="1">
      <alignment horizontal="center" vertical="center"/>
    </xf>
    <xf numFmtId="0" fontId="23" fillId="0" borderId="0" xfId="5" applyFont="1" applyAlignment="1">
      <alignment horizontal="center" vertical="center" wrapText="1"/>
    </xf>
    <xf numFmtId="9" fontId="23" fillId="0" borderId="13" xfId="6" applyFont="1" applyBorder="1" applyAlignment="1">
      <alignment horizontal="center" vertical="center"/>
    </xf>
    <xf numFmtId="0" fontId="231" fillId="0" borderId="0" xfId="0" applyFont="1"/>
    <xf numFmtId="0" fontId="23" fillId="0" borderId="14" xfId="5" applyFont="1" applyBorder="1" applyAlignment="1">
      <alignment horizontal="left" wrapText="1"/>
    </xf>
    <xf numFmtId="0" fontId="23" fillId="0" borderId="20" xfId="5" applyFont="1" applyBorder="1" applyAlignment="1">
      <alignment horizontal="center" vertical="center" wrapText="1"/>
    </xf>
    <xf numFmtId="41" fontId="211" fillId="4" borderId="16" xfId="2" applyFont="1" applyFill="1" applyBorder="1" applyAlignment="1">
      <alignment horizontal="center" vertical="center" wrapText="1"/>
    </xf>
    <xf numFmtId="41" fontId="23" fillId="0" borderId="20" xfId="2" applyFont="1" applyBorder="1" applyAlignment="1">
      <alignment horizontal="center" vertical="center" wrapText="1"/>
    </xf>
    <xf numFmtId="41" fontId="23" fillId="0" borderId="16" xfId="2" applyFont="1" applyBorder="1" applyAlignment="1">
      <alignment horizontal="center" vertical="top"/>
    </xf>
    <xf numFmtId="41" fontId="248" fillId="0" borderId="18" xfId="2" applyFont="1" applyBorder="1" applyAlignment="1">
      <alignment horizontal="center" vertical="top"/>
    </xf>
    <xf numFmtId="0" fontId="248" fillId="0" borderId="0" xfId="5" applyFont="1" applyAlignment="1">
      <alignment vertical="top"/>
    </xf>
    <xf numFmtId="1" fontId="249" fillId="0" borderId="0" xfId="4" applyNumberFormat="1" applyFont="1" applyBorder="1" applyAlignment="1">
      <alignment vertical="top"/>
    </xf>
    <xf numFmtId="0" fontId="23" fillId="0" borderId="21" xfId="5" applyFont="1" applyBorder="1" applyAlignment="1">
      <alignment horizontal="center" vertical="top"/>
    </xf>
    <xf numFmtId="1" fontId="23" fillId="0" borderId="17" xfId="4" applyNumberFormat="1" applyFont="1" applyBorder="1" applyAlignment="1">
      <alignment horizontal="center" vertical="center"/>
    </xf>
    <xf numFmtId="2" fontId="23" fillId="0" borderId="17" xfId="4" applyNumberFormat="1" applyFont="1" applyBorder="1" applyAlignment="1">
      <alignment horizontal="center" vertical="center"/>
    </xf>
    <xf numFmtId="0" fontId="23" fillId="0" borderId="90" xfId="5" applyFont="1" applyBorder="1" applyAlignment="1">
      <alignment horizontal="center" vertical="center"/>
    </xf>
    <xf numFmtId="0" fontId="23" fillId="0" borderId="43" xfId="5" applyFont="1" applyBorder="1" applyAlignment="1">
      <alignment horizontal="center" vertical="center" wrapText="1"/>
    </xf>
    <xf numFmtId="0" fontId="23" fillId="0" borderId="44" xfId="5" applyFont="1" applyBorder="1" applyAlignment="1">
      <alignment horizontal="center" vertical="center"/>
    </xf>
    <xf numFmtId="0" fontId="231" fillId="0" borderId="0" xfId="0" applyFont="1" applyAlignment="1">
      <alignment wrapText="1"/>
    </xf>
    <xf numFmtId="0" fontId="23" fillId="0" borderId="8" xfId="5" applyFont="1" applyBorder="1" applyAlignment="1">
      <alignment horizontal="center" vertical="center"/>
    </xf>
    <xf numFmtId="0" fontId="23" fillId="0" borderId="5" xfId="5" applyFont="1" applyBorder="1" applyAlignment="1">
      <alignment horizontal="center" vertical="center"/>
    </xf>
    <xf numFmtId="0" fontId="23" fillId="0" borderId="19" xfId="5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0" fontId="23" fillId="0" borderId="20" xfId="5" applyFont="1" applyBorder="1" applyAlignment="1">
      <alignment horizontal="centerContinuous" vertical="center" wrapText="1"/>
    </xf>
    <xf numFmtId="41" fontId="211" fillId="4" borderId="16" xfId="2" applyFont="1" applyFill="1" applyBorder="1" applyAlignment="1">
      <alignment horizontal="centerContinuous" vertical="center" wrapText="1"/>
    </xf>
    <xf numFmtId="41" fontId="23" fillId="0" borderId="20" xfId="2" applyFont="1" applyBorder="1" applyAlignment="1">
      <alignment horizontal="centerContinuous" vertical="center" wrapText="1"/>
    </xf>
    <xf numFmtId="0" fontId="23" fillId="0" borderId="18" xfId="5" applyFont="1" applyBorder="1" applyAlignment="1">
      <alignment horizontal="center" vertical="center"/>
    </xf>
    <xf numFmtId="0" fontId="247" fillId="0" borderId="0" xfId="0" applyFont="1" applyAlignment="1">
      <alignment wrapText="1"/>
    </xf>
    <xf numFmtId="0" fontId="23" fillId="0" borderId="83" xfId="5" applyFont="1" applyBorder="1" applyAlignment="1">
      <alignment horizontal="center" vertical="center" wrapText="1"/>
    </xf>
    <xf numFmtId="0" fontId="23" fillId="0" borderId="79" xfId="5" applyFont="1" applyBorder="1" applyAlignment="1">
      <alignment horizontal="center" vertical="center" wrapText="1"/>
    </xf>
    <xf numFmtId="0" fontId="23" fillId="0" borderId="84" xfId="5" applyFont="1" applyBorder="1" applyAlignment="1">
      <alignment horizontal="center" vertical="center" wrapText="1"/>
    </xf>
    <xf numFmtId="165" fontId="23" fillId="0" borderId="84" xfId="3" applyFont="1" applyBorder="1" applyAlignment="1">
      <alignment horizontal="center" vertical="center" wrapText="1"/>
    </xf>
    <xf numFmtId="49" fontId="23" fillId="0" borderId="85" xfId="5" applyNumberFormat="1" applyFont="1" applyBorder="1" applyAlignment="1">
      <alignment horizontal="center" vertical="center" wrapText="1"/>
    </xf>
    <xf numFmtId="0" fontId="231" fillId="0" borderId="83" xfId="10" applyFont="1" applyBorder="1" applyAlignment="1">
      <alignment horizontal="center" vertical="center"/>
    </xf>
    <xf numFmtId="0" fontId="231" fillId="0" borderId="79" xfId="10" applyFont="1" applyBorder="1" applyAlignment="1">
      <alignment horizontal="center" vertical="center"/>
    </xf>
    <xf numFmtId="0" fontId="248" fillId="0" borderId="79" xfId="5" applyFont="1" applyBorder="1" applyAlignment="1">
      <alignment horizontal="center" vertical="center" wrapText="1"/>
    </xf>
    <xf numFmtId="174" fontId="23" fillId="0" borderId="79" xfId="4" applyNumberFormat="1" applyFont="1" applyBorder="1" applyAlignment="1">
      <alignment horizontal="center" vertical="center" wrapText="1"/>
    </xf>
    <xf numFmtId="1" fontId="23" fillId="3" borderId="79" xfId="4" applyNumberFormat="1" applyFont="1" applyFill="1" applyBorder="1" applyAlignment="1">
      <alignment horizontal="center" vertical="center" wrapText="1"/>
    </xf>
    <xf numFmtId="173" fontId="23" fillId="0" borderId="79" xfId="5" applyNumberFormat="1" applyFont="1" applyBorder="1" applyAlignment="1">
      <alignment horizontal="center" vertical="center" wrapText="1"/>
    </xf>
    <xf numFmtId="173" fontId="23" fillId="0" borderId="86" xfId="5" applyNumberFormat="1" applyFont="1" applyBorder="1" applyAlignment="1">
      <alignment horizontal="center" vertical="center" wrapText="1"/>
    </xf>
    <xf numFmtId="1" fontId="23" fillId="0" borderId="85" xfId="4" applyNumberFormat="1" applyFont="1" applyBorder="1" applyAlignment="1">
      <alignment horizontal="center" vertical="center" wrapText="1"/>
    </xf>
    <xf numFmtId="1" fontId="23" fillId="0" borderId="79" xfId="4" applyNumberFormat="1" applyFont="1" applyBorder="1" applyAlignment="1">
      <alignment horizontal="center" vertical="center" wrapText="1"/>
    </xf>
    <xf numFmtId="0" fontId="23" fillId="0" borderId="86" xfId="5" applyFont="1" applyBorder="1" applyAlignment="1">
      <alignment horizontal="center" vertical="center" wrapText="1"/>
    </xf>
    <xf numFmtId="0" fontId="23" fillId="0" borderId="15" xfId="5" applyFont="1" applyBorder="1" applyAlignment="1">
      <alignment horizontal="center" vertical="center"/>
    </xf>
    <xf numFmtId="0" fontId="23" fillId="0" borderId="16" xfId="5" applyFont="1" applyBorder="1" applyAlignment="1">
      <alignment horizontal="left"/>
    </xf>
    <xf numFmtId="0" fontId="231" fillId="0" borderId="0" xfId="5" applyFont="1" applyAlignment="1">
      <alignment vertical="center"/>
    </xf>
    <xf numFmtId="0" fontId="211" fillId="4" borderId="15" xfId="5" applyFont="1" applyFill="1" applyBorder="1" applyAlignment="1">
      <alignment vertical="center"/>
    </xf>
    <xf numFmtId="0" fontId="248" fillId="0" borderId="15" xfId="5" applyFont="1" applyBorder="1" applyAlignment="1">
      <alignment vertical="center"/>
    </xf>
    <xf numFmtId="0" fontId="248" fillId="0" borderId="9" xfId="5" applyFont="1" applyBorder="1" applyAlignment="1">
      <alignment vertical="top"/>
    </xf>
    <xf numFmtId="1" fontId="249" fillId="0" borderId="15" xfId="4" applyNumberFormat="1" applyFont="1" applyBorder="1" applyAlignment="1">
      <alignment vertical="center"/>
    </xf>
    <xf numFmtId="174" fontId="23" fillId="0" borderId="17" xfId="4" applyNumberFormat="1" applyFont="1" applyBorder="1" applyAlignment="1">
      <alignment horizontal="center" vertical="center"/>
    </xf>
    <xf numFmtId="0" fontId="23" fillId="0" borderId="17" xfId="5" applyFont="1" applyBorder="1" applyAlignment="1">
      <alignment horizontal="center" vertical="center"/>
    </xf>
    <xf numFmtId="0" fontId="23" fillId="0" borderId="16" xfId="5" applyFont="1" applyBorder="1" applyAlignment="1">
      <alignment horizontal="left" wrapText="1"/>
    </xf>
    <xf numFmtId="0" fontId="23" fillId="0" borderId="23" xfId="5" applyFont="1" applyBorder="1" applyAlignment="1">
      <alignment horizontal="center" vertical="center"/>
    </xf>
    <xf numFmtId="0" fontId="210" fillId="0" borderId="5" xfId="5" applyFont="1" applyBorder="1" applyAlignment="1">
      <alignment horizontal="left"/>
    </xf>
    <xf numFmtId="0" fontId="210" fillId="0" borderId="4" xfId="5" applyFont="1" applyBorder="1"/>
    <xf numFmtId="0" fontId="250" fillId="4" borderId="4" xfId="5" applyFont="1" applyFill="1" applyBorder="1"/>
    <xf numFmtId="0" fontId="251" fillId="0" borderId="4" xfId="5" applyFont="1" applyBorder="1"/>
    <xf numFmtId="0" fontId="24" fillId="0" borderId="4" xfId="5" applyFont="1" applyBorder="1"/>
    <xf numFmtId="1" fontId="252" fillId="0" borderId="4" xfId="4" applyNumberFormat="1" applyFont="1" applyBorder="1"/>
    <xf numFmtId="1" fontId="22" fillId="0" borderId="4" xfId="4" applyNumberFormat="1" applyFont="1" applyBorder="1"/>
    <xf numFmtId="1" fontId="210" fillId="0" borderId="4" xfId="5" applyNumberFormat="1" applyFont="1" applyBorder="1"/>
    <xf numFmtId="173" fontId="210" fillId="0" borderId="6" xfId="5" applyNumberFormat="1" applyFont="1" applyBorder="1"/>
    <xf numFmtId="1" fontId="22" fillId="0" borderId="7" xfId="4" applyNumberFormat="1" applyFont="1" applyBorder="1" applyAlignment="1">
      <alignment horizontal="center" vertical="center"/>
    </xf>
    <xf numFmtId="0" fontId="210" fillId="0" borderId="7" xfId="5" applyFont="1" applyBorder="1" applyAlignment="1">
      <alignment horizontal="center" vertical="center"/>
    </xf>
    <xf numFmtId="1" fontId="22" fillId="0" borderId="8" xfId="4" applyNumberFormat="1" applyFont="1" applyBorder="1"/>
    <xf numFmtId="0" fontId="210" fillId="0" borderId="10" xfId="5" applyFont="1" applyBorder="1" applyAlignment="1">
      <alignment horizontal="left"/>
    </xf>
    <xf numFmtId="0" fontId="210" fillId="0" borderId="9" xfId="5" applyFont="1" applyBorder="1"/>
    <xf numFmtId="0" fontId="250" fillId="4" borderId="9" xfId="5" applyFont="1" applyFill="1" applyBorder="1"/>
    <xf numFmtId="0" fontId="251" fillId="0" borderId="9" xfId="5" applyFont="1" applyBorder="1"/>
    <xf numFmtId="0" fontId="24" fillId="0" borderId="9" xfId="5" applyFont="1" applyBorder="1"/>
    <xf numFmtId="1" fontId="252" fillId="0" borderId="9" xfId="4" applyNumberFormat="1" applyFont="1" applyBorder="1"/>
    <xf numFmtId="1" fontId="22" fillId="0" borderId="9" xfId="4" applyNumberFormat="1" applyFont="1" applyBorder="1"/>
    <xf numFmtId="1" fontId="210" fillId="0" borderId="9" xfId="5" applyNumberFormat="1" applyFont="1" applyBorder="1"/>
    <xf numFmtId="173" fontId="210" fillId="0" borderId="11" xfId="5" applyNumberFormat="1" applyFont="1" applyBorder="1"/>
    <xf numFmtId="0" fontId="210" fillId="0" borderId="12" xfId="5" applyFont="1" applyBorder="1" applyAlignment="1">
      <alignment horizontal="center" vertical="center"/>
    </xf>
    <xf numFmtId="1" fontId="22" fillId="0" borderId="0" xfId="4" applyNumberFormat="1" applyFont="1" applyBorder="1"/>
    <xf numFmtId="0" fontId="210" fillId="0" borderId="13" xfId="5" applyFont="1" applyBorder="1" applyAlignment="1">
      <alignment vertical="center"/>
    </xf>
    <xf numFmtId="0" fontId="245" fillId="0" borderId="4" xfId="5" applyFont="1" applyBorder="1" applyAlignment="1">
      <alignment vertical="top"/>
    </xf>
    <xf numFmtId="0" fontId="23" fillId="0" borderId="41" xfId="5" applyFont="1" applyBorder="1" applyAlignment="1">
      <alignment horizontal="center" vertical="center" wrapText="1"/>
    </xf>
    <xf numFmtId="0" fontId="23" fillId="0" borderId="4" xfId="5" applyFont="1" applyBorder="1" applyAlignment="1">
      <alignment horizontal="center" vertical="center" wrapText="1"/>
    </xf>
    <xf numFmtId="165" fontId="23" fillId="0" borderId="4" xfId="3" applyFont="1" applyBorder="1" applyAlignment="1">
      <alignment horizontal="center" vertical="center" wrapText="1"/>
    </xf>
    <xf numFmtId="49" fontId="23" fillId="0" borderId="4" xfId="5" applyNumberFormat="1" applyFont="1" applyBorder="1" applyAlignment="1">
      <alignment horizontal="center" vertical="center" wrapText="1"/>
    </xf>
    <xf numFmtId="0" fontId="23" fillId="0" borderId="4" xfId="2" applyNumberFormat="1" applyFont="1" applyBorder="1" applyAlignment="1">
      <alignment horizontal="center" vertical="center" wrapText="1"/>
    </xf>
    <xf numFmtId="41" fontId="253" fillId="4" borderId="4" xfId="2" applyFont="1" applyFill="1" applyBorder="1" applyAlignment="1">
      <alignment horizontal="center" vertical="center" wrapText="1"/>
    </xf>
    <xf numFmtId="41" fontId="23" fillId="0" borderId="4" xfId="2" applyFont="1" applyBorder="1" applyAlignment="1">
      <alignment horizontal="center" vertical="center" wrapText="1"/>
    </xf>
    <xf numFmtId="0" fontId="248" fillId="0" borderId="4" xfId="2" applyNumberFormat="1" applyFont="1" applyBorder="1" applyAlignment="1">
      <alignment horizontal="center" vertical="center" wrapText="1"/>
    </xf>
    <xf numFmtId="41" fontId="248" fillId="0" borderId="4" xfId="2" applyFont="1" applyBorder="1" applyAlignment="1">
      <alignment horizontal="center" vertical="center" wrapText="1"/>
    </xf>
    <xf numFmtId="174" fontId="23" fillId="0" borderId="4" xfId="4" applyNumberFormat="1" applyFont="1" applyFill="1" applyBorder="1" applyAlignment="1">
      <alignment horizontal="center" vertical="center" wrapText="1"/>
    </xf>
    <xf numFmtId="1" fontId="23" fillId="0" borderId="4" xfId="2" applyNumberFormat="1" applyFont="1" applyFill="1" applyBorder="1" applyAlignment="1">
      <alignment horizontal="center" vertical="center" wrapText="1"/>
    </xf>
    <xf numFmtId="173" fontId="23" fillId="0" borderId="4" xfId="2" applyNumberFormat="1" applyFont="1" applyFill="1" applyBorder="1" applyAlignment="1">
      <alignment horizontal="center" vertical="center" wrapText="1"/>
    </xf>
    <xf numFmtId="0" fontId="23" fillId="0" borderId="42" xfId="5" applyFont="1" applyBorder="1" applyAlignment="1">
      <alignment horizontal="center" vertical="center" wrapText="1"/>
    </xf>
    <xf numFmtId="165" fontId="23" fillId="0" borderId="43" xfId="3" applyFont="1" applyBorder="1" applyAlignment="1">
      <alignment horizontal="center" vertical="center" wrapText="1"/>
    </xf>
    <xf numFmtId="49" fontId="23" fillId="0" borderId="43" xfId="5" applyNumberFormat="1" applyFont="1" applyBorder="1" applyAlignment="1">
      <alignment horizontal="center" vertical="center" wrapText="1"/>
    </xf>
    <xf numFmtId="1" fontId="211" fillId="0" borderId="43" xfId="2" applyNumberFormat="1" applyFont="1" applyBorder="1" applyAlignment="1">
      <alignment horizontal="left" wrapText="1"/>
    </xf>
    <xf numFmtId="0" fontId="23" fillId="0" borderId="43" xfId="2" applyNumberFormat="1" applyFont="1" applyBorder="1" applyAlignment="1">
      <alignment horizontal="center" vertical="center" wrapText="1"/>
    </xf>
    <xf numFmtId="41" fontId="23" fillId="0" borderId="43" xfId="2" applyFont="1" applyBorder="1" applyAlignment="1">
      <alignment horizontal="center" vertical="center" wrapText="1"/>
    </xf>
    <xf numFmtId="0" fontId="255" fillId="0" borderId="43" xfId="2" applyNumberFormat="1" applyFont="1" applyBorder="1" applyAlignment="1">
      <alignment vertical="center"/>
    </xf>
    <xf numFmtId="41" fontId="248" fillId="0" borderId="43" xfId="2" applyFont="1" applyBorder="1" applyAlignment="1">
      <alignment horizontal="center" vertical="center" wrapText="1"/>
    </xf>
    <xf numFmtId="174" fontId="23" fillId="0" borderId="43" xfId="4" applyNumberFormat="1" applyFont="1" applyBorder="1" applyAlignment="1">
      <alignment horizontal="center" vertical="center" wrapText="1"/>
    </xf>
    <xf numFmtId="1" fontId="23" fillId="0" borderId="43" xfId="4" applyNumberFormat="1" applyFont="1" applyBorder="1" applyAlignment="1">
      <alignment horizontal="center" vertical="center" wrapText="1"/>
    </xf>
    <xf numFmtId="1" fontId="23" fillId="0" borderId="43" xfId="2" applyNumberFormat="1" applyFont="1" applyBorder="1" applyAlignment="1">
      <alignment horizontal="center" vertical="center" wrapText="1"/>
    </xf>
    <xf numFmtId="173" fontId="23" fillId="0" borderId="43" xfId="2" applyNumberFormat="1" applyFont="1" applyBorder="1" applyAlignment="1">
      <alignment horizontal="center" vertical="center" wrapText="1"/>
    </xf>
    <xf numFmtId="0" fontId="256" fillId="0" borderId="4" xfId="2" applyNumberFormat="1" applyFont="1" applyBorder="1" applyAlignment="1">
      <alignment horizontal="center" vertical="center" wrapText="1"/>
    </xf>
    <xf numFmtId="0" fontId="211" fillId="0" borderId="43" xfId="2" applyNumberFormat="1" applyFont="1" applyBorder="1" applyAlignment="1">
      <alignment horizontal="left" wrapText="1"/>
    </xf>
    <xf numFmtId="41" fontId="244" fillId="4" borderId="4" xfId="2" applyFont="1" applyFill="1" applyBorder="1" applyAlignment="1">
      <alignment horizontal="center" vertical="center" wrapText="1"/>
    </xf>
    <xf numFmtId="1" fontId="254" fillId="0" borderId="43" xfId="2" applyNumberFormat="1" applyFont="1" applyBorder="1" applyAlignment="1">
      <alignment horizontal="left" wrapText="1"/>
    </xf>
    <xf numFmtId="0" fontId="45" fillId="0" borderId="19" xfId="5" applyFont="1" applyBorder="1" applyAlignment="1">
      <alignment horizontal="center" vertical="center"/>
    </xf>
    <xf numFmtId="165" fontId="22" fillId="0" borderId="0" xfId="3" applyFont="1" applyBorder="1" applyAlignment="1">
      <alignment horizontal="left" vertical="center"/>
    </xf>
    <xf numFmtId="0" fontId="23" fillId="4" borderId="0" xfId="5" applyFont="1" applyFill="1" applyAlignment="1">
      <alignment horizontal="left" vertical="center"/>
    </xf>
    <xf numFmtId="49" fontId="23" fillId="4" borderId="0" xfId="5" applyNumberFormat="1" applyFont="1" applyFill="1" applyAlignment="1">
      <alignment horizontal="left" vertical="center"/>
    </xf>
    <xf numFmtId="0" fontId="22" fillId="4" borderId="0" xfId="5" applyFont="1" applyFill="1" applyAlignment="1">
      <alignment horizontal="left" vertical="center"/>
    </xf>
    <xf numFmtId="1" fontId="23" fillId="4" borderId="0" xfId="5" applyNumberFormat="1" applyFont="1" applyFill="1" applyAlignment="1">
      <alignment horizontal="left"/>
    </xf>
    <xf numFmtId="1" fontId="50" fillId="4" borderId="0" xfId="5" applyNumberFormat="1" applyFont="1" applyFill="1" applyAlignment="1">
      <alignment horizontal="center" vertical="center"/>
    </xf>
    <xf numFmtId="174" fontId="24" fillId="0" borderId="0" xfId="5" applyNumberFormat="1" applyFont="1" applyAlignment="1">
      <alignment horizontal="center" vertical="center"/>
    </xf>
    <xf numFmtId="0" fontId="45" fillId="0" borderId="0" xfId="5" applyFont="1" applyAlignment="1">
      <alignment horizontal="left" vertical="center"/>
    </xf>
    <xf numFmtId="174" fontId="22" fillId="0" borderId="0" xfId="4" applyNumberFormat="1" applyFont="1" applyBorder="1" applyAlignment="1">
      <alignment horizontal="center" vertical="center"/>
    </xf>
    <xf numFmtId="1" fontId="22" fillId="0" borderId="0" xfId="4" applyNumberFormat="1" applyFont="1" applyBorder="1" applyAlignment="1">
      <alignment horizontal="center" vertical="center"/>
    </xf>
    <xf numFmtId="1" fontId="256" fillId="0" borderId="4" xfId="2" applyNumberFormat="1" applyFont="1" applyBorder="1" applyAlignment="1">
      <alignment horizontal="left" wrapText="1"/>
    </xf>
    <xf numFmtId="1" fontId="40" fillId="0" borderId="0" xfId="4" applyNumberFormat="1" applyFont="1" applyBorder="1" applyAlignment="1">
      <alignment horizontal="center" vertical="center" wrapText="1"/>
    </xf>
    <xf numFmtId="0" fontId="256" fillId="0" borderId="41" xfId="5" applyFont="1" applyBorder="1" applyAlignment="1">
      <alignment horizontal="center" vertical="center" wrapText="1"/>
    </xf>
    <xf numFmtId="0" fontId="256" fillId="0" borderId="4" xfId="5" applyFont="1" applyBorder="1" applyAlignment="1">
      <alignment horizontal="center" vertical="center" wrapText="1"/>
    </xf>
    <xf numFmtId="165" fontId="256" fillId="0" borderId="4" xfId="3" applyFont="1" applyBorder="1" applyAlignment="1">
      <alignment horizontal="center" vertical="center" wrapText="1"/>
    </xf>
    <xf numFmtId="49" fontId="256" fillId="0" borderId="4" xfId="5" applyNumberFormat="1" applyFont="1" applyBorder="1" applyAlignment="1">
      <alignment horizontal="center" vertical="center" wrapText="1"/>
    </xf>
    <xf numFmtId="41" fontId="257" fillId="4" borderId="4" xfId="2" applyFont="1" applyFill="1" applyBorder="1" applyAlignment="1">
      <alignment horizontal="center" vertical="center" wrapText="1"/>
    </xf>
    <xf numFmtId="41" fontId="256" fillId="0" borderId="4" xfId="2" applyFont="1" applyBorder="1" applyAlignment="1">
      <alignment horizontal="center" vertical="center" wrapText="1"/>
    </xf>
    <xf numFmtId="174" fontId="256" fillId="0" borderId="4" xfId="4" applyNumberFormat="1" applyFont="1" applyFill="1" applyBorder="1" applyAlignment="1">
      <alignment horizontal="center" vertical="center" wrapText="1"/>
    </xf>
    <xf numFmtId="1" fontId="256" fillId="0" borderId="4" xfId="2" applyNumberFormat="1" applyFont="1" applyFill="1" applyBorder="1" applyAlignment="1">
      <alignment horizontal="center" vertical="center" wrapText="1"/>
    </xf>
    <xf numFmtId="173" fontId="256" fillId="0" borderId="4" xfId="2" applyNumberFormat="1" applyFont="1" applyFill="1" applyBorder="1" applyAlignment="1">
      <alignment horizontal="center" vertical="center" wrapText="1"/>
    </xf>
    <xf numFmtId="0" fontId="256" fillId="0" borderId="42" xfId="5" applyFont="1" applyBorder="1" applyAlignment="1">
      <alignment horizontal="center" vertical="center" wrapText="1"/>
    </xf>
    <xf numFmtId="0" fontId="256" fillId="0" borderId="43" xfId="5" applyFont="1" applyBorder="1" applyAlignment="1">
      <alignment horizontal="center" vertical="center" wrapText="1"/>
    </xf>
    <xf numFmtId="165" fontId="256" fillId="0" borderId="43" xfId="3" applyFont="1" applyBorder="1" applyAlignment="1">
      <alignment horizontal="center" vertical="center" wrapText="1"/>
    </xf>
    <xf numFmtId="49" fontId="256" fillId="0" borderId="43" xfId="5" applyNumberFormat="1" applyFont="1" applyBorder="1" applyAlignment="1">
      <alignment horizontal="center" vertical="center" wrapText="1"/>
    </xf>
    <xf numFmtId="0" fontId="256" fillId="0" borderId="43" xfId="2" applyNumberFormat="1" applyFont="1" applyBorder="1" applyAlignment="1">
      <alignment horizontal="left" wrapText="1"/>
    </xf>
    <xf numFmtId="0" fontId="256" fillId="0" borderId="43" xfId="2" applyNumberFormat="1" applyFont="1" applyBorder="1" applyAlignment="1">
      <alignment horizontal="center" vertical="center" wrapText="1"/>
    </xf>
    <xf numFmtId="0" fontId="258" fillId="0" borderId="43" xfId="2" applyNumberFormat="1" applyFont="1" applyBorder="1" applyAlignment="1">
      <alignment vertical="center"/>
    </xf>
    <xf numFmtId="174" fontId="256" fillId="0" borderId="43" xfId="4" applyNumberFormat="1" applyFont="1" applyBorder="1" applyAlignment="1">
      <alignment horizontal="center" vertical="center" wrapText="1"/>
    </xf>
    <xf numFmtId="1" fontId="256" fillId="0" borderId="43" xfId="4" applyNumberFormat="1" applyFont="1" applyBorder="1" applyAlignment="1">
      <alignment horizontal="center" vertical="center" wrapText="1"/>
    </xf>
    <xf numFmtId="1" fontId="256" fillId="0" borderId="43" xfId="2" applyNumberFormat="1" applyFont="1" applyBorder="1" applyAlignment="1">
      <alignment horizontal="center" vertical="center" wrapText="1"/>
    </xf>
    <xf numFmtId="173" fontId="256" fillId="0" borderId="43" xfId="2" applyNumberFormat="1" applyFont="1" applyBorder="1" applyAlignment="1">
      <alignment horizontal="center" vertical="center" wrapText="1"/>
    </xf>
    <xf numFmtId="41" fontId="33" fillId="0" borderId="0" xfId="5" applyNumberFormat="1" applyFont="1" applyAlignment="1">
      <alignment horizontal="left" vertical="center" wrapText="1"/>
    </xf>
    <xf numFmtId="0" fontId="233" fillId="4" borderId="0" xfId="0" applyFont="1" applyFill="1" applyAlignment="1">
      <alignment horizontal="center" vertical="center"/>
    </xf>
    <xf numFmtId="41" fontId="256" fillId="0" borderId="43" xfId="2" applyFont="1" applyBorder="1" applyAlignment="1">
      <alignment horizontal="center" vertical="center" wrapText="1"/>
    </xf>
    <xf numFmtId="1" fontId="23" fillId="69" borderId="79" xfId="5" applyNumberFormat="1" applyFont="1" applyFill="1" applyBorder="1" applyAlignment="1">
      <alignment horizontal="center" vertical="center" wrapText="1"/>
    </xf>
    <xf numFmtId="1" fontId="22" fillId="69" borderId="12" xfId="5" applyNumberFormat="1" applyFont="1" applyFill="1" applyBorder="1" applyAlignment="1">
      <alignment horizontal="center" vertical="center"/>
    </xf>
    <xf numFmtId="0" fontId="23" fillId="70" borderId="84" xfId="5" applyFont="1" applyFill="1" applyBorder="1" applyAlignment="1">
      <alignment horizontal="center" vertical="center" wrapText="1"/>
    </xf>
    <xf numFmtId="0" fontId="22" fillId="70" borderId="12" xfId="5" applyFont="1" applyFill="1" applyBorder="1" applyAlignment="1">
      <alignment horizontal="left" vertical="center"/>
    </xf>
    <xf numFmtId="0" fontId="23" fillId="0" borderId="3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/>
    </xf>
    <xf numFmtId="0" fontId="22" fillId="0" borderId="80" xfId="5" applyFont="1" applyBorder="1" applyAlignment="1">
      <alignment horizontal="center" vertical="center"/>
    </xf>
    <xf numFmtId="0" fontId="22" fillId="0" borderId="81" xfId="5" applyFont="1" applyBorder="1" applyAlignment="1">
      <alignment horizontal="center" vertical="center"/>
    </xf>
    <xf numFmtId="0" fontId="28" fillId="0" borderId="3" xfId="5" applyFont="1" applyBorder="1" applyAlignment="1">
      <alignment vertical="center"/>
    </xf>
    <xf numFmtId="0" fontId="227" fillId="0" borderId="13" xfId="5" applyFont="1" applyBorder="1"/>
    <xf numFmtId="0" fontId="242" fillId="0" borderId="13" xfId="5" applyFont="1" applyBorder="1" applyAlignment="1">
      <alignment horizontal="center" vertical="center"/>
    </xf>
    <xf numFmtId="0" fontId="14" fillId="0" borderId="78" xfId="5" applyFont="1" applyBorder="1" applyAlignment="1">
      <alignment horizontal="center" vertical="center"/>
    </xf>
    <xf numFmtId="0" fontId="14" fillId="0" borderId="37" xfId="5" applyFont="1" applyBorder="1" applyAlignment="1">
      <alignment horizontal="center" vertical="center"/>
    </xf>
    <xf numFmtId="0" fontId="14" fillId="0" borderId="82" xfId="5" applyFont="1" applyBorder="1" applyAlignment="1">
      <alignment horizontal="center" vertical="center"/>
    </xf>
    <xf numFmtId="0" fontId="45" fillId="0" borderId="80" xfId="5" applyFont="1" applyBorder="1" applyAlignment="1">
      <alignment horizontal="center" vertical="center"/>
    </xf>
    <xf numFmtId="0" fontId="45" fillId="4" borderId="80" xfId="5" applyFont="1" applyFill="1" applyBorder="1" applyAlignment="1">
      <alignment horizontal="center" vertical="center"/>
    </xf>
    <xf numFmtId="0" fontId="22" fillId="4" borderId="80" xfId="5" applyFont="1" applyFill="1" applyBorder="1" applyAlignment="1">
      <alignment horizontal="center" vertical="center"/>
    </xf>
    <xf numFmtId="0" fontId="39" fillId="0" borderId="37" xfId="5" applyFont="1" applyBorder="1" applyAlignment="1">
      <alignment horizontal="center" vertical="center"/>
    </xf>
    <xf numFmtId="0" fontId="39" fillId="4" borderId="37" xfId="5" applyFont="1" applyFill="1" applyBorder="1" applyAlignment="1">
      <alignment horizontal="center" vertical="center"/>
    </xf>
    <xf numFmtId="173" fontId="22" fillId="0" borderId="13" xfId="5" applyNumberFormat="1" applyFont="1" applyBorder="1" applyAlignment="1">
      <alignment horizontal="center" vertical="center"/>
    </xf>
    <xf numFmtId="1" fontId="22" fillId="70" borderId="12" xfId="5" applyNumberFormat="1" applyFont="1" applyFill="1" applyBorder="1" applyAlignment="1">
      <alignment horizontal="left" vertical="center"/>
    </xf>
    <xf numFmtId="1" fontId="22" fillId="70" borderId="34" xfId="5" applyNumberFormat="1" applyFont="1" applyFill="1" applyBorder="1" applyAlignment="1">
      <alignment horizontal="left" vertical="center"/>
    </xf>
    <xf numFmtId="0" fontId="22" fillId="70" borderId="35" xfId="5" applyFont="1" applyFill="1" applyBorder="1" applyAlignment="1">
      <alignment horizontal="center" vertical="center"/>
    </xf>
    <xf numFmtId="0" fontId="23" fillId="0" borderId="40" xfId="5" applyFont="1" applyBorder="1" applyAlignment="1">
      <alignment horizontal="center" vertical="center" wrapText="1"/>
    </xf>
    <xf numFmtId="0" fontId="210" fillId="0" borderId="13" xfId="5" applyFont="1" applyBorder="1"/>
    <xf numFmtId="0" fontId="242" fillId="0" borderId="19" xfId="5" applyFont="1" applyBorder="1" applyAlignment="1">
      <alignment horizontal="left" wrapText="1"/>
    </xf>
    <xf numFmtId="0" fontId="242" fillId="0" borderId="50" xfId="5" applyFont="1" applyBorder="1" applyAlignment="1">
      <alignment horizontal="centerContinuous" vertical="center" wrapText="1"/>
    </xf>
    <xf numFmtId="41" fontId="244" fillId="4" borderId="18" xfId="2" applyFont="1" applyFill="1" applyBorder="1" applyAlignment="1">
      <alignment horizontal="centerContinuous" vertical="center" wrapText="1"/>
    </xf>
    <xf numFmtId="41" fontId="242" fillId="0" borderId="50" xfId="2" applyFont="1" applyBorder="1" applyAlignment="1">
      <alignment horizontal="centerContinuous" vertical="center" wrapText="1"/>
    </xf>
    <xf numFmtId="41" fontId="242" fillId="0" borderId="17" xfId="2" applyFont="1" applyBorder="1" applyAlignment="1">
      <alignment vertical="top"/>
    </xf>
    <xf numFmtId="41" fontId="245" fillId="0" borderId="18" xfId="2" applyFont="1" applyBorder="1" applyAlignment="1">
      <alignment vertical="top"/>
    </xf>
    <xf numFmtId="0" fontId="242" fillId="0" borderId="17" xfId="5" applyFont="1" applyBorder="1" applyAlignment="1">
      <alignment vertical="top"/>
    </xf>
    <xf numFmtId="0" fontId="23" fillId="0" borderId="19" xfId="5" applyFont="1" applyBorder="1" applyAlignment="1">
      <alignment horizontal="left" wrapText="1"/>
    </xf>
    <xf numFmtId="0" fontId="23" fillId="0" borderId="50" xfId="5" applyFont="1" applyBorder="1" applyAlignment="1">
      <alignment horizontal="center" vertical="center" wrapText="1"/>
    </xf>
    <xf numFmtId="41" fontId="211" fillId="4" borderId="18" xfId="2" applyFont="1" applyFill="1" applyBorder="1" applyAlignment="1">
      <alignment horizontal="center" vertical="center" wrapText="1"/>
    </xf>
    <xf numFmtId="41" fontId="23" fillId="0" borderId="50" xfId="2" applyFont="1" applyBorder="1" applyAlignment="1">
      <alignment horizontal="center" vertical="center" wrapText="1"/>
    </xf>
    <xf numFmtId="41" fontId="23" fillId="0" borderId="18" xfId="2" applyFont="1" applyBorder="1" applyAlignment="1">
      <alignment vertical="top"/>
    </xf>
    <xf numFmtId="41" fontId="248" fillId="0" borderId="18" xfId="2" applyFont="1" applyBorder="1" applyAlignment="1">
      <alignment vertical="top"/>
    </xf>
    <xf numFmtId="0" fontId="23" fillId="0" borderId="17" xfId="5" applyFont="1" applyBorder="1" applyAlignment="1">
      <alignment vertical="top"/>
    </xf>
    <xf numFmtId="0" fontId="23" fillId="0" borderId="50" xfId="5" applyFont="1" applyBorder="1" applyAlignment="1">
      <alignment horizontal="centerContinuous" vertical="center" wrapText="1"/>
    </xf>
    <xf numFmtId="41" fontId="211" fillId="4" borderId="18" xfId="2" applyFont="1" applyFill="1" applyBorder="1" applyAlignment="1">
      <alignment horizontal="centerContinuous" vertical="center" wrapText="1"/>
    </xf>
    <xf numFmtId="41" fontId="23" fillId="0" borderId="50" xfId="2" applyFont="1" applyBorder="1" applyAlignment="1">
      <alignment horizontal="centerContinuous" vertical="center" wrapText="1"/>
    </xf>
    <xf numFmtId="0" fontId="232" fillId="0" borderId="79" xfId="5" applyFont="1" applyBorder="1" applyAlignment="1">
      <alignment horizontal="center" vertical="center" wrapText="1"/>
    </xf>
    <xf numFmtId="0" fontId="23" fillId="0" borderId="18" xfId="5" applyFont="1" applyBorder="1" applyAlignment="1">
      <alignment horizontal="left" wrapText="1"/>
    </xf>
    <xf numFmtId="0" fontId="214" fillId="0" borderId="86" xfId="5" applyFont="1" applyBorder="1" applyAlignment="1">
      <alignment horizontal="center" vertical="center" wrapText="1"/>
    </xf>
    <xf numFmtId="1" fontId="22" fillId="0" borderId="34" xfId="5" applyNumberFormat="1" applyFont="1" applyBorder="1" applyAlignment="1">
      <alignment horizontal="left" vertical="center"/>
    </xf>
    <xf numFmtId="1" fontId="22" fillId="0" borderId="12" xfId="5" applyNumberFormat="1" applyFont="1" applyBorder="1" applyAlignment="1">
      <alignment horizontal="left" vertical="center"/>
    </xf>
    <xf numFmtId="1" fontId="259" fillId="0" borderId="4" xfId="2" applyNumberFormat="1" applyFont="1" applyBorder="1" applyAlignment="1">
      <alignment horizontal="center" vertical="center" wrapText="1"/>
    </xf>
    <xf numFmtId="1" fontId="23" fillId="0" borderId="4" xfId="5" applyNumberFormat="1" applyFont="1" applyBorder="1" applyAlignment="1">
      <alignment horizontal="center" vertical="center"/>
    </xf>
    <xf numFmtId="1" fontId="23" fillId="0" borderId="6" xfId="5" applyNumberFormat="1" applyFont="1" applyBorder="1" applyAlignment="1">
      <alignment horizontal="center" vertical="center"/>
    </xf>
    <xf numFmtId="1" fontId="23" fillId="0" borderId="0" xfId="5" applyNumberFormat="1" applyFont="1" applyAlignment="1">
      <alignment horizontal="center" vertical="center"/>
    </xf>
    <xf numFmtId="1" fontId="23" fillId="0" borderId="50" xfId="5" applyNumberFormat="1" applyFont="1" applyBorder="1" applyAlignment="1">
      <alignment horizontal="center" vertical="center"/>
    </xf>
    <xf numFmtId="41" fontId="23" fillId="0" borderId="43" xfId="2" applyFont="1" applyBorder="1" applyAlignment="1">
      <alignment horizontal="center" vertical="center" wrapText="1"/>
    </xf>
    <xf numFmtId="0" fontId="260" fillId="0" borderId="19" xfId="5" applyFont="1" applyBorder="1" applyAlignment="1">
      <alignment horizontal="center" vertical="center"/>
    </xf>
    <xf numFmtId="0" fontId="260" fillId="0" borderId="0" xfId="5" applyFont="1" applyAlignment="1">
      <alignment horizontal="center" vertical="center"/>
    </xf>
    <xf numFmtId="0" fontId="260" fillId="0" borderId="13" xfId="5" applyFont="1" applyBorder="1" applyAlignment="1">
      <alignment horizontal="center" vertical="center"/>
    </xf>
    <xf numFmtId="0" fontId="56" fillId="0" borderId="0" xfId="0" applyFont="1" applyAlignment="1">
      <alignment horizontal="center"/>
    </xf>
    <xf numFmtId="1" fontId="8" fillId="0" borderId="0" xfId="4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6" fillId="0" borderId="41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8" fillId="0" borderId="41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1" fontId="242" fillId="0" borderId="4" xfId="5" applyNumberFormat="1" applyFont="1" applyBorder="1" applyAlignment="1">
      <alignment horizontal="center" vertical="center"/>
    </xf>
    <xf numFmtId="1" fontId="242" fillId="0" borderId="6" xfId="5" applyNumberFormat="1" applyFont="1" applyBorder="1" applyAlignment="1">
      <alignment horizontal="center" vertical="center"/>
    </xf>
    <xf numFmtId="1" fontId="242" fillId="0" borderId="0" xfId="5" applyNumberFormat="1" applyFont="1" applyAlignment="1">
      <alignment horizontal="center" vertical="center"/>
    </xf>
    <xf numFmtId="1" fontId="242" fillId="0" borderId="50" xfId="5" applyNumberFormat="1" applyFont="1" applyBorder="1" applyAlignment="1">
      <alignment horizontal="center" vertical="center"/>
    </xf>
    <xf numFmtId="41" fontId="254" fillId="0" borderId="43" xfId="2" applyFont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1" fontId="23" fillId="0" borderId="15" xfId="5" applyNumberFormat="1" applyFont="1" applyBorder="1" applyAlignment="1">
      <alignment horizontal="center" vertical="center"/>
    </xf>
    <xf numFmtId="1" fontId="23" fillId="0" borderId="20" xfId="5" applyNumberFormat="1" applyFont="1" applyBorder="1" applyAlignment="1">
      <alignment horizontal="center" vertical="center"/>
    </xf>
    <xf numFmtId="41" fontId="256" fillId="0" borderId="43" xfId="2" applyFont="1" applyBorder="1" applyAlignment="1">
      <alignment horizontal="center" vertical="center" wrapText="1"/>
    </xf>
    <xf numFmtId="41" fontId="15" fillId="0" borderId="43" xfId="2" applyFont="1" applyBorder="1" applyAlignment="1">
      <alignment horizontal="center" vertical="center" wrapText="1"/>
    </xf>
    <xf numFmtId="41" fontId="8" fillId="0" borderId="0" xfId="2" applyFont="1" applyBorder="1" applyAlignment="1">
      <alignment horizontal="center" vertical="center" wrapText="1"/>
    </xf>
    <xf numFmtId="1" fontId="19" fillId="0" borderId="15" xfId="5" applyNumberFormat="1" applyFont="1" applyBorder="1" applyAlignment="1">
      <alignment horizontal="center" vertical="center"/>
    </xf>
    <xf numFmtId="1" fontId="19" fillId="0" borderId="20" xfId="5" applyNumberFormat="1" applyFont="1" applyBorder="1" applyAlignment="1">
      <alignment horizontal="center" vertical="center"/>
    </xf>
    <xf numFmtId="1" fontId="19" fillId="0" borderId="0" xfId="5" applyNumberFormat="1" applyFont="1" applyAlignment="1">
      <alignment horizontal="center" vertical="center"/>
    </xf>
    <xf numFmtId="1" fontId="19" fillId="0" borderId="50" xfId="5" applyNumberFormat="1" applyFont="1" applyBorder="1" applyAlignment="1">
      <alignment horizontal="center" vertical="center"/>
    </xf>
    <xf numFmtId="1" fontId="19" fillId="0" borderId="9" xfId="5" applyNumberFormat="1" applyFont="1" applyBorder="1" applyAlignment="1">
      <alignment horizontal="center" vertical="center"/>
    </xf>
    <xf numFmtId="1" fontId="19" fillId="0" borderId="11" xfId="5" applyNumberFormat="1" applyFont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233" fillId="4" borderId="1" xfId="0" applyFont="1" applyFill="1" applyBorder="1" applyAlignment="1">
      <alignment horizontal="center" vertical="center"/>
    </xf>
    <xf numFmtId="0" fontId="233" fillId="4" borderId="3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</cellXfs>
  <cellStyles count="2577">
    <cellStyle name="､@ｯ・Book1" xfId="40" xr:uid="{00000000-0005-0000-0000-000000000000}"/>
    <cellStyle name="､@ｯ・E18639" xfId="41" xr:uid="{00000000-0005-0000-0000-000001000000}"/>
    <cellStyle name="､@ｯ・P186_001213EUR" xfId="42" xr:uid="{00000000-0005-0000-0000-000002000000}"/>
    <cellStyle name="､@ｯ・P4TR1_1219carunit" xfId="43" xr:uid="{00000000-0005-0000-0000-000003000000}"/>
    <cellStyle name="､@ｯ・tZR_39_KV1010219" xfId="44" xr:uid="{00000000-0005-0000-0000-000004000000}"/>
    <cellStyle name="､d､ﾀｦ・0]_anems_block_list186" xfId="45" xr:uid="{00000000-0005-0000-0000-000005000000}"/>
    <cellStyle name="､d､ﾀｦ・anems_block_list186" xfId="46" xr:uid="{00000000-0005-0000-0000-000006000000}"/>
    <cellStyle name="､d､ﾀｦ・Book1" xfId="47" xr:uid="{00000000-0005-0000-0000-000007000000}"/>
    <cellStyle name="､d､ﾀｦ・E18639" xfId="48" xr:uid="{00000000-0005-0000-0000-000008000000}"/>
    <cellStyle name="､d､ﾀｦ・P186_001213EUR" xfId="49" xr:uid="{00000000-0005-0000-0000-000009000000}"/>
    <cellStyle name="､d､ﾀｦ・P4TR1_1219carunit" xfId="50" xr:uid="{00000000-0005-0000-0000-00000A000000}"/>
    <cellStyle name="､d､ﾀｦ・tZR_39_KV1010219" xfId="51" xr:uid="{00000000-0005-0000-0000-00000B000000}"/>
    <cellStyle name="??" xfId="52" xr:uid="{00000000-0005-0000-0000-00000C000000}"/>
    <cellStyle name="?? [0.00]_Book2 ??? 2" xfId="53" xr:uid="{00000000-0005-0000-0000-00000D000000}"/>
    <cellStyle name="???? [0.00]_laroux" xfId="54" xr:uid="{00000000-0005-0000-0000-00000E000000}"/>
    <cellStyle name="???????" xfId="55" xr:uid="{00000000-0005-0000-0000-00000F000000}"/>
    <cellStyle name="???????_x0004_" xfId="56" xr:uid="{00000000-0005-0000-0000-000010000000}"/>
    <cellStyle name="????????????" xfId="57" xr:uid="{00000000-0005-0000-0000-000011000000}"/>
    <cellStyle name="????????????ge Details1c" xfId="58" xr:uid="{00000000-0005-0000-0000-000012000000}"/>
    <cellStyle name="????????????le" xfId="59" xr:uid="{00000000-0005-0000-0000-000013000000}"/>
    <cellStyle name="????????????n_Report for" xfId="60" xr:uid="{00000000-0005-0000-0000-000014000000}"/>
    <cellStyle name="?????_?? " xfId="61" xr:uid="{00000000-0005-0000-0000-000015000000}"/>
    <cellStyle name="????_???" xfId="62" xr:uid="{00000000-0005-0000-0000-000016000000}"/>
    <cellStyle name="???_???" xfId="63" xr:uid="{00000000-0005-0000-0000-000017000000}"/>
    <cellStyle name="??_??? (2)(2))t" xfId="64" xr:uid="{00000000-0005-0000-0000-000018000000}"/>
    <cellStyle name="?@??Book1" xfId="65" xr:uid="{00000000-0005-0000-0000-000019000000}"/>
    <cellStyle name="?@??E18639" xfId="66" xr:uid="{00000000-0005-0000-0000-00001A000000}"/>
    <cellStyle name="?@??P186_001213EUR" xfId="67" xr:uid="{00000000-0005-0000-0000-00001B000000}"/>
    <cellStyle name="?@??P4TR1_1219carunit" xfId="68" xr:uid="{00000000-0005-0000-0000-00001C000000}"/>
    <cellStyle name="?@??tZR_39_KV1010219" xfId="69" xr:uid="{00000000-0005-0000-0000-00001D000000}"/>
    <cellStyle name="?d????0]_anems_block_list186" xfId="70" xr:uid="{00000000-0005-0000-0000-00001E000000}"/>
    <cellStyle name="?d????anems_block_list186" xfId="71" xr:uid="{00000000-0005-0000-0000-00001F000000}"/>
    <cellStyle name="?d????Book1" xfId="72" xr:uid="{00000000-0005-0000-0000-000020000000}"/>
    <cellStyle name="?d????E18639" xfId="73" xr:uid="{00000000-0005-0000-0000-000021000000}"/>
    <cellStyle name="?d????P186_001213EUR" xfId="74" xr:uid="{00000000-0005-0000-0000-000022000000}"/>
    <cellStyle name="?d????P4TR1_1219carunit" xfId="75" xr:uid="{00000000-0005-0000-0000-000023000000}"/>
    <cellStyle name="?d????tZR_39_KV1010219" xfId="76" xr:uid="{00000000-0005-0000-0000-000024000000}"/>
    <cellStyle name="?f??[0]_anems_block_list186" xfId="77" xr:uid="{00000000-0005-0000-0000-000025000000}"/>
    <cellStyle name="?f??anems_block_list186" xfId="78" xr:uid="{00000000-0005-0000-0000-000026000000}"/>
    <cellStyle name="?f??Book1" xfId="79" xr:uid="{00000000-0005-0000-0000-000027000000}"/>
    <cellStyle name="?f??E18639" xfId="80" xr:uid="{00000000-0005-0000-0000-000028000000}"/>
    <cellStyle name="?f??P186_001213EUR" xfId="81" xr:uid="{00000000-0005-0000-0000-000029000000}"/>
    <cellStyle name="?f??P4TR1_1219carunit" xfId="82" xr:uid="{00000000-0005-0000-0000-00002A000000}"/>
    <cellStyle name="?f??tZR_39_KV1010219" xfId="83" xr:uid="{00000000-0005-0000-0000-00002B000000}"/>
    <cellStyle name="?W?_DLV" xfId="84" xr:uid="{00000000-0005-0000-0000-00002C000000}"/>
    <cellStyle name="_(Resin) Summary claim CR LPM Oct 09" xfId="85" xr:uid="{00000000-0005-0000-0000-00002D000000}"/>
    <cellStyle name="___INP DAILY REPORT" xfId="86" xr:uid="{00000000-0005-0000-0000-00002E000000}"/>
    <cellStyle name="___INP DAILY REPORT_Copy of MOM QRDC 231211 Siang (REV 2) (2)" xfId="87" xr:uid="{00000000-0005-0000-0000-00002F000000}"/>
    <cellStyle name="___INP DAILY REPORT_MOM QRDC 011211 Malam" xfId="88" xr:uid="{00000000-0005-0000-0000-000030000000}"/>
    <cellStyle name="___INP DAILY REPORT_MOM QRDC 091211 Malam" xfId="89" xr:uid="{00000000-0005-0000-0000-000031000000}"/>
    <cellStyle name="___INP DAILY REPORT_MOM QRDC 121211 Siang" xfId="90" xr:uid="{00000000-0005-0000-0000-000032000000}"/>
    <cellStyle name="___INP DAILY REPORT_MOM QRDC 131211 Malam" xfId="91" xr:uid="{00000000-0005-0000-0000-000033000000}"/>
    <cellStyle name="___INP DAILY REPORT_MOM QRDC 161211 Siang" xfId="92" xr:uid="{00000000-0005-0000-0000-000034000000}"/>
    <cellStyle name="___INP DAILY REPORT_MOM QRDC 191211 Siang" xfId="93" xr:uid="{00000000-0005-0000-0000-000035000000}"/>
    <cellStyle name="___INP DAILY REPORT_MOM QRDC 211211 Siang" xfId="94" xr:uid="{00000000-0005-0000-0000-000036000000}"/>
    <cellStyle name="___INP DAILY REPORT_MOM QRDC 271211 Siang" xfId="95" xr:uid="{00000000-0005-0000-0000-000037000000}"/>
    <cellStyle name="___INP DAILY REPORT_MOM QRDC 291111 Siang (2)" xfId="96" xr:uid="{00000000-0005-0000-0000-000038000000}"/>
    <cellStyle name="___INP DAILY REPORT_MOM QRDC 301111 Malam" xfId="97" xr:uid="{00000000-0005-0000-0000-000039000000}"/>
    <cellStyle name="___INP DAILY REPORT_MOM QRDC 301111 Siang" xfId="98" xr:uid="{00000000-0005-0000-0000-00003A000000}"/>
    <cellStyle name="_NG new calculation resin" xfId="99" xr:uid="{00000000-0005-0000-0000-00003B000000}"/>
    <cellStyle name="_NG new calculation resin_Summary Claim CR LPM Juni 2009 rev1(2)" xfId="100" xr:uid="{00000000-0005-0000-0000-00003C000000}"/>
    <cellStyle name="•\Ž¦Ï‚Ý‚ÌƒnƒCƒp[ƒŠƒ“ƒN" xfId="101" xr:uid="{00000000-0005-0000-0000-00003D000000}"/>
    <cellStyle name="•W€_ Kaku N 0810" xfId="102" xr:uid="{00000000-0005-0000-0000-00003E000000}"/>
    <cellStyle name="•W_DLV" xfId="103" xr:uid="{00000000-0005-0000-0000-00003F000000}"/>
    <cellStyle name="\¦ÏÝÌnCp[N" xfId="104" xr:uid="{00000000-0005-0000-0000-000040000000}"/>
    <cellStyle name="\¦ÏÝÌnCp[N 2" xfId="105" xr:uid="{00000000-0005-0000-0000-000041000000}"/>
    <cellStyle name="\¦ÏÝÌnCp[N_Copy of Data STO Part FTI 10112014" xfId="106" xr:uid="{00000000-0005-0000-0000-000042000000}"/>
    <cellStyle name="nCp[N" xfId="107" xr:uid="{00000000-0005-0000-0000-000043000000}"/>
    <cellStyle name="nCp[N 2" xfId="108" xr:uid="{00000000-0005-0000-0000-000044000000}"/>
    <cellStyle name="nCp[N_Copy of Data STO Part FTI 10112014" xfId="109" xr:uid="{00000000-0005-0000-0000-000045000000}"/>
    <cellStyle name="W_FY00" xfId="110" xr:uid="{00000000-0005-0000-0000-000046000000}"/>
    <cellStyle name="¹éºÐÀ²_°æ¿µÁöÇ¥" xfId="111" xr:uid="{00000000-0005-0000-0000-000047000000}"/>
    <cellStyle name="20% - Accent1 2" xfId="112" xr:uid="{00000000-0005-0000-0000-000048000000}"/>
    <cellStyle name="20% - Accent1 2 10" xfId="113" xr:uid="{00000000-0005-0000-0000-000049000000}"/>
    <cellStyle name="20% - Accent1 2 10 2" xfId="114" xr:uid="{00000000-0005-0000-0000-00004A000000}"/>
    <cellStyle name="20% - Accent1 2 10 3" xfId="115" xr:uid="{00000000-0005-0000-0000-00004B000000}"/>
    <cellStyle name="20% - Accent1 2 10_Sequence Body Shop 060913" xfId="116" xr:uid="{00000000-0005-0000-0000-00004C000000}"/>
    <cellStyle name="20% - Accent1 2 11" xfId="117" xr:uid="{00000000-0005-0000-0000-00004D000000}"/>
    <cellStyle name="20% - Accent1 2 11 2" xfId="118" xr:uid="{00000000-0005-0000-0000-00004E000000}"/>
    <cellStyle name="20% - Accent1 2 11 3" xfId="119" xr:uid="{00000000-0005-0000-0000-00004F000000}"/>
    <cellStyle name="20% - Accent1 2 11_Sequence Body Shop 060913" xfId="120" xr:uid="{00000000-0005-0000-0000-000050000000}"/>
    <cellStyle name="20% - Accent1 2 12" xfId="121" xr:uid="{00000000-0005-0000-0000-000051000000}"/>
    <cellStyle name="20% - Accent1 2 13" xfId="122" xr:uid="{00000000-0005-0000-0000-000052000000}"/>
    <cellStyle name="20% - Accent1 2 14" xfId="123" xr:uid="{00000000-0005-0000-0000-000053000000}"/>
    <cellStyle name="20% - Accent1 2 15" xfId="124" xr:uid="{00000000-0005-0000-0000-000054000000}"/>
    <cellStyle name="20% - Accent1 2 16" xfId="125" xr:uid="{00000000-0005-0000-0000-000055000000}"/>
    <cellStyle name="20% - Accent1 2 17" xfId="126" xr:uid="{00000000-0005-0000-0000-000056000000}"/>
    <cellStyle name="20% - Accent1 2 18" xfId="127" xr:uid="{00000000-0005-0000-0000-000057000000}"/>
    <cellStyle name="20% - Accent1 2 19" xfId="128" xr:uid="{00000000-0005-0000-0000-000058000000}"/>
    <cellStyle name="20% - Accent1 2 2" xfId="129" xr:uid="{00000000-0005-0000-0000-000059000000}"/>
    <cellStyle name="20% - Accent1 2 2 2" xfId="130" xr:uid="{00000000-0005-0000-0000-00005A000000}"/>
    <cellStyle name="20% - Accent1 2 2 3" xfId="131" xr:uid="{00000000-0005-0000-0000-00005B000000}"/>
    <cellStyle name="20% - Accent1 2 2_Sequence Body Shop 060913" xfId="132" xr:uid="{00000000-0005-0000-0000-00005C000000}"/>
    <cellStyle name="20% - Accent1 2 20" xfId="133" xr:uid="{00000000-0005-0000-0000-00005D000000}"/>
    <cellStyle name="20% - Accent1 2 21" xfId="134" xr:uid="{00000000-0005-0000-0000-00005E000000}"/>
    <cellStyle name="20% - Accent1 2 22" xfId="135" xr:uid="{00000000-0005-0000-0000-00005F000000}"/>
    <cellStyle name="20% - Accent1 2 23" xfId="136" xr:uid="{00000000-0005-0000-0000-000060000000}"/>
    <cellStyle name="20% - Accent1 2 24" xfId="137" xr:uid="{00000000-0005-0000-0000-000061000000}"/>
    <cellStyle name="20% - Accent1 2 25" xfId="138" xr:uid="{00000000-0005-0000-0000-000062000000}"/>
    <cellStyle name="20% - Accent1 2 26" xfId="139" xr:uid="{00000000-0005-0000-0000-000063000000}"/>
    <cellStyle name="20% - Accent1 2 27" xfId="140" xr:uid="{00000000-0005-0000-0000-000064000000}"/>
    <cellStyle name="20% - Accent1 2 28" xfId="141" xr:uid="{00000000-0005-0000-0000-000065000000}"/>
    <cellStyle name="20% - Accent1 2 29" xfId="142" xr:uid="{00000000-0005-0000-0000-000066000000}"/>
    <cellStyle name="20% - Accent1 2 3" xfId="143" xr:uid="{00000000-0005-0000-0000-000067000000}"/>
    <cellStyle name="20% - Accent1 2 3 2" xfId="144" xr:uid="{00000000-0005-0000-0000-000068000000}"/>
    <cellStyle name="20% - Accent1 2 3 3" xfId="145" xr:uid="{00000000-0005-0000-0000-000069000000}"/>
    <cellStyle name="20% - Accent1 2 3_Sequence Body Shop 060913" xfId="146" xr:uid="{00000000-0005-0000-0000-00006A000000}"/>
    <cellStyle name="20% - Accent1 2 30" xfId="147" xr:uid="{00000000-0005-0000-0000-00006B000000}"/>
    <cellStyle name="20% - Accent1 2 31" xfId="148" xr:uid="{00000000-0005-0000-0000-00006C000000}"/>
    <cellStyle name="20% - Accent1 2 32" xfId="149" xr:uid="{00000000-0005-0000-0000-00006D000000}"/>
    <cellStyle name="20% - Accent1 2 33" xfId="150" xr:uid="{00000000-0005-0000-0000-00006E000000}"/>
    <cellStyle name="20% - Accent1 2 34" xfId="151" xr:uid="{00000000-0005-0000-0000-00006F000000}"/>
    <cellStyle name="20% - Accent1 2 35" xfId="152" xr:uid="{00000000-0005-0000-0000-000070000000}"/>
    <cellStyle name="20% - Accent1 2 36" xfId="153" xr:uid="{00000000-0005-0000-0000-000071000000}"/>
    <cellStyle name="20% - Accent1 2 37" xfId="154" xr:uid="{00000000-0005-0000-0000-000072000000}"/>
    <cellStyle name="20% - Accent1 2 38" xfId="155" xr:uid="{00000000-0005-0000-0000-000073000000}"/>
    <cellStyle name="20% - Accent1 2 39" xfId="156" xr:uid="{00000000-0005-0000-0000-000074000000}"/>
    <cellStyle name="20% - Accent1 2 4" xfId="157" xr:uid="{00000000-0005-0000-0000-000075000000}"/>
    <cellStyle name="20% - Accent1 2 4 2" xfId="158" xr:uid="{00000000-0005-0000-0000-000076000000}"/>
    <cellStyle name="20% - Accent1 2 4 3" xfId="159" xr:uid="{00000000-0005-0000-0000-000077000000}"/>
    <cellStyle name="20% - Accent1 2 4_Sequence Body Shop 060913" xfId="160" xr:uid="{00000000-0005-0000-0000-000078000000}"/>
    <cellStyle name="20% - Accent1 2 40" xfId="161" xr:uid="{00000000-0005-0000-0000-000079000000}"/>
    <cellStyle name="20% - Accent1 2 41" xfId="162" xr:uid="{00000000-0005-0000-0000-00007A000000}"/>
    <cellStyle name="20% - Accent1 2 42" xfId="163" xr:uid="{00000000-0005-0000-0000-00007B000000}"/>
    <cellStyle name="20% - Accent1 2 43" xfId="164" xr:uid="{00000000-0005-0000-0000-00007C000000}"/>
    <cellStyle name="20% - Accent1 2 44" xfId="165" xr:uid="{00000000-0005-0000-0000-00007D000000}"/>
    <cellStyle name="20% - Accent1 2 45" xfId="166" xr:uid="{00000000-0005-0000-0000-00007E000000}"/>
    <cellStyle name="20% - Accent1 2 46" xfId="167" xr:uid="{00000000-0005-0000-0000-00007F000000}"/>
    <cellStyle name="20% - Accent1 2 47" xfId="168" xr:uid="{00000000-0005-0000-0000-000080000000}"/>
    <cellStyle name="20% - Accent1 2 48" xfId="169" xr:uid="{00000000-0005-0000-0000-000081000000}"/>
    <cellStyle name="20% - Accent1 2 49" xfId="170" xr:uid="{00000000-0005-0000-0000-000082000000}"/>
    <cellStyle name="20% - Accent1 2 5" xfId="171" xr:uid="{00000000-0005-0000-0000-000083000000}"/>
    <cellStyle name="20% - Accent1 2 5 2" xfId="172" xr:uid="{00000000-0005-0000-0000-000084000000}"/>
    <cellStyle name="20% - Accent1 2 5 3" xfId="173" xr:uid="{00000000-0005-0000-0000-000085000000}"/>
    <cellStyle name="20% - Accent1 2 5_Sequence Body Shop 060913" xfId="174" xr:uid="{00000000-0005-0000-0000-000086000000}"/>
    <cellStyle name="20% - Accent1 2 50" xfId="175" xr:uid="{00000000-0005-0000-0000-000087000000}"/>
    <cellStyle name="20% - Accent1 2 51" xfId="176" xr:uid="{00000000-0005-0000-0000-000088000000}"/>
    <cellStyle name="20% - Accent1 2 52" xfId="177" xr:uid="{00000000-0005-0000-0000-000089000000}"/>
    <cellStyle name="20% - Accent1 2 53" xfId="178" xr:uid="{00000000-0005-0000-0000-00008A000000}"/>
    <cellStyle name="20% - Accent1 2 54" xfId="179" xr:uid="{00000000-0005-0000-0000-00008B000000}"/>
    <cellStyle name="20% - Accent1 2 55" xfId="180" xr:uid="{00000000-0005-0000-0000-00008C000000}"/>
    <cellStyle name="20% - Accent1 2 56" xfId="181" xr:uid="{00000000-0005-0000-0000-00008D000000}"/>
    <cellStyle name="20% - Accent1 2 57" xfId="182" xr:uid="{00000000-0005-0000-0000-00008E000000}"/>
    <cellStyle name="20% - Accent1 2 58" xfId="183" xr:uid="{00000000-0005-0000-0000-00008F000000}"/>
    <cellStyle name="20% - Accent1 2 59" xfId="184" xr:uid="{00000000-0005-0000-0000-000090000000}"/>
    <cellStyle name="20% - Accent1 2 6" xfId="185" xr:uid="{00000000-0005-0000-0000-000091000000}"/>
    <cellStyle name="20% - Accent1 2 6 2" xfId="186" xr:uid="{00000000-0005-0000-0000-000092000000}"/>
    <cellStyle name="20% - Accent1 2 6 3" xfId="187" xr:uid="{00000000-0005-0000-0000-000093000000}"/>
    <cellStyle name="20% - Accent1 2 6_Sequence Body Shop 060913" xfId="188" xr:uid="{00000000-0005-0000-0000-000094000000}"/>
    <cellStyle name="20% - Accent1 2 60" xfId="189" xr:uid="{00000000-0005-0000-0000-000095000000}"/>
    <cellStyle name="20% - Accent1 2 61" xfId="2341" xr:uid="{00000000-0005-0000-0000-000096000000}"/>
    <cellStyle name="20% - Accent1 2 62" xfId="2432" xr:uid="{00000000-0005-0000-0000-000097000000}"/>
    <cellStyle name="20% - Accent1 2 63" xfId="2340" xr:uid="{00000000-0005-0000-0000-000098000000}"/>
    <cellStyle name="20% - Accent1 2 64" xfId="2433" xr:uid="{00000000-0005-0000-0000-000099000000}"/>
    <cellStyle name="20% - Accent1 2 65" xfId="2339" xr:uid="{00000000-0005-0000-0000-00009A000000}"/>
    <cellStyle name="20% - Accent1 2 66" xfId="2434" xr:uid="{00000000-0005-0000-0000-00009B000000}"/>
    <cellStyle name="20% - Accent1 2 67" xfId="2338" xr:uid="{00000000-0005-0000-0000-00009C000000}"/>
    <cellStyle name="20% - Accent1 2 7" xfId="190" xr:uid="{00000000-0005-0000-0000-00009D000000}"/>
    <cellStyle name="20% - Accent1 2 7 2" xfId="191" xr:uid="{00000000-0005-0000-0000-00009E000000}"/>
    <cellStyle name="20% - Accent1 2 7 3" xfId="192" xr:uid="{00000000-0005-0000-0000-00009F000000}"/>
    <cellStyle name="20% - Accent1 2 7_Sequence Body Shop 060913" xfId="193" xr:uid="{00000000-0005-0000-0000-0000A0000000}"/>
    <cellStyle name="20% - Accent1 2 8" xfId="194" xr:uid="{00000000-0005-0000-0000-0000A1000000}"/>
    <cellStyle name="20% - Accent1 2 8 2" xfId="195" xr:uid="{00000000-0005-0000-0000-0000A2000000}"/>
    <cellStyle name="20% - Accent1 2 8 3" xfId="196" xr:uid="{00000000-0005-0000-0000-0000A3000000}"/>
    <cellStyle name="20% - Accent1 2 8_Sequence Body Shop 060913" xfId="197" xr:uid="{00000000-0005-0000-0000-0000A4000000}"/>
    <cellStyle name="20% - Accent1 2 9" xfId="198" xr:uid="{00000000-0005-0000-0000-0000A5000000}"/>
    <cellStyle name="20% - Accent1 2 9 2" xfId="199" xr:uid="{00000000-0005-0000-0000-0000A6000000}"/>
    <cellStyle name="20% - Accent1 2 9 3" xfId="200" xr:uid="{00000000-0005-0000-0000-0000A7000000}"/>
    <cellStyle name="20% - Accent1 2 9_Sequence Body Shop 060913" xfId="201" xr:uid="{00000000-0005-0000-0000-0000A8000000}"/>
    <cellStyle name="20% - Accent1 2_Copy of Sequence Body Shop 070812" xfId="202" xr:uid="{00000000-0005-0000-0000-0000A9000000}"/>
    <cellStyle name="20% - Accent1 3" xfId="203" xr:uid="{00000000-0005-0000-0000-0000AA000000}"/>
    <cellStyle name="20% - Accent1 4" xfId="204" xr:uid="{00000000-0005-0000-0000-0000AB000000}"/>
    <cellStyle name="20% - Accent1 5" xfId="205" xr:uid="{00000000-0005-0000-0000-0000AC000000}"/>
    <cellStyle name="20% - Accent1 5 2" xfId="206" xr:uid="{00000000-0005-0000-0000-0000AD000000}"/>
    <cellStyle name="20% - Accent2 2" xfId="207" xr:uid="{00000000-0005-0000-0000-0000AE000000}"/>
    <cellStyle name="20% - Accent2 2 10" xfId="208" xr:uid="{00000000-0005-0000-0000-0000AF000000}"/>
    <cellStyle name="20% - Accent2 2 10 2" xfId="209" xr:uid="{00000000-0005-0000-0000-0000B0000000}"/>
    <cellStyle name="20% - Accent2 2 10 3" xfId="210" xr:uid="{00000000-0005-0000-0000-0000B1000000}"/>
    <cellStyle name="20% - Accent2 2 10_Sequence Body Shop 060913" xfId="211" xr:uid="{00000000-0005-0000-0000-0000B2000000}"/>
    <cellStyle name="20% - Accent2 2 11" xfId="212" xr:uid="{00000000-0005-0000-0000-0000B3000000}"/>
    <cellStyle name="20% - Accent2 2 11 2" xfId="213" xr:uid="{00000000-0005-0000-0000-0000B4000000}"/>
    <cellStyle name="20% - Accent2 2 11 3" xfId="214" xr:uid="{00000000-0005-0000-0000-0000B5000000}"/>
    <cellStyle name="20% - Accent2 2 11_Sequence Body Shop 060913" xfId="215" xr:uid="{00000000-0005-0000-0000-0000B6000000}"/>
    <cellStyle name="20% - Accent2 2 12" xfId="216" xr:uid="{00000000-0005-0000-0000-0000B7000000}"/>
    <cellStyle name="20% - Accent2 2 13" xfId="217" xr:uid="{00000000-0005-0000-0000-0000B8000000}"/>
    <cellStyle name="20% - Accent2 2 14" xfId="218" xr:uid="{00000000-0005-0000-0000-0000B9000000}"/>
    <cellStyle name="20% - Accent2 2 15" xfId="219" xr:uid="{00000000-0005-0000-0000-0000BA000000}"/>
    <cellStyle name="20% - Accent2 2 16" xfId="220" xr:uid="{00000000-0005-0000-0000-0000BB000000}"/>
    <cellStyle name="20% - Accent2 2 17" xfId="221" xr:uid="{00000000-0005-0000-0000-0000BC000000}"/>
    <cellStyle name="20% - Accent2 2 18" xfId="222" xr:uid="{00000000-0005-0000-0000-0000BD000000}"/>
    <cellStyle name="20% - Accent2 2 19" xfId="223" xr:uid="{00000000-0005-0000-0000-0000BE000000}"/>
    <cellStyle name="20% - Accent2 2 2" xfId="224" xr:uid="{00000000-0005-0000-0000-0000BF000000}"/>
    <cellStyle name="20% - Accent2 2 2 2" xfId="225" xr:uid="{00000000-0005-0000-0000-0000C0000000}"/>
    <cellStyle name="20% - Accent2 2 2 3" xfId="226" xr:uid="{00000000-0005-0000-0000-0000C1000000}"/>
    <cellStyle name="20% - Accent2 2 2_Sequence Body Shop 060913" xfId="227" xr:uid="{00000000-0005-0000-0000-0000C2000000}"/>
    <cellStyle name="20% - Accent2 2 20" xfId="228" xr:uid="{00000000-0005-0000-0000-0000C3000000}"/>
    <cellStyle name="20% - Accent2 2 21" xfId="229" xr:uid="{00000000-0005-0000-0000-0000C4000000}"/>
    <cellStyle name="20% - Accent2 2 22" xfId="230" xr:uid="{00000000-0005-0000-0000-0000C5000000}"/>
    <cellStyle name="20% - Accent2 2 23" xfId="231" xr:uid="{00000000-0005-0000-0000-0000C6000000}"/>
    <cellStyle name="20% - Accent2 2 24" xfId="232" xr:uid="{00000000-0005-0000-0000-0000C7000000}"/>
    <cellStyle name="20% - Accent2 2 25" xfId="233" xr:uid="{00000000-0005-0000-0000-0000C8000000}"/>
    <cellStyle name="20% - Accent2 2 26" xfId="234" xr:uid="{00000000-0005-0000-0000-0000C9000000}"/>
    <cellStyle name="20% - Accent2 2 27" xfId="235" xr:uid="{00000000-0005-0000-0000-0000CA000000}"/>
    <cellStyle name="20% - Accent2 2 28" xfId="236" xr:uid="{00000000-0005-0000-0000-0000CB000000}"/>
    <cellStyle name="20% - Accent2 2 29" xfId="237" xr:uid="{00000000-0005-0000-0000-0000CC000000}"/>
    <cellStyle name="20% - Accent2 2 3" xfId="238" xr:uid="{00000000-0005-0000-0000-0000CD000000}"/>
    <cellStyle name="20% - Accent2 2 3 2" xfId="239" xr:uid="{00000000-0005-0000-0000-0000CE000000}"/>
    <cellStyle name="20% - Accent2 2 3 3" xfId="240" xr:uid="{00000000-0005-0000-0000-0000CF000000}"/>
    <cellStyle name="20% - Accent2 2 3_Sequence Body Shop 060913" xfId="241" xr:uid="{00000000-0005-0000-0000-0000D0000000}"/>
    <cellStyle name="20% - Accent2 2 30" xfId="242" xr:uid="{00000000-0005-0000-0000-0000D1000000}"/>
    <cellStyle name="20% - Accent2 2 31" xfId="243" xr:uid="{00000000-0005-0000-0000-0000D2000000}"/>
    <cellStyle name="20% - Accent2 2 32" xfId="244" xr:uid="{00000000-0005-0000-0000-0000D3000000}"/>
    <cellStyle name="20% - Accent2 2 33" xfId="245" xr:uid="{00000000-0005-0000-0000-0000D4000000}"/>
    <cellStyle name="20% - Accent2 2 34" xfId="246" xr:uid="{00000000-0005-0000-0000-0000D5000000}"/>
    <cellStyle name="20% - Accent2 2 35" xfId="247" xr:uid="{00000000-0005-0000-0000-0000D6000000}"/>
    <cellStyle name="20% - Accent2 2 36" xfId="248" xr:uid="{00000000-0005-0000-0000-0000D7000000}"/>
    <cellStyle name="20% - Accent2 2 37" xfId="249" xr:uid="{00000000-0005-0000-0000-0000D8000000}"/>
    <cellStyle name="20% - Accent2 2 38" xfId="250" xr:uid="{00000000-0005-0000-0000-0000D9000000}"/>
    <cellStyle name="20% - Accent2 2 39" xfId="251" xr:uid="{00000000-0005-0000-0000-0000DA000000}"/>
    <cellStyle name="20% - Accent2 2 4" xfId="252" xr:uid="{00000000-0005-0000-0000-0000DB000000}"/>
    <cellStyle name="20% - Accent2 2 4 2" xfId="253" xr:uid="{00000000-0005-0000-0000-0000DC000000}"/>
    <cellStyle name="20% - Accent2 2 4 3" xfId="254" xr:uid="{00000000-0005-0000-0000-0000DD000000}"/>
    <cellStyle name="20% - Accent2 2 4_Sequence Body Shop 060913" xfId="255" xr:uid="{00000000-0005-0000-0000-0000DE000000}"/>
    <cellStyle name="20% - Accent2 2 40" xfId="256" xr:uid="{00000000-0005-0000-0000-0000DF000000}"/>
    <cellStyle name="20% - Accent2 2 41" xfId="257" xr:uid="{00000000-0005-0000-0000-0000E0000000}"/>
    <cellStyle name="20% - Accent2 2 42" xfId="258" xr:uid="{00000000-0005-0000-0000-0000E1000000}"/>
    <cellStyle name="20% - Accent2 2 43" xfId="259" xr:uid="{00000000-0005-0000-0000-0000E2000000}"/>
    <cellStyle name="20% - Accent2 2 44" xfId="260" xr:uid="{00000000-0005-0000-0000-0000E3000000}"/>
    <cellStyle name="20% - Accent2 2 45" xfId="261" xr:uid="{00000000-0005-0000-0000-0000E4000000}"/>
    <cellStyle name="20% - Accent2 2 46" xfId="262" xr:uid="{00000000-0005-0000-0000-0000E5000000}"/>
    <cellStyle name="20% - Accent2 2 47" xfId="263" xr:uid="{00000000-0005-0000-0000-0000E6000000}"/>
    <cellStyle name="20% - Accent2 2 48" xfId="264" xr:uid="{00000000-0005-0000-0000-0000E7000000}"/>
    <cellStyle name="20% - Accent2 2 49" xfId="265" xr:uid="{00000000-0005-0000-0000-0000E8000000}"/>
    <cellStyle name="20% - Accent2 2 5" xfId="266" xr:uid="{00000000-0005-0000-0000-0000E9000000}"/>
    <cellStyle name="20% - Accent2 2 5 2" xfId="267" xr:uid="{00000000-0005-0000-0000-0000EA000000}"/>
    <cellStyle name="20% - Accent2 2 5 3" xfId="268" xr:uid="{00000000-0005-0000-0000-0000EB000000}"/>
    <cellStyle name="20% - Accent2 2 5_Sequence Body Shop 060913" xfId="269" xr:uid="{00000000-0005-0000-0000-0000EC000000}"/>
    <cellStyle name="20% - Accent2 2 50" xfId="270" xr:uid="{00000000-0005-0000-0000-0000ED000000}"/>
    <cellStyle name="20% - Accent2 2 51" xfId="271" xr:uid="{00000000-0005-0000-0000-0000EE000000}"/>
    <cellStyle name="20% - Accent2 2 52" xfId="272" xr:uid="{00000000-0005-0000-0000-0000EF000000}"/>
    <cellStyle name="20% - Accent2 2 53" xfId="273" xr:uid="{00000000-0005-0000-0000-0000F0000000}"/>
    <cellStyle name="20% - Accent2 2 54" xfId="274" xr:uid="{00000000-0005-0000-0000-0000F1000000}"/>
    <cellStyle name="20% - Accent2 2 55" xfId="275" xr:uid="{00000000-0005-0000-0000-0000F2000000}"/>
    <cellStyle name="20% - Accent2 2 56" xfId="276" xr:uid="{00000000-0005-0000-0000-0000F3000000}"/>
    <cellStyle name="20% - Accent2 2 57" xfId="277" xr:uid="{00000000-0005-0000-0000-0000F4000000}"/>
    <cellStyle name="20% - Accent2 2 58" xfId="278" xr:uid="{00000000-0005-0000-0000-0000F5000000}"/>
    <cellStyle name="20% - Accent2 2 59" xfId="279" xr:uid="{00000000-0005-0000-0000-0000F6000000}"/>
    <cellStyle name="20% - Accent2 2 6" xfId="280" xr:uid="{00000000-0005-0000-0000-0000F7000000}"/>
    <cellStyle name="20% - Accent2 2 6 2" xfId="281" xr:uid="{00000000-0005-0000-0000-0000F8000000}"/>
    <cellStyle name="20% - Accent2 2 6 3" xfId="282" xr:uid="{00000000-0005-0000-0000-0000F9000000}"/>
    <cellStyle name="20% - Accent2 2 6_Sequence Body Shop 060913" xfId="283" xr:uid="{00000000-0005-0000-0000-0000FA000000}"/>
    <cellStyle name="20% - Accent2 2 60" xfId="284" xr:uid="{00000000-0005-0000-0000-0000FB000000}"/>
    <cellStyle name="20% - Accent2 2 61" xfId="2345" xr:uid="{00000000-0005-0000-0000-0000FC000000}"/>
    <cellStyle name="20% - Accent2 2 62" xfId="2429" xr:uid="{00000000-0005-0000-0000-0000FD000000}"/>
    <cellStyle name="20% - Accent2 2 63" xfId="2344" xr:uid="{00000000-0005-0000-0000-0000FE000000}"/>
    <cellStyle name="20% - Accent2 2 64" xfId="2430" xr:uid="{00000000-0005-0000-0000-0000FF000000}"/>
    <cellStyle name="20% - Accent2 2 65" xfId="2343" xr:uid="{00000000-0005-0000-0000-000000010000}"/>
    <cellStyle name="20% - Accent2 2 66" xfId="2431" xr:uid="{00000000-0005-0000-0000-000001010000}"/>
    <cellStyle name="20% - Accent2 2 67" xfId="2342" xr:uid="{00000000-0005-0000-0000-000002010000}"/>
    <cellStyle name="20% - Accent2 2 7" xfId="285" xr:uid="{00000000-0005-0000-0000-000003010000}"/>
    <cellStyle name="20% - Accent2 2 7 2" xfId="286" xr:uid="{00000000-0005-0000-0000-000004010000}"/>
    <cellStyle name="20% - Accent2 2 7 3" xfId="287" xr:uid="{00000000-0005-0000-0000-000005010000}"/>
    <cellStyle name="20% - Accent2 2 7_Sequence Body Shop 060913" xfId="288" xr:uid="{00000000-0005-0000-0000-000006010000}"/>
    <cellStyle name="20% - Accent2 2 8" xfId="289" xr:uid="{00000000-0005-0000-0000-000007010000}"/>
    <cellStyle name="20% - Accent2 2 8 2" xfId="290" xr:uid="{00000000-0005-0000-0000-000008010000}"/>
    <cellStyle name="20% - Accent2 2 8 3" xfId="291" xr:uid="{00000000-0005-0000-0000-000009010000}"/>
    <cellStyle name="20% - Accent2 2 8_Sequence Body Shop 060913" xfId="292" xr:uid="{00000000-0005-0000-0000-00000A010000}"/>
    <cellStyle name="20% - Accent2 2 9" xfId="293" xr:uid="{00000000-0005-0000-0000-00000B010000}"/>
    <cellStyle name="20% - Accent2 2 9 2" xfId="294" xr:uid="{00000000-0005-0000-0000-00000C010000}"/>
    <cellStyle name="20% - Accent2 2 9 3" xfId="295" xr:uid="{00000000-0005-0000-0000-00000D010000}"/>
    <cellStyle name="20% - Accent2 2 9_Sequence Body Shop 060913" xfId="296" xr:uid="{00000000-0005-0000-0000-00000E010000}"/>
    <cellStyle name="20% - Accent2 2_Copy of Sequence Body Shop 070812" xfId="297" xr:uid="{00000000-0005-0000-0000-00000F010000}"/>
    <cellStyle name="20% - Accent2 3" xfId="298" xr:uid="{00000000-0005-0000-0000-000010010000}"/>
    <cellStyle name="20% - Accent2 4" xfId="299" xr:uid="{00000000-0005-0000-0000-000011010000}"/>
    <cellStyle name="20% - Accent2 5" xfId="300" xr:uid="{00000000-0005-0000-0000-000012010000}"/>
    <cellStyle name="20% - Accent2 5 2" xfId="301" xr:uid="{00000000-0005-0000-0000-000013010000}"/>
    <cellStyle name="20% - Accent3 2" xfId="302" xr:uid="{00000000-0005-0000-0000-000014010000}"/>
    <cellStyle name="20% - Accent3 2 10" xfId="303" xr:uid="{00000000-0005-0000-0000-000015010000}"/>
    <cellStyle name="20% - Accent3 2 10 2" xfId="304" xr:uid="{00000000-0005-0000-0000-000016010000}"/>
    <cellStyle name="20% - Accent3 2 10 3" xfId="305" xr:uid="{00000000-0005-0000-0000-000017010000}"/>
    <cellStyle name="20% - Accent3 2 10_Sequence Body Shop 060913" xfId="306" xr:uid="{00000000-0005-0000-0000-000018010000}"/>
    <cellStyle name="20% - Accent3 2 11" xfId="307" xr:uid="{00000000-0005-0000-0000-000019010000}"/>
    <cellStyle name="20% - Accent3 2 11 2" xfId="308" xr:uid="{00000000-0005-0000-0000-00001A010000}"/>
    <cellStyle name="20% - Accent3 2 11 3" xfId="309" xr:uid="{00000000-0005-0000-0000-00001B010000}"/>
    <cellStyle name="20% - Accent3 2 11_Sequence Body Shop 060913" xfId="310" xr:uid="{00000000-0005-0000-0000-00001C010000}"/>
    <cellStyle name="20% - Accent3 2 12" xfId="311" xr:uid="{00000000-0005-0000-0000-00001D010000}"/>
    <cellStyle name="20% - Accent3 2 13" xfId="312" xr:uid="{00000000-0005-0000-0000-00001E010000}"/>
    <cellStyle name="20% - Accent3 2 14" xfId="313" xr:uid="{00000000-0005-0000-0000-00001F010000}"/>
    <cellStyle name="20% - Accent3 2 15" xfId="314" xr:uid="{00000000-0005-0000-0000-000020010000}"/>
    <cellStyle name="20% - Accent3 2 16" xfId="315" xr:uid="{00000000-0005-0000-0000-000021010000}"/>
    <cellStyle name="20% - Accent3 2 17" xfId="316" xr:uid="{00000000-0005-0000-0000-000022010000}"/>
    <cellStyle name="20% - Accent3 2 18" xfId="317" xr:uid="{00000000-0005-0000-0000-000023010000}"/>
    <cellStyle name="20% - Accent3 2 19" xfId="318" xr:uid="{00000000-0005-0000-0000-000024010000}"/>
    <cellStyle name="20% - Accent3 2 2" xfId="319" xr:uid="{00000000-0005-0000-0000-000025010000}"/>
    <cellStyle name="20% - Accent3 2 2 2" xfId="320" xr:uid="{00000000-0005-0000-0000-000026010000}"/>
    <cellStyle name="20% - Accent3 2 2 3" xfId="321" xr:uid="{00000000-0005-0000-0000-000027010000}"/>
    <cellStyle name="20% - Accent3 2 2_Sequence Body Shop 060913" xfId="322" xr:uid="{00000000-0005-0000-0000-000028010000}"/>
    <cellStyle name="20% - Accent3 2 20" xfId="323" xr:uid="{00000000-0005-0000-0000-000029010000}"/>
    <cellStyle name="20% - Accent3 2 21" xfId="324" xr:uid="{00000000-0005-0000-0000-00002A010000}"/>
    <cellStyle name="20% - Accent3 2 22" xfId="325" xr:uid="{00000000-0005-0000-0000-00002B010000}"/>
    <cellStyle name="20% - Accent3 2 23" xfId="326" xr:uid="{00000000-0005-0000-0000-00002C010000}"/>
    <cellStyle name="20% - Accent3 2 24" xfId="327" xr:uid="{00000000-0005-0000-0000-00002D010000}"/>
    <cellStyle name="20% - Accent3 2 25" xfId="328" xr:uid="{00000000-0005-0000-0000-00002E010000}"/>
    <cellStyle name="20% - Accent3 2 26" xfId="329" xr:uid="{00000000-0005-0000-0000-00002F010000}"/>
    <cellStyle name="20% - Accent3 2 27" xfId="330" xr:uid="{00000000-0005-0000-0000-000030010000}"/>
    <cellStyle name="20% - Accent3 2 28" xfId="331" xr:uid="{00000000-0005-0000-0000-000031010000}"/>
    <cellStyle name="20% - Accent3 2 29" xfId="332" xr:uid="{00000000-0005-0000-0000-000032010000}"/>
    <cellStyle name="20% - Accent3 2 3" xfId="333" xr:uid="{00000000-0005-0000-0000-000033010000}"/>
    <cellStyle name="20% - Accent3 2 3 2" xfId="334" xr:uid="{00000000-0005-0000-0000-000034010000}"/>
    <cellStyle name="20% - Accent3 2 3 3" xfId="335" xr:uid="{00000000-0005-0000-0000-000035010000}"/>
    <cellStyle name="20% - Accent3 2 3_Sequence Body Shop 060913" xfId="336" xr:uid="{00000000-0005-0000-0000-000036010000}"/>
    <cellStyle name="20% - Accent3 2 30" xfId="337" xr:uid="{00000000-0005-0000-0000-000037010000}"/>
    <cellStyle name="20% - Accent3 2 31" xfId="338" xr:uid="{00000000-0005-0000-0000-000038010000}"/>
    <cellStyle name="20% - Accent3 2 32" xfId="339" xr:uid="{00000000-0005-0000-0000-000039010000}"/>
    <cellStyle name="20% - Accent3 2 33" xfId="340" xr:uid="{00000000-0005-0000-0000-00003A010000}"/>
    <cellStyle name="20% - Accent3 2 34" xfId="341" xr:uid="{00000000-0005-0000-0000-00003B010000}"/>
    <cellStyle name="20% - Accent3 2 35" xfId="342" xr:uid="{00000000-0005-0000-0000-00003C010000}"/>
    <cellStyle name="20% - Accent3 2 36" xfId="343" xr:uid="{00000000-0005-0000-0000-00003D010000}"/>
    <cellStyle name="20% - Accent3 2 37" xfId="344" xr:uid="{00000000-0005-0000-0000-00003E010000}"/>
    <cellStyle name="20% - Accent3 2 38" xfId="345" xr:uid="{00000000-0005-0000-0000-00003F010000}"/>
    <cellStyle name="20% - Accent3 2 39" xfId="346" xr:uid="{00000000-0005-0000-0000-000040010000}"/>
    <cellStyle name="20% - Accent3 2 4" xfId="347" xr:uid="{00000000-0005-0000-0000-000041010000}"/>
    <cellStyle name="20% - Accent3 2 4 2" xfId="348" xr:uid="{00000000-0005-0000-0000-000042010000}"/>
    <cellStyle name="20% - Accent3 2 4 3" xfId="349" xr:uid="{00000000-0005-0000-0000-000043010000}"/>
    <cellStyle name="20% - Accent3 2 4_Sequence Body Shop 060913" xfId="350" xr:uid="{00000000-0005-0000-0000-000044010000}"/>
    <cellStyle name="20% - Accent3 2 40" xfId="351" xr:uid="{00000000-0005-0000-0000-000045010000}"/>
    <cellStyle name="20% - Accent3 2 41" xfId="352" xr:uid="{00000000-0005-0000-0000-000046010000}"/>
    <cellStyle name="20% - Accent3 2 42" xfId="353" xr:uid="{00000000-0005-0000-0000-000047010000}"/>
    <cellStyle name="20% - Accent3 2 43" xfId="354" xr:uid="{00000000-0005-0000-0000-000048010000}"/>
    <cellStyle name="20% - Accent3 2 44" xfId="355" xr:uid="{00000000-0005-0000-0000-000049010000}"/>
    <cellStyle name="20% - Accent3 2 45" xfId="356" xr:uid="{00000000-0005-0000-0000-00004A010000}"/>
    <cellStyle name="20% - Accent3 2 46" xfId="357" xr:uid="{00000000-0005-0000-0000-00004B010000}"/>
    <cellStyle name="20% - Accent3 2 47" xfId="358" xr:uid="{00000000-0005-0000-0000-00004C010000}"/>
    <cellStyle name="20% - Accent3 2 48" xfId="359" xr:uid="{00000000-0005-0000-0000-00004D010000}"/>
    <cellStyle name="20% - Accent3 2 49" xfId="360" xr:uid="{00000000-0005-0000-0000-00004E010000}"/>
    <cellStyle name="20% - Accent3 2 5" xfId="361" xr:uid="{00000000-0005-0000-0000-00004F010000}"/>
    <cellStyle name="20% - Accent3 2 5 2" xfId="362" xr:uid="{00000000-0005-0000-0000-000050010000}"/>
    <cellStyle name="20% - Accent3 2 5 3" xfId="363" xr:uid="{00000000-0005-0000-0000-000051010000}"/>
    <cellStyle name="20% - Accent3 2 5_Sequence Body Shop 060913" xfId="364" xr:uid="{00000000-0005-0000-0000-000052010000}"/>
    <cellStyle name="20% - Accent3 2 50" xfId="365" xr:uid="{00000000-0005-0000-0000-000053010000}"/>
    <cellStyle name="20% - Accent3 2 51" xfId="366" xr:uid="{00000000-0005-0000-0000-000054010000}"/>
    <cellStyle name="20% - Accent3 2 52" xfId="367" xr:uid="{00000000-0005-0000-0000-000055010000}"/>
    <cellStyle name="20% - Accent3 2 53" xfId="368" xr:uid="{00000000-0005-0000-0000-000056010000}"/>
    <cellStyle name="20% - Accent3 2 54" xfId="369" xr:uid="{00000000-0005-0000-0000-000057010000}"/>
    <cellStyle name="20% - Accent3 2 55" xfId="370" xr:uid="{00000000-0005-0000-0000-000058010000}"/>
    <cellStyle name="20% - Accent3 2 56" xfId="371" xr:uid="{00000000-0005-0000-0000-000059010000}"/>
    <cellStyle name="20% - Accent3 2 57" xfId="372" xr:uid="{00000000-0005-0000-0000-00005A010000}"/>
    <cellStyle name="20% - Accent3 2 58" xfId="373" xr:uid="{00000000-0005-0000-0000-00005B010000}"/>
    <cellStyle name="20% - Accent3 2 59" xfId="374" xr:uid="{00000000-0005-0000-0000-00005C010000}"/>
    <cellStyle name="20% - Accent3 2 6" xfId="375" xr:uid="{00000000-0005-0000-0000-00005D010000}"/>
    <cellStyle name="20% - Accent3 2 6 2" xfId="376" xr:uid="{00000000-0005-0000-0000-00005E010000}"/>
    <cellStyle name="20% - Accent3 2 6 3" xfId="377" xr:uid="{00000000-0005-0000-0000-00005F010000}"/>
    <cellStyle name="20% - Accent3 2 6_Sequence Body Shop 060913" xfId="378" xr:uid="{00000000-0005-0000-0000-000060010000}"/>
    <cellStyle name="20% - Accent3 2 60" xfId="379" xr:uid="{00000000-0005-0000-0000-000061010000}"/>
    <cellStyle name="20% - Accent3 2 61" xfId="2349" xr:uid="{00000000-0005-0000-0000-000062010000}"/>
    <cellStyle name="20% - Accent3 2 62" xfId="2422" xr:uid="{00000000-0005-0000-0000-000063010000}"/>
    <cellStyle name="20% - Accent3 2 63" xfId="2348" xr:uid="{00000000-0005-0000-0000-000064010000}"/>
    <cellStyle name="20% - Accent3 2 64" xfId="2423" xr:uid="{00000000-0005-0000-0000-000065010000}"/>
    <cellStyle name="20% - Accent3 2 65" xfId="2347" xr:uid="{00000000-0005-0000-0000-000066010000}"/>
    <cellStyle name="20% - Accent3 2 66" xfId="2426" xr:uid="{00000000-0005-0000-0000-000067010000}"/>
    <cellStyle name="20% - Accent3 2 67" xfId="2346" xr:uid="{00000000-0005-0000-0000-000068010000}"/>
    <cellStyle name="20% - Accent3 2 7" xfId="380" xr:uid="{00000000-0005-0000-0000-000069010000}"/>
    <cellStyle name="20% - Accent3 2 7 2" xfId="381" xr:uid="{00000000-0005-0000-0000-00006A010000}"/>
    <cellStyle name="20% - Accent3 2 7 3" xfId="382" xr:uid="{00000000-0005-0000-0000-00006B010000}"/>
    <cellStyle name="20% - Accent3 2 7_Sequence Body Shop 060913" xfId="383" xr:uid="{00000000-0005-0000-0000-00006C010000}"/>
    <cellStyle name="20% - Accent3 2 8" xfId="384" xr:uid="{00000000-0005-0000-0000-00006D010000}"/>
    <cellStyle name="20% - Accent3 2 8 2" xfId="385" xr:uid="{00000000-0005-0000-0000-00006E010000}"/>
    <cellStyle name="20% - Accent3 2 8 3" xfId="386" xr:uid="{00000000-0005-0000-0000-00006F010000}"/>
    <cellStyle name="20% - Accent3 2 8_Sequence Body Shop 060913" xfId="387" xr:uid="{00000000-0005-0000-0000-000070010000}"/>
    <cellStyle name="20% - Accent3 2 9" xfId="388" xr:uid="{00000000-0005-0000-0000-000071010000}"/>
    <cellStyle name="20% - Accent3 2 9 2" xfId="389" xr:uid="{00000000-0005-0000-0000-000072010000}"/>
    <cellStyle name="20% - Accent3 2 9 3" xfId="390" xr:uid="{00000000-0005-0000-0000-000073010000}"/>
    <cellStyle name="20% - Accent3 2 9_Sequence Body Shop 060913" xfId="391" xr:uid="{00000000-0005-0000-0000-000074010000}"/>
    <cellStyle name="20% - Accent3 2_Copy of Sequence Body Shop 070812" xfId="392" xr:uid="{00000000-0005-0000-0000-000075010000}"/>
    <cellStyle name="20% - Accent3 3" xfId="393" xr:uid="{00000000-0005-0000-0000-000076010000}"/>
    <cellStyle name="20% - Accent3 4" xfId="394" xr:uid="{00000000-0005-0000-0000-000077010000}"/>
    <cellStyle name="20% - Accent3 5" xfId="395" xr:uid="{00000000-0005-0000-0000-000078010000}"/>
    <cellStyle name="20% - Accent3 5 2" xfId="396" xr:uid="{00000000-0005-0000-0000-000079010000}"/>
    <cellStyle name="20% - Accent4 2" xfId="397" xr:uid="{00000000-0005-0000-0000-00007A010000}"/>
    <cellStyle name="20% - Accent4 2 10" xfId="398" xr:uid="{00000000-0005-0000-0000-00007B010000}"/>
    <cellStyle name="20% - Accent4 2 10 2" xfId="399" xr:uid="{00000000-0005-0000-0000-00007C010000}"/>
    <cellStyle name="20% - Accent4 2 10 3" xfId="400" xr:uid="{00000000-0005-0000-0000-00007D010000}"/>
    <cellStyle name="20% - Accent4 2 10_Sequence Body Shop 060913" xfId="401" xr:uid="{00000000-0005-0000-0000-00007E010000}"/>
    <cellStyle name="20% - Accent4 2 11" xfId="402" xr:uid="{00000000-0005-0000-0000-00007F010000}"/>
    <cellStyle name="20% - Accent4 2 11 2" xfId="403" xr:uid="{00000000-0005-0000-0000-000080010000}"/>
    <cellStyle name="20% - Accent4 2 11 3" xfId="404" xr:uid="{00000000-0005-0000-0000-000081010000}"/>
    <cellStyle name="20% - Accent4 2 11_Sequence Body Shop 060913" xfId="405" xr:uid="{00000000-0005-0000-0000-000082010000}"/>
    <cellStyle name="20% - Accent4 2 12" xfId="406" xr:uid="{00000000-0005-0000-0000-000083010000}"/>
    <cellStyle name="20% - Accent4 2 13" xfId="407" xr:uid="{00000000-0005-0000-0000-000084010000}"/>
    <cellStyle name="20% - Accent4 2 14" xfId="408" xr:uid="{00000000-0005-0000-0000-000085010000}"/>
    <cellStyle name="20% - Accent4 2 15" xfId="409" xr:uid="{00000000-0005-0000-0000-000086010000}"/>
    <cellStyle name="20% - Accent4 2 16" xfId="410" xr:uid="{00000000-0005-0000-0000-000087010000}"/>
    <cellStyle name="20% - Accent4 2 17" xfId="411" xr:uid="{00000000-0005-0000-0000-000088010000}"/>
    <cellStyle name="20% - Accent4 2 18" xfId="412" xr:uid="{00000000-0005-0000-0000-000089010000}"/>
    <cellStyle name="20% - Accent4 2 19" xfId="413" xr:uid="{00000000-0005-0000-0000-00008A010000}"/>
    <cellStyle name="20% - Accent4 2 2" xfId="414" xr:uid="{00000000-0005-0000-0000-00008B010000}"/>
    <cellStyle name="20% - Accent4 2 2 2" xfId="415" xr:uid="{00000000-0005-0000-0000-00008C010000}"/>
    <cellStyle name="20% - Accent4 2 2 3" xfId="416" xr:uid="{00000000-0005-0000-0000-00008D010000}"/>
    <cellStyle name="20% - Accent4 2 2_Sequence Body Shop 060913" xfId="417" xr:uid="{00000000-0005-0000-0000-00008E010000}"/>
    <cellStyle name="20% - Accent4 2 20" xfId="418" xr:uid="{00000000-0005-0000-0000-00008F010000}"/>
    <cellStyle name="20% - Accent4 2 21" xfId="419" xr:uid="{00000000-0005-0000-0000-000090010000}"/>
    <cellStyle name="20% - Accent4 2 22" xfId="420" xr:uid="{00000000-0005-0000-0000-000091010000}"/>
    <cellStyle name="20% - Accent4 2 23" xfId="421" xr:uid="{00000000-0005-0000-0000-000092010000}"/>
    <cellStyle name="20% - Accent4 2 24" xfId="422" xr:uid="{00000000-0005-0000-0000-000093010000}"/>
    <cellStyle name="20% - Accent4 2 25" xfId="423" xr:uid="{00000000-0005-0000-0000-000094010000}"/>
    <cellStyle name="20% - Accent4 2 26" xfId="424" xr:uid="{00000000-0005-0000-0000-000095010000}"/>
    <cellStyle name="20% - Accent4 2 27" xfId="425" xr:uid="{00000000-0005-0000-0000-000096010000}"/>
    <cellStyle name="20% - Accent4 2 28" xfId="426" xr:uid="{00000000-0005-0000-0000-000097010000}"/>
    <cellStyle name="20% - Accent4 2 29" xfId="427" xr:uid="{00000000-0005-0000-0000-000098010000}"/>
    <cellStyle name="20% - Accent4 2 3" xfId="428" xr:uid="{00000000-0005-0000-0000-000099010000}"/>
    <cellStyle name="20% - Accent4 2 3 2" xfId="429" xr:uid="{00000000-0005-0000-0000-00009A010000}"/>
    <cellStyle name="20% - Accent4 2 3 3" xfId="430" xr:uid="{00000000-0005-0000-0000-00009B010000}"/>
    <cellStyle name="20% - Accent4 2 3_Sequence Body Shop 060913" xfId="431" xr:uid="{00000000-0005-0000-0000-00009C010000}"/>
    <cellStyle name="20% - Accent4 2 30" xfId="432" xr:uid="{00000000-0005-0000-0000-00009D010000}"/>
    <cellStyle name="20% - Accent4 2 31" xfId="433" xr:uid="{00000000-0005-0000-0000-00009E010000}"/>
    <cellStyle name="20% - Accent4 2 32" xfId="434" xr:uid="{00000000-0005-0000-0000-00009F010000}"/>
    <cellStyle name="20% - Accent4 2 33" xfId="435" xr:uid="{00000000-0005-0000-0000-0000A0010000}"/>
    <cellStyle name="20% - Accent4 2 34" xfId="436" xr:uid="{00000000-0005-0000-0000-0000A1010000}"/>
    <cellStyle name="20% - Accent4 2 35" xfId="437" xr:uid="{00000000-0005-0000-0000-0000A2010000}"/>
    <cellStyle name="20% - Accent4 2 36" xfId="438" xr:uid="{00000000-0005-0000-0000-0000A3010000}"/>
    <cellStyle name="20% - Accent4 2 37" xfId="439" xr:uid="{00000000-0005-0000-0000-0000A4010000}"/>
    <cellStyle name="20% - Accent4 2 38" xfId="440" xr:uid="{00000000-0005-0000-0000-0000A5010000}"/>
    <cellStyle name="20% - Accent4 2 39" xfId="441" xr:uid="{00000000-0005-0000-0000-0000A6010000}"/>
    <cellStyle name="20% - Accent4 2 4" xfId="442" xr:uid="{00000000-0005-0000-0000-0000A7010000}"/>
    <cellStyle name="20% - Accent4 2 4 2" xfId="443" xr:uid="{00000000-0005-0000-0000-0000A8010000}"/>
    <cellStyle name="20% - Accent4 2 4 3" xfId="444" xr:uid="{00000000-0005-0000-0000-0000A9010000}"/>
    <cellStyle name="20% - Accent4 2 4_Sequence Body Shop 060913" xfId="445" xr:uid="{00000000-0005-0000-0000-0000AA010000}"/>
    <cellStyle name="20% - Accent4 2 40" xfId="446" xr:uid="{00000000-0005-0000-0000-0000AB010000}"/>
    <cellStyle name="20% - Accent4 2 41" xfId="447" xr:uid="{00000000-0005-0000-0000-0000AC010000}"/>
    <cellStyle name="20% - Accent4 2 42" xfId="448" xr:uid="{00000000-0005-0000-0000-0000AD010000}"/>
    <cellStyle name="20% - Accent4 2 43" xfId="449" xr:uid="{00000000-0005-0000-0000-0000AE010000}"/>
    <cellStyle name="20% - Accent4 2 44" xfId="450" xr:uid="{00000000-0005-0000-0000-0000AF010000}"/>
    <cellStyle name="20% - Accent4 2 45" xfId="451" xr:uid="{00000000-0005-0000-0000-0000B0010000}"/>
    <cellStyle name="20% - Accent4 2 46" xfId="452" xr:uid="{00000000-0005-0000-0000-0000B1010000}"/>
    <cellStyle name="20% - Accent4 2 47" xfId="453" xr:uid="{00000000-0005-0000-0000-0000B2010000}"/>
    <cellStyle name="20% - Accent4 2 48" xfId="454" xr:uid="{00000000-0005-0000-0000-0000B3010000}"/>
    <cellStyle name="20% - Accent4 2 49" xfId="455" xr:uid="{00000000-0005-0000-0000-0000B4010000}"/>
    <cellStyle name="20% - Accent4 2 5" xfId="456" xr:uid="{00000000-0005-0000-0000-0000B5010000}"/>
    <cellStyle name="20% - Accent4 2 5 2" xfId="457" xr:uid="{00000000-0005-0000-0000-0000B6010000}"/>
    <cellStyle name="20% - Accent4 2 5 3" xfId="458" xr:uid="{00000000-0005-0000-0000-0000B7010000}"/>
    <cellStyle name="20% - Accent4 2 5_Sequence Body Shop 060913" xfId="459" xr:uid="{00000000-0005-0000-0000-0000B8010000}"/>
    <cellStyle name="20% - Accent4 2 50" xfId="460" xr:uid="{00000000-0005-0000-0000-0000B9010000}"/>
    <cellStyle name="20% - Accent4 2 51" xfId="461" xr:uid="{00000000-0005-0000-0000-0000BA010000}"/>
    <cellStyle name="20% - Accent4 2 52" xfId="462" xr:uid="{00000000-0005-0000-0000-0000BB010000}"/>
    <cellStyle name="20% - Accent4 2 53" xfId="463" xr:uid="{00000000-0005-0000-0000-0000BC010000}"/>
    <cellStyle name="20% - Accent4 2 54" xfId="464" xr:uid="{00000000-0005-0000-0000-0000BD010000}"/>
    <cellStyle name="20% - Accent4 2 55" xfId="465" xr:uid="{00000000-0005-0000-0000-0000BE010000}"/>
    <cellStyle name="20% - Accent4 2 56" xfId="466" xr:uid="{00000000-0005-0000-0000-0000BF010000}"/>
    <cellStyle name="20% - Accent4 2 57" xfId="467" xr:uid="{00000000-0005-0000-0000-0000C0010000}"/>
    <cellStyle name="20% - Accent4 2 58" xfId="468" xr:uid="{00000000-0005-0000-0000-0000C1010000}"/>
    <cellStyle name="20% - Accent4 2 59" xfId="469" xr:uid="{00000000-0005-0000-0000-0000C2010000}"/>
    <cellStyle name="20% - Accent4 2 6" xfId="470" xr:uid="{00000000-0005-0000-0000-0000C3010000}"/>
    <cellStyle name="20% - Accent4 2 6 2" xfId="471" xr:uid="{00000000-0005-0000-0000-0000C4010000}"/>
    <cellStyle name="20% - Accent4 2 6 3" xfId="472" xr:uid="{00000000-0005-0000-0000-0000C5010000}"/>
    <cellStyle name="20% - Accent4 2 6_Sequence Body Shop 060913" xfId="473" xr:uid="{00000000-0005-0000-0000-0000C6010000}"/>
    <cellStyle name="20% - Accent4 2 60" xfId="474" xr:uid="{00000000-0005-0000-0000-0000C7010000}"/>
    <cellStyle name="20% - Accent4 2 61" xfId="2353" xr:uid="{00000000-0005-0000-0000-0000C8010000}"/>
    <cellStyle name="20% - Accent4 2 62" xfId="2419" xr:uid="{00000000-0005-0000-0000-0000C9010000}"/>
    <cellStyle name="20% - Accent4 2 63" xfId="2352" xr:uid="{00000000-0005-0000-0000-0000CA010000}"/>
    <cellStyle name="20% - Accent4 2 64" xfId="2420" xr:uid="{00000000-0005-0000-0000-0000CB010000}"/>
    <cellStyle name="20% - Accent4 2 65" xfId="2351" xr:uid="{00000000-0005-0000-0000-0000CC010000}"/>
    <cellStyle name="20% - Accent4 2 66" xfId="2421" xr:uid="{00000000-0005-0000-0000-0000CD010000}"/>
    <cellStyle name="20% - Accent4 2 67" xfId="2350" xr:uid="{00000000-0005-0000-0000-0000CE010000}"/>
    <cellStyle name="20% - Accent4 2 7" xfId="475" xr:uid="{00000000-0005-0000-0000-0000CF010000}"/>
    <cellStyle name="20% - Accent4 2 7 2" xfId="476" xr:uid="{00000000-0005-0000-0000-0000D0010000}"/>
    <cellStyle name="20% - Accent4 2 7 3" xfId="477" xr:uid="{00000000-0005-0000-0000-0000D1010000}"/>
    <cellStyle name="20% - Accent4 2 7_Sequence Body Shop 060913" xfId="478" xr:uid="{00000000-0005-0000-0000-0000D2010000}"/>
    <cellStyle name="20% - Accent4 2 8" xfId="479" xr:uid="{00000000-0005-0000-0000-0000D3010000}"/>
    <cellStyle name="20% - Accent4 2 8 2" xfId="480" xr:uid="{00000000-0005-0000-0000-0000D4010000}"/>
    <cellStyle name="20% - Accent4 2 8 3" xfId="481" xr:uid="{00000000-0005-0000-0000-0000D5010000}"/>
    <cellStyle name="20% - Accent4 2 8_Sequence Body Shop 060913" xfId="482" xr:uid="{00000000-0005-0000-0000-0000D6010000}"/>
    <cellStyle name="20% - Accent4 2 9" xfId="483" xr:uid="{00000000-0005-0000-0000-0000D7010000}"/>
    <cellStyle name="20% - Accent4 2 9 2" xfId="484" xr:uid="{00000000-0005-0000-0000-0000D8010000}"/>
    <cellStyle name="20% - Accent4 2 9 3" xfId="485" xr:uid="{00000000-0005-0000-0000-0000D9010000}"/>
    <cellStyle name="20% - Accent4 2 9_Sequence Body Shop 060913" xfId="486" xr:uid="{00000000-0005-0000-0000-0000DA010000}"/>
    <cellStyle name="20% - Accent4 2_Copy of Sequence Body Shop 070812" xfId="487" xr:uid="{00000000-0005-0000-0000-0000DB010000}"/>
    <cellStyle name="20% - Accent4 3" xfId="488" xr:uid="{00000000-0005-0000-0000-0000DC010000}"/>
    <cellStyle name="20% - Accent4 4" xfId="489" xr:uid="{00000000-0005-0000-0000-0000DD010000}"/>
    <cellStyle name="20% - Accent4 5" xfId="490" xr:uid="{00000000-0005-0000-0000-0000DE010000}"/>
    <cellStyle name="20% - Accent4 5 2" xfId="491" xr:uid="{00000000-0005-0000-0000-0000DF010000}"/>
    <cellStyle name="20% - Accent5 2" xfId="492" xr:uid="{00000000-0005-0000-0000-0000E0010000}"/>
    <cellStyle name="20% - Accent5 2 10" xfId="493" xr:uid="{00000000-0005-0000-0000-0000E1010000}"/>
    <cellStyle name="20% - Accent5 2 10 2" xfId="494" xr:uid="{00000000-0005-0000-0000-0000E2010000}"/>
    <cellStyle name="20% - Accent5 2 10 3" xfId="495" xr:uid="{00000000-0005-0000-0000-0000E3010000}"/>
    <cellStyle name="20% - Accent5 2 10_Sequence Body Shop 060913" xfId="496" xr:uid="{00000000-0005-0000-0000-0000E4010000}"/>
    <cellStyle name="20% - Accent5 2 11" xfId="497" xr:uid="{00000000-0005-0000-0000-0000E5010000}"/>
    <cellStyle name="20% - Accent5 2 11 2" xfId="498" xr:uid="{00000000-0005-0000-0000-0000E6010000}"/>
    <cellStyle name="20% - Accent5 2 11 3" xfId="499" xr:uid="{00000000-0005-0000-0000-0000E7010000}"/>
    <cellStyle name="20% - Accent5 2 11_Sequence Body Shop 060913" xfId="500" xr:uid="{00000000-0005-0000-0000-0000E8010000}"/>
    <cellStyle name="20% - Accent5 2 12" xfId="501" xr:uid="{00000000-0005-0000-0000-0000E9010000}"/>
    <cellStyle name="20% - Accent5 2 13" xfId="502" xr:uid="{00000000-0005-0000-0000-0000EA010000}"/>
    <cellStyle name="20% - Accent5 2 14" xfId="503" xr:uid="{00000000-0005-0000-0000-0000EB010000}"/>
    <cellStyle name="20% - Accent5 2 15" xfId="504" xr:uid="{00000000-0005-0000-0000-0000EC010000}"/>
    <cellStyle name="20% - Accent5 2 16" xfId="505" xr:uid="{00000000-0005-0000-0000-0000ED010000}"/>
    <cellStyle name="20% - Accent5 2 17" xfId="506" xr:uid="{00000000-0005-0000-0000-0000EE010000}"/>
    <cellStyle name="20% - Accent5 2 18" xfId="507" xr:uid="{00000000-0005-0000-0000-0000EF010000}"/>
    <cellStyle name="20% - Accent5 2 19" xfId="508" xr:uid="{00000000-0005-0000-0000-0000F0010000}"/>
    <cellStyle name="20% - Accent5 2 2" xfId="509" xr:uid="{00000000-0005-0000-0000-0000F1010000}"/>
    <cellStyle name="20% - Accent5 2 2 2" xfId="510" xr:uid="{00000000-0005-0000-0000-0000F2010000}"/>
    <cellStyle name="20% - Accent5 2 2 3" xfId="511" xr:uid="{00000000-0005-0000-0000-0000F3010000}"/>
    <cellStyle name="20% - Accent5 2 2_Sequence Body Shop 060913" xfId="512" xr:uid="{00000000-0005-0000-0000-0000F4010000}"/>
    <cellStyle name="20% - Accent5 2 20" xfId="513" xr:uid="{00000000-0005-0000-0000-0000F5010000}"/>
    <cellStyle name="20% - Accent5 2 21" xfId="514" xr:uid="{00000000-0005-0000-0000-0000F6010000}"/>
    <cellStyle name="20% - Accent5 2 22" xfId="515" xr:uid="{00000000-0005-0000-0000-0000F7010000}"/>
    <cellStyle name="20% - Accent5 2 23" xfId="516" xr:uid="{00000000-0005-0000-0000-0000F8010000}"/>
    <cellStyle name="20% - Accent5 2 24" xfId="517" xr:uid="{00000000-0005-0000-0000-0000F9010000}"/>
    <cellStyle name="20% - Accent5 2 25" xfId="518" xr:uid="{00000000-0005-0000-0000-0000FA010000}"/>
    <cellStyle name="20% - Accent5 2 26" xfId="519" xr:uid="{00000000-0005-0000-0000-0000FB010000}"/>
    <cellStyle name="20% - Accent5 2 27" xfId="520" xr:uid="{00000000-0005-0000-0000-0000FC010000}"/>
    <cellStyle name="20% - Accent5 2 28" xfId="521" xr:uid="{00000000-0005-0000-0000-0000FD010000}"/>
    <cellStyle name="20% - Accent5 2 29" xfId="522" xr:uid="{00000000-0005-0000-0000-0000FE010000}"/>
    <cellStyle name="20% - Accent5 2 3" xfId="523" xr:uid="{00000000-0005-0000-0000-0000FF010000}"/>
    <cellStyle name="20% - Accent5 2 3 2" xfId="524" xr:uid="{00000000-0005-0000-0000-000000020000}"/>
    <cellStyle name="20% - Accent5 2 3 3" xfId="525" xr:uid="{00000000-0005-0000-0000-000001020000}"/>
    <cellStyle name="20% - Accent5 2 3_Sequence Body Shop 060913" xfId="526" xr:uid="{00000000-0005-0000-0000-000002020000}"/>
    <cellStyle name="20% - Accent5 2 30" xfId="527" xr:uid="{00000000-0005-0000-0000-000003020000}"/>
    <cellStyle name="20% - Accent5 2 31" xfId="528" xr:uid="{00000000-0005-0000-0000-000004020000}"/>
    <cellStyle name="20% - Accent5 2 32" xfId="529" xr:uid="{00000000-0005-0000-0000-000005020000}"/>
    <cellStyle name="20% - Accent5 2 33" xfId="530" xr:uid="{00000000-0005-0000-0000-000006020000}"/>
    <cellStyle name="20% - Accent5 2 34" xfId="531" xr:uid="{00000000-0005-0000-0000-000007020000}"/>
    <cellStyle name="20% - Accent5 2 35" xfId="532" xr:uid="{00000000-0005-0000-0000-000008020000}"/>
    <cellStyle name="20% - Accent5 2 36" xfId="533" xr:uid="{00000000-0005-0000-0000-000009020000}"/>
    <cellStyle name="20% - Accent5 2 37" xfId="534" xr:uid="{00000000-0005-0000-0000-00000A020000}"/>
    <cellStyle name="20% - Accent5 2 38" xfId="535" xr:uid="{00000000-0005-0000-0000-00000B020000}"/>
    <cellStyle name="20% - Accent5 2 39" xfId="536" xr:uid="{00000000-0005-0000-0000-00000C020000}"/>
    <cellStyle name="20% - Accent5 2 4" xfId="537" xr:uid="{00000000-0005-0000-0000-00000D020000}"/>
    <cellStyle name="20% - Accent5 2 4 2" xfId="538" xr:uid="{00000000-0005-0000-0000-00000E020000}"/>
    <cellStyle name="20% - Accent5 2 4 3" xfId="539" xr:uid="{00000000-0005-0000-0000-00000F020000}"/>
    <cellStyle name="20% - Accent5 2 4_Sequence Body Shop 060913" xfId="540" xr:uid="{00000000-0005-0000-0000-000010020000}"/>
    <cellStyle name="20% - Accent5 2 40" xfId="541" xr:uid="{00000000-0005-0000-0000-000011020000}"/>
    <cellStyle name="20% - Accent5 2 41" xfId="542" xr:uid="{00000000-0005-0000-0000-000012020000}"/>
    <cellStyle name="20% - Accent5 2 42" xfId="543" xr:uid="{00000000-0005-0000-0000-000013020000}"/>
    <cellStyle name="20% - Accent5 2 43" xfId="544" xr:uid="{00000000-0005-0000-0000-000014020000}"/>
    <cellStyle name="20% - Accent5 2 44" xfId="545" xr:uid="{00000000-0005-0000-0000-000015020000}"/>
    <cellStyle name="20% - Accent5 2 45" xfId="546" xr:uid="{00000000-0005-0000-0000-000016020000}"/>
    <cellStyle name="20% - Accent5 2 46" xfId="547" xr:uid="{00000000-0005-0000-0000-000017020000}"/>
    <cellStyle name="20% - Accent5 2 47" xfId="548" xr:uid="{00000000-0005-0000-0000-000018020000}"/>
    <cellStyle name="20% - Accent5 2 48" xfId="549" xr:uid="{00000000-0005-0000-0000-000019020000}"/>
    <cellStyle name="20% - Accent5 2 49" xfId="550" xr:uid="{00000000-0005-0000-0000-00001A020000}"/>
    <cellStyle name="20% - Accent5 2 5" xfId="551" xr:uid="{00000000-0005-0000-0000-00001B020000}"/>
    <cellStyle name="20% - Accent5 2 5 2" xfId="552" xr:uid="{00000000-0005-0000-0000-00001C020000}"/>
    <cellStyle name="20% - Accent5 2 5 3" xfId="553" xr:uid="{00000000-0005-0000-0000-00001D020000}"/>
    <cellStyle name="20% - Accent5 2 5_Sequence Body Shop 060913" xfId="554" xr:uid="{00000000-0005-0000-0000-00001E020000}"/>
    <cellStyle name="20% - Accent5 2 50" xfId="555" xr:uid="{00000000-0005-0000-0000-00001F020000}"/>
    <cellStyle name="20% - Accent5 2 51" xfId="556" xr:uid="{00000000-0005-0000-0000-000020020000}"/>
    <cellStyle name="20% - Accent5 2 52" xfId="557" xr:uid="{00000000-0005-0000-0000-000021020000}"/>
    <cellStyle name="20% - Accent5 2 53" xfId="558" xr:uid="{00000000-0005-0000-0000-000022020000}"/>
    <cellStyle name="20% - Accent5 2 54" xfId="559" xr:uid="{00000000-0005-0000-0000-000023020000}"/>
    <cellStyle name="20% - Accent5 2 55" xfId="560" xr:uid="{00000000-0005-0000-0000-000024020000}"/>
    <cellStyle name="20% - Accent5 2 56" xfId="561" xr:uid="{00000000-0005-0000-0000-000025020000}"/>
    <cellStyle name="20% - Accent5 2 57" xfId="562" xr:uid="{00000000-0005-0000-0000-000026020000}"/>
    <cellStyle name="20% - Accent5 2 58" xfId="563" xr:uid="{00000000-0005-0000-0000-000027020000}"/>
    <cellStyle name="20% - Accent5 2 59" xfId="564" xr:uid="{00000000-0005-0000-0000-000028020000}"/>
    <cellStyle name="20% - Accent5 2 6" xfId="565" xr:uid="{00000000-0005-0000-0000-000029020000}"/>
    <cellStyle name="20% - Accent5 2 6 2" xfId="566" xr:uid="{00000000-0005-0000-0000-00002A020000}"/>
    <cellStyle name="20% - Accent5 2 6 3" xfId="567" xr:uid="{00000000-0005-0000-0000-00002B020000}"/>
    <cellStyle name="20% - Accent5 2 6_Sequence Body Shop 060913" xfId="568" xr:uid="{00000000-0005-0000-0000-00002C020000}"/>
    <cellStyle name="20% - Accent5 2 60" xfId="569" xr:uid="{00000000-0005-0000-0000-00002D020000}"/>
    <cellStyle name="20% - Accent5 2 61" xfId="2357" xr:uid="{00000000-0005-0000-0000-00002E020000}"/>
    <cellStyle name="20% - Accent5 2 62" xfId="2414" xr:uid="{00000000-0005-0000-0000-00002F020000}"/>
    <cellStyle name="20% - Accent5 2 63" xfId="2356" xr:uid="{00000000-0005-0000-0000-000030020000}"/>
    <cellStyle name="20% - Accent5 2 64" xfId="2415" xr:uid="{00000000-0005-0000-0000-000031020000}"/>
    <cellStyle name="20% - Accent5 2 65" xfId="2355" xr:uid="{00000000-0005-0000-0000-000032020000}"/>
    <cellStyle name="20% - Accent5 2 66" xfId="2416" xr:uid="{00000000-0005-0000-0000-000033020000}"/>
    <cellStyle name="20% - Accent5 2 67" xfId="2354" xr:uid="{00000000-0005-0000-0000-000034020000}"/>
    <cellStyle name="20% - Accent5 2 7" xfId="570" xr:uid="{00000000-0005-0000-0000-000035020000}"/>
    <cellStyle name="20% - Accent5 2 7 2" xfId="571" xr:uid="{00000000-0005-0000-0000-000036020000}"/>
    <cellStyle name="20% - Accent5 2 7 3" xfId="572" xr:uid="{00000000-0005-0000-0000-000037020000}"/>
    <cellStyle name="20% - Accent5 2 7_Sequence Body Shop 060913" xfId="573" xr:uid="{00000000-0005-0000-0000-000038020000}"/>
    <cellStyle name="20% - Accent5 2 8" xfId="574" xr:uid="{00000000-0005-0000-0000-000039020000}"/>
    <cellStyle name="20% - Accent5 2 8 2" xfId="575" xr:uid="{00000000-0005-0000-0000-00003A020000}"/>
    <cellStyle name="20% - Accent5 2 8 3" xfId="576" xr:uid="{00000000-0005-0000-0000-00003B020000}"/>
    <cellStyle name="20% - Accent5 2 8_Sequence Body Shop 060913" xfId="577" xr:uid="{00000000-0005-0000-0000-00003C020000}"/>
    <cellStyle name="20% - Accent5 2 9" xfId="578" xr:uid="{00000000-0005-0000-0000-00003D020000}"/>
    <cellStyle name="20% - Accent5 2 9 2" xfId="579" xr:uid="{00000000-0005-0000-0000-00003E020000}"/>
    <cellStyle name="20% - Accent5 2 9 3" xfId="580" xr:uid="{00000000-0005-0000-0000-00003F020000}"/>
    <cellStyle name="20% - Accent5 2 9_Sequence Body Shop 060913" xfId="581" xr:uid="{00000000-0005-0000-0000-000040020000}"/>
    <cellStyle name="20% - Accent5 2_Copy of Sequence Body Shop 070812" xfId="582" xr:uid="{00000000-0005-0000-0000-000041020000}"/>
    <cellStyle name="20% - Accent5 3" xfId="583" xr:uid="{00000000-0005-0000-0000-000042020000}"/>
    <cellStyle name="20% - Accent5 4" xfId="584" xr:uid="{00000000-0005-0000-0000-000043020000}"/>
    <cellStyle name="20% - Accent5 5" xfId="585" xr:uid="{00000000-0005-0000-0000-000044020000}"/>
    <cellStyle name="20% - Accent5 5 2" xfId="586" xr:uid="{00000000-0005-0000-0000-000045020000}"/>
    <cellStyle name="20% - Accent6 2" xfId="587" xr:uid="{00000000-0005-0000-0000-000046020000}"/>
    <cellStyle name="20% - Accent6 2 10" xfId="588" xr:uid="{00000000-0005-0000-0000-000047020000}"/>
    <cellStyle name="20% - Accent6 2 10 2" xfId="589" xr:uid="{00000000-0005-0000-0000-000048020000}"/>
    <cellStyle name="20% - Accent6 2 10 3" xfId="590" xr:uid="{00000000-0005-0000-0000-000049020000}"/>
    <cellStyle name="20% - Accent6 2 10_Sequence Body Shop 060913" xfId="591" xr:uid="{00000000-0005-0000-0000-00004A020000}"/>
    <cellStyle name="20% - Accent6 2 11" xfId="592" xr:uid="{00000000-0005-0000-0000-00004B020000}"/>
    <cellStyle name="20% - Accent6 2 11 2" xfId="593" xr:uid="{00000000-0005-0000-0000-00004C020000}"/>
    <cellStyle name="20% - Accent6 2 11 3" xfId="594" xr:uid="{00000000-0005-0000-0000-00004D020000}"/>
    <cellStyle name="20% - Accent6 2 11_Sequence Body Shop 060913" xfId="595" xr:uid="{00000000-0005-0000-0000-00004E020000}"/>
    <cellStyle name="20% - Accent6 2 12" xfId="596" xr:uid="{00000000-0005-0000-0000-00004F020000}"/>
    <cellStyle name="20% - Accent6 2 13" xfId="597" xr:uid="{00000000-0005-0000-0000-000050020000}"/>
    <cellStyle name="20% - Accent6 2 14" xfId="598" xr:uid="{00000000-0005-0000-0000-000051020000}"/>
    <cellStyle name="20% - Accent6 2 15" xfId="599" xr:uid="{00000000-0005-0000-0000-000052020000}"/>
    <cellStyle name="20% - Accent6 2 16" xfId="600" xr:uid="{00000000-0005-0000-0000-000053020000}"/>
    <cellStyle name="20% - Accent6 2 17" xfId="601" xr:uid="{00000000-0005-0000-0000-000054020000}"/>
    <cellStyle name="20% - Accent6 2 18" xfId="602" xr:uid="{00000000-0005-0000-0000-000055020000}"/>
    <cellStyle name="20% - Accent6 2 19" xfId="603" xr:uid="{00000000-0005-0000-0000-000056020000}"/>
    <cellStyle name="20% - Accent6 2 2" xfId="604" xr:uid="{00000000-0005-0000-0000-000057020000}"/>
    <cellStyle name="20% - Accent6 2 2 2" xfId="605" xr:uid="{00000000-0005-0000-0000-000058020000}"/>
    <cellStyle name="20% - Accent6 2 2 3" xfId="606" xr:uid="{00000000-0005-0000-0000-000059020000}"/>
    <cellStyle name="20% - Accent6 2 2_Sequence Body Shop 060913" xfId="607" xr:uid="{00000000-0005-0000-0000-00005A020000}"/>
    <cellStyle name="20% - Accent6 2 20" xfId="608" xr:uid="{00000000-0005-0000-0000-00005B020000}"/>
    <cellStyle name="20% - Accent6 2 21" xfId="609" xr:uid="{00000000-0005-0000-0000-00005C020000}"/>
    <cellStyle name="20% - Accent6 2 22" xfId="610" xr:uid="{00000000-0005-0000-0000-00005D020000}"/>
    <cellStyle name="20% - Accent6 2 23" xfId="611" xr:uid="{00000000-0005-0000-0000-00005E020000}"/>
    <cellStyle name="20% - Accent6 2 24" xfId="612" xr:uid="{00000000-0005-0000-0000-00005F020000}"/>
    <cellStyle name="20% - Accent6 2 25" xfId="613" xr:uid="{00000000-0005-0000-0000-000060020000}"/>
    <cellStyle name="20% - Accent6 2 26" xfId="614" xr:uid="{00000000-0005-0000-0000-000061020000}"/>
    <cellStyle name="20% - Accent6 2 27" xfId="615" xr:uid="{00000000-0005-0000-0000-000062020000}"/>
    <cellStyle name="20% - Accent6 2 28" xfId="616" xr:uid="{00000000-0005-0000-0000-000063020000}"/>
    <cellStyle name="20% - Accent6 2 29" xfId="617" xr:uid="{00000000-0005-0000-0000-000064020000}"/>
    <cellStyle name="20% - Accent6 2 3" xfId="618" xr:uid="{00000000-0005-0000-0000-000065020000}"/>
    <cellStyle name="20% - Accent6 2 3 2" xfId="619" xr:uid="{00000000-0005-0000-0000-000066020000}"/>
    <cellStyle name="20% - Accent6 2 3 3" xfId="620" xr:uid="{00000000-0005-0000-0000-000067020000}"/>
    <cellStyle name="20% - Accent6 2 3_Sequence Body Shop 060913" xfId="621" xr:uid="{00000000-0005-0000-0000-000068020000}"/>
    <cellStyle name="20% - Accent6 2 30" xfId="622" xr:uid="{00000000-0005-0000-0000-000069020000}"/>
    <cellStyle name="20% - Accent6 2 31" xfId="623" xr:uid="{00000000-0005-0000-0000-00006A020000}"/>
    <cellStyle name="20% - Accent6 2 32" xfId="624" xr:uid="{00000000-0005-0000-0000-00006B020000}"/>
    <cellStyle name="20% - Accent6 2 33" xfId="625" xr:uid="{00000000-0005-0000-0000-00006C020000}"/>
    <cellStyle name="20% - Accent6 2 34" xfId="626" xr:uid="{00000000-0005-0000-0000-00006D020000}"/>
    <cellStyle name="20% - Accent6 2 35" xfId="627" xr:uid="{00000000-0005-0000-0000-00006E020000}"/>
    <cellStyle name="20% - Accent6 2 36" xfId="628" xr:uid="{00000000-0005-0000-0000-00006F020000}"/>
    <cellStyle name="20% - Accent6 2 37" xfId="629" xr:uid="{00000000-0005-0000-0000-000070020000}"/>
    <cellStyle name="20% - Accent6 2 38" xfId="630" xr:uid="{00000000-0005-0000-0000-000071020000}"/>
    <cellStyle name="20% - Accent6 2 39" xfId="631" xr:uid="{00000000-0005-0000-0000-000072020000}"/>
    <cellStyle name="20% - Accent6 2 4" xfId="632" xr:uid="{00000000-0005-0000-0000-000073020000}"/>
    <cellStyle name="20% - Accent6 2 4 2" xfId="633" xr:uid="{00000000-0005-0000-0000-000074020000}"/>
    <cellStyle name="20% - Accent6 2 4 3" xfId="634" xr:uid="{00000000-0005-0000-0000-000075020000}"/>
    <cellStyle name="20% - Accent6 2 4_Sequence Body Shop 060913" xfId="635" xr:uid="{00000000-0005-0000-0000-000076020000}"/>
    <cellStyle name="20% - Accent6 2 40" xfId="636" xr:uid="{00000000-0005-0000-0000-000077020000}"/>
    <cellStyle name="20% - Accent6 2 41" xfId="637" xr:uid="{00000000-0005-0000-0000-000078020000}"/>
    <cellStyle name="20% - Accent6 2 42" xfId="638" xr:uid="{00000000-0005-0000-0000-000079020000}"/>
    <cellStyle name="20% - Accent6 2 43" xfId="639" xr:uid="{00000000-0005-0000-0000-00007A020000}"/>
    <cellStyle name="20% - Accent6 2 44" xfId="640" xr:uid="{00000000-0005-0000-0000-00007B020000}"/>
    <cellStyle name="20% - Accent6 2 45" xfId="641" xr:uid="{00000000-0005-0000-0000-00007C020000}"/>
    <cellStyle name="20% - Accent6 2 46" xfId="642" xr:uid="{00000000-0005-0000-0000-00007D020000}"/>
    <cellStyle name="20% - Accent6 2 47" xfId="643" xr:uid="{00000000-0005-0000-0000-00007E020000}"/>
    <cellStyle name="20% - Accent6 2 48" xfId="644" xr:uid="{00000000-0005-0000-0000-00007F020000}"/>
    <cellStyle name="20% - Accent6 2 49" xfId="645" xr:uid="{00000000-0005-0000-0000-000080020000}"/>
    <cellStyle name="20% - Accent6 2 5" xfId="646" xr:uid="{00000000-0005-0000-0000-000081020000}"/>
    <cellStyle name="20% - Accent6 2 5 2" xfId="647" xr:uid="{00000000-0005-0000-0000-000082020000}"/>
    <cellStyle name="20% - Accent6 2 5 3" xfId="648" xr:uid="{00000000-0005-0000-0000-000083020000}"/>
    <cellStyle name="20% - Accent6 2 5_Sequence Body Shop 060913" xfId="649" xr:uid="{00000000-0005-0000-0000-000084020000}"/>
    <cellStyle name="20% - Accent6 2 50" xfId="650" xr:uid="{00000000-0005-0000-0000-000085020000}"/>
    <cellStyle name="20% - Accent6 2 51" xfId="651" xr:uid="{00000000-0005-0000-0000-000086020000}"/>
    <cellStyle name="20% - Accent6 2 52" xfId="652" xr:uid="{00000000-0005-0000-0000-000087020000}"/>
    <cellStyle name="20% - Accent6 2 53" xfId="653" xr:uid="{00000000-0005-0000-0000-000088020000}"/>
    <cellStyle name="20% - Accent6 2 54" xfId="654" xr:uid="{00000000-0005-0000-0000-000089020000}"/>
    <cellStyle name="20% - Accent6 2 55" xfId="655" xr:uid="{00000000-0005-0000-0000-00008A020000}"/>
    <cellStyle name="20% - Accent6 2 56" xfId="656" xr:uid="{00000000-0005-0000-0000-00008B020000}"/>
    <cellStyle name="20% - Accent6 2 57" xfId="657" xr:uid="{00000000-0005-0000-0000-00008C020000}"/>
    <cellStyle name="20% - Accent6 2 58" xfId="658" xr:uid="{00000000-0005-0000-0000-00008D020000}"/>
    <cellStyle name="20% - Accent6 2 59" xfId="659" xr:uid="{00000000-0005-0000-0000-00008E020000}"/>
    <cellStyle name="20% - Accent6 2 6" xfId="660" xr:uid="{00000000-0005-0000-0000-00008F020000}"/>
    <cellStyle name="20% - Accent6 2 6 2" xfId="661" xr:uid="{00000000-0005-0000-0000-000090020000}"/>
    <cellStyle name="20% - Accent6 2 6 3" xfId="662" xr:uid="{00000000-0005-0000-0000-000091020000}"/>
    <cellStyle name="20% - Accent6 2 6_Sequence Body Shop 060913" xfId="663" xr:uid="{00000000-0005-0000-0000-000092020000}"/>
    <cellStyle name="20% - Accent6 2 60" xfId="664" xr:uid="{00000000-0005-0000-0000-000093020000}"/>
    <cellStyle name="20% - Accent6 2 61" xfId="2361" xr:uid="{00000000-0005-0000-0000-000094020000}"/>
    <cellStyle name="20% - Accent6 2 62" xfId="2411" xr:uid="{00000000-0005-0000-0000-000095020000}"/>
    <cellStyle name="20% - Accent6 2 63" xfId="2360" xr:uid="{00000000-0005-0000-0000-000096020000}"/>
    <cellStyle name="20% - Accent6 2 64" xfId="2412" xr:uid="{00000000-0005-0000-0000-000097020000}"/>
    <cellStyle name="20% - Accent6 2 65" xfId="2359" xr:uid="{00000000-0005-0000-0000-000098020000}"/>
    <cellStyle name="20% - Accent6 2 66" xfId="2413" xr:uid="{00000000-0005-0000-0000-000099020000}"/>
    <cellStyle name="20% - Accent6 2 67" xfId="2358" xr:uid="{00000000-0005-0000-0000-00009A020000}"/>
    <cellStyle name="20% - Accent6 2 7" xfId="665" xr:uid="{00000000-0005-0000-0000-00009B020000}"/>
    <cellStyle name="20% - Accent6 2 7 2" xfId="666" xr:uid="{00000000-0005-0000-0000-00009C020000}"/>
    <cellStyle name="20% - Accent6 2 7 3" xfId="667" xr:uid="{00000000-0005-0000-0000-00009D020000}"/>
    <cellStyle name="20% - Accent6 2 7_Sequence Body Shop 060913" xfId="668" xr:uid="{00000000-0005-0000-0000-00009E020000}"/>
    <cellStyle name="20% - Accent6 2 8" xfId="669" xr:uid="{00000000-0005-0000-0000-00009F020000}"/>
    <cellStyle name="20% - Accent6 2 8 2" xfId="670" xr:uid="{00000000-0005-0000-0000-0000A0020000}"/>
    <cellStyle name="20% - Accent6 2 8 3" xfId="671" xr:uid="{00000000-0005-0000-0000-0000A1020000}"/>
    <cellStyle name="20% - Accent6 2 8_Sequence Body Shop 060913" xfId="672" xr:uid="{00000000-0005-0000-0000-0000A2020000}"/>
    <cellStyle name="20% - Accent6 2 9" xfId="673" xr:uid="{00000000-0005-0000-0000-0000A3020000}"/>
    <cellStyle name="20% - Accent6 2 9 2" xfId="674" xr:uid="{00000000-0005-0000-0000-0000A4020000}"/>
    <cellStyle name="20% - Accent6 2 9 3" xfId="675" xr:uid="{00000000-0005-0000-0000-0000A5020000}"/>
    <cellStyle name="20% - Accent6 2 9_Sequence Body Shop 060913" xfId="676" xr:uid="{00000000-0005-0000-0000-0000A6020000}"/>
    <cellStyle name="20% - Accent6 2_Copy of Sequence Body Shop 070812" xfId="677" xr:uid="{00000000-0005-0000-0000-0000A7020000}"/>
    <cellStyle name="20% - Accent6 3" xfId="678" xr:uid="{00000000-0005-0000-0000-0000A8020000}"/>
    <cellStyle name="20% - Accent6 4" xfId="679" xr:uid="{00000000-0005-0000-0000-0000A9020000}"/>
    <cellStyle name="20% - Accent6 5" xfId="680" xr:uid="{00000000-0005-0000-0000-0000AA020000}"/>
    <cellStyle name="20% - Accent6 5 2" xfId="681" xr:uid="{00000000-0005-0000-0000-0000AB020000}"/>
    <cellStyle name="20% - 강조색1 3" xfId="682" xr:uid="{00000000-0005-0000-0000-0000AC020000}"/>
    <cellStyle name="20% - 강조색2 3" xfId="683" xr:uid="{00000000-0005-0000-0000-0000AD020000}"/>
    <cellStyle name="20% - 강조색3 3" xfId="684" xr:uid="{00000000-0005-0000-0000-0000AE020000}"/>
    <cellStyle name="20% - 강조색4 3" xfId="685" xr:uid="{00000000-0005-0000-0000-0000AF020000}"/>
    <cellStyle name="20% - 강조색5 3" xfId="686" xr:uid="{00000000-0005-0000-0000-0000B0020000}"/>
    <cellStyle name="20% - 강조색6 3" xfId="687" xr:uid="{00000000-0005-0000-0000-0000B1020000}"/>
    <cellStyle name="40% - Accent1 2" xfId="688" xr:uid="{00000000-0005-0000-0000-0000B2020000}"/>
    <cellStyle name="40% - Accent1 2 10" xfId="689" xr:uid="{00000000-0005-0000-0000-0000B3020000}"/>
    <cellStyle name="40% - Accent1 2 10 2" xfId="690" xr:uid="{00000000-0005-0000-0000-0000B4020000}"/>
    <cellStyle name="40% - Accent1 2 10 3" xfId="691" xr:uid="{00000000-0005-0000-0000-0000B5020000}"/>
    <cellStyle name="40% - Accent1 2 10_Sequence Body Shop 060913" xfId="692" xr:uid="{00000000-0005-0000-0000-0000B6020000}"/>
    <cellStyle name="40% - Accent1 2 11" xfId="693" xr:uid="{00000000-0005-0000-0000-0000B7020000}"/>
    <cellStyle name="40% - Accent1 2 11 2" xfId="694" xr:uid="{00000000-0005-0000-0000-0000B8020000}"/>
    <cellStyle name="40% - Accent1 2 11 3" xfId="695" xr:uid="{00000000-0005-0000-0000-0000B9020000}"/>
    <cellStyle name="40% - Accent1 2 11_Sequence Body Shop 060913" xfId="696" xr:uid="{00000000-0005-0000-0000-0000BA020000}"/>
    <cellStyle name="40% - Accent1 2 12" xfId="697" xr:uid="{00000000-0005-0000-0000-0000BB020000}"/>
    <cellStyle name="40% - Accent1 2 13" xfId="698" xr:uid="{00000000-0005-0000-0000-0000BC020000}"/>
    <cellStyle name="40% - Accent1 2 14" xfId="699" xr:uid="{00000000-0005-0000-0000-0000BD020000}"/>
    <cellStyle name="40% - Accent1 2 15" xfId="700" xr:uid="{00000000-0005-0000-0000-0000BE020000}"/>
    <cellStyle name="40% - Accent1 2 16" xfId="701" xr:uid="{00000000-0005-0000-0000-0000BF020000}"/>
    <cellStyle name="40% - Accent1 2 17" xfId="702" xr:uid="{00000000-0005-0000-0000-0000C0020000}"/>
    <cellStyle name="40% - Accent1 2 18" xfId="703" xr:uid="{00000000-0005-0000-0000-0000C1020000}"/>
    <cellStyle name="40% - Accent1 2 19" xfId="704" xr:uid="{00000000-0005-0000-0000-0000C2020000}"/>
    <cellStyle name="40% - Accent1 2 2" xfId="705" xr:uid="{00000000-0005-0000-0000-0000C3020000}"/>
    <cellStyle name="40% - Accent1 2 2 2" xfId="706" xr:uid="{00000000-0005-0000-0000-0000C4020000}"/>
    <cellStyle name="40% - Accent1 2 2 3" xfId="707" xr:uid="{00000000-0005-0000-0000-0000C5020000}"/>
    <cellStyle name="40% - Accent1 2 2_Sequence Body Shop 060913" xfId="708" xr:uid="{00000000-0005-0000-0000-0000C6020000}"/>
    <cellStyle name="40% - Accent1 2 20" xfId="709" xr:uid="{00000000-0005-0000-0000-0000C7020000}"/>
    <cellStyle name="40% - Accent1 2 21" xfId="710" xr:uid="{00000000-0005-0000-0000-0000C8020000}"/>
    <cellStyle name="40% - Accent1 2 22" xfId="711" xr:uid="{00000000-0005-0000-0000-0000C9020000}"/>
    <cellStyle name="40% - Accent1 2 23" xfId="712" xr:uid="{00000000-0005-0000-0000-0000CA020000}"/>
    <cellStyle name="40% - Accent1 2 24" xfId="713" xr:uid="{00000000-0005-0000-0000-0000CB020000}"/>
    <cellStyle name="40% - Accent1 2 25" xfId="714" xr:uid="{00000000-0005-0000-0000-0000CC020000}"/>
    <cellStyle name="40% - Accent1 2 26" xfId="715" xr:uid="{00000000-0005-0000-0000-0000CD020000}"/>
    <cellStyle name="40% - Accent1 2 27" xfId="716" xr:uid="{00000000-0005-0000-0000-0000CE020000}"/>
    <cellStyle name="40% - Accent1 2 28" xfId="717" xr:uid="{00000000-0005-0000-0000-0000CF020000}"/>
    <cellStyle name="40% - Accent1 2 29" xfId="718" xr:uid="{00000000-0005-0000-0000-0000D0020000}"/>
    <cellStyle name="40% - Accent1 2 3" xfId="719" xr:uid="{00000000-0005-0000-0000-0000D1020000}"/>
    <cellStyle name="40% - Accent1 2 3 2" xfId="720" xr:uid="{00000000-0005-0000-0000-0000D2020000}"/>
    <cellStyle name="40% - Accent1 2 3 3" xfId="721" xr:uid="{00000000-0005-0000-0000-0000D3020000}"/>
    <cellStyle name="40% - Accent1 2 3_Sequence Body Shop 060913" xfId="722" xr:uid="{00000000-0005-0000-0000-0000D4020000}"/>
    <cellStyle name="40% - Accent1 2 30" xfId="723" xr:uid="{00000000-0005-0000-0000-0000D5020000}"/>
    <cellStyle name="40% - Accent1 2 31" xfId="724" xr:uid="{00000000-0005-0000-0000-0000D6020000}"/>
    <cellStyle name="40% - Accent1 2 32" xfId="725" xr:uid="{00000000-0005-0000-0000-0000D7020000}"/>
    <cellStyle name="40% - Accent1 2 33" xfId="726" xr:uid="{00000000-0005-0000-0000-0000D8020000}"/>
    <cellStyle name="40% - Accent1 2 34" xfId="727" xr:uid="{00000000-0005-0000-0000-0000D9020000}"/>
    <cellStyle name="40% - Accent1 2 35" xfId="728" xr:uid="{00000000-0005-0000-0000-0000DA020000}"/>
    <cellStyle name="40% - Accent1 2 36" xfId="729" xr:uid="{00000000-0005-0000-0000-0000DB020000}"/>
    <cellStyle name="40% - Accent1 2 37" xfId="730" xr:uid="{00000000-0005-0000-0000-0000DC020000}"/>
    <cellStyle name="40% - Accent1 2 38" xfId="731" xr:uid="{00000000-0005-0000-0000-0000DD020000}"/>
    <cellStyle name="40% - Accent1 2 39" xfId="732" xr:uid="{00000000-0005-0000-0000-0000DE020000}"/>
    <cellStyle name="40% - Accent1 2 4" xfId="733" xr:uid="{00000000-0005-0000-0000-0000DF020000}"/>
    <cellStyle name="40% - Accent1 2 4 2" xfId="734" xr:uid="{00000000-0005-0000-0000-0000E0020000}"/>
    <cellStyle name="40% - Accent1 2 4 3" xfId="735" xr:uid="{00000000-0005-0000-0000-0000E1020000}"/>
    <cellStyle name="40% - Accent1 2 4_Sequence Body Shop 060913" xfId="736" xr:uid="{00000000-0005-0000-0000-0000E2020000}"/>
    <cellStyle name="40% - Accent1 2 40" xfId="737" xr:uid="{00000000-0005-0000-0000-0000E3020000}"/>
    <cellStyle name="40% - Accent1 2 41" xfId="738" xr:uid="{00000000-0005-0000-0000-0000E4020000}"/>
    <cellStyle name="40% - Accent1 2 42" xfId="739" xr:uid="{00000000-0005-0000-0000-0000E5020000}"/>
    <cellStyle name="40% - Accent1 2 43" xfId="740" xr:uid="{00000000-0005-0000-0000-0000E6020000}"/>
    <cellStyle name="40% - Accent1 2 44" xfId="741" xr:uid="{00000000-0005-0000-0000-0000E7020000}"/>
    <cellStyle name="40% - Accent1 2 45" xfId="742" xr:uid="{00000000-0005-0000-0000-0000E8020000}"/>
    <cellStyle name="40% - Accent1 2 46" xfId="743" xr:uid="{00000000-0005-0000-0000-0000E9020000}"/>
    <cellStyle name="40% - Accent1 2 47" xfId="744" xr:uid="{00000000-0005-0000-0000-0000EA020000}"/>
    <cellStyle name="40% - Accent1 2 48" xfId="745" xr:uid="{00000000-0005-0000-0000-0000EB020000}"/>
    <cellStyle name="40% - Accent1 2 49" xfId="746" xr:uid="{00000000-0005-0000-0000-0000EC020000}"/>
    <cellStyle name="40% - Accent1 2 5" xfId="747" xr:uid="{00000000-0005-0000-0000-0000ED020000}"/>
    <cellStyle name="40% - Accent1 2 5 2" xfId="748" xr:uid="{00000000-0005-0000-0000-0000EE020000}"/>
    <cellStyle name="40% - Accent1 2 5 3" xfId="749" xr:uid="{00000000-0005-0000-0000-0000EF020000}"/>
    <cellStyle name="40% - Accent1 2 5_Sequence Body Shop 060913" xfId="750" xr:uid="{00000000-0005-0000-0000-0000F0020000}"/>
    <cellStyle name="40% - Accent1 2 50" xfId="751" xr:uid="{00000000-0005-0000-0000-0000F1020000}"/>
    <cellStyle name="40% - Accent1 2 51" xfId="752" xr:uid="{00000000-0005-0000-0000-0000F2020000}"/>
    <cellStyle name="40% - Accent1 2 52" xfId="753" xr:uid="{00000000-0005-0000-0000-0000F3020000}"/>
    <cellStyle name="40% - Accent1 2 53" xfId="754" xr:uid="{00000000-0005-0000-0000-0000F4020000}"/>
    <cellStyle name="40% - Accent1 2 54" xfId="755" xr:uid="{00000000-0005-0000-0000-0000F5020000}"/>
    <cellStyle name="40% - Accent1 2 55" xfId="756" xr:uid="{00000000-0005-0000-0000-0000F6020000}"/>
    <cellStyle name="40% - Accent1 2 56" xfId="757" xr:uid="{00000000-0005-0000-0000-0000F7020000}"/>
    <cellStyle name="40% - Accent1 2 57" xfId="758" xr:uid="{00000000-0005-0000-0000-0000F8020000}"/>
    <cellStyle name="40% - Accent1 2 58" xfId="759" xr:uid="{00000000-0005-0000-0000-0000F9020000}"/>
    <cellStyle name="40% - Accent1 2 59" xfId="760" xr:uid="{00000000-0005-0000-0000-0000FA020000}"/>
    <cellStyle name="40% - Accent1 2 6" xfId="761" xr:uid="{00000000-0005-0000-0000-0000FB020000}"/>
    <cellStyle name="40% - Accent1 2 6 2" xfId="762" xr:uid="{00000000-0005-0000-0000-0000FC020000}"/>
    <cellStyle name="40% - Accent1 2 6 3" xfId="763" xr:uid="{00000000-0005-0000-0000-0000FD020000}"/>
    <cellStyle name="40% - Accent1 2 6_Sequence Body Shop 060913" xfId="764" xr:uid="{00000000-0005-0000-0000-0000FE020000}"/>
    <cellStyle name="40% - Accent1 2 60" xfId="765" xr:uid="{00000000-0005-0000-0000-0000FF020000}"/>
    <cellStyle name="40% - Accent1 2 61" xfId="2365" xr:uid="{00000000-0005-0000-0000-000000030000}"/>
    <cellStyle name="40% - Accent1 2 62" xfId="2408" xr:uid="{00000000-0005-0000-0000-000001030000}"/>
    <cellStyle name="40% - Accent1 2 63" xfId="2364" xr:uid="{00000000-0005-0000-0000-000002030000}"/>
    <cellStyle name="40% - Accent1 2 64" xfId="2409" xr:uid="{00000000-0005-0000-0000-000003030000}"/>
    <cellStyle name="40% - Accent1 2 65" xfId="2363" xr:uid="{00000000-0005-0000-0000-000004030000}"/>
    <cellStyle name="40% - Accent1 2 66" xfId="2410" xr:uid="{00000000-0005-0000-0000-000005030000}"/>
    <cellStyle name="40% - Accent1 2 67" xfId="2362" xr:uid="{00000000-0005-0000-0000-000006030000}"/>
    <cellStyle name="40% - Accent1 2 7" xfId="766" xr:uid="{00000000-0005-0000-0000-000007030000}"/>
    <cellStyle name="40% - Accent1 2 7 2" xfId="767" xr:uid="{00000000-0005-0000-0000-000008030000}"/>
    <cellStyle name="40% - Accent1 2 7 3" xfId="768" xr:uid="{00000000-0005-0000-0000-000009030000}"/>
    <cellStyle name="40% - Accent1 2 7_Sequence Body Shop 060913" xfId="769" xr:uid="{00000000-0005-0000-0000-00000A030000}"/>
    <cellStyle name="40% - Accent1 2 8" xfId="770" xr:uid="{00000000-0005-0000-0000-00000B030000}"/>
    <cellStyle name="40% - Accent1 2 8 2" xfId="771" xr:uid="{00000000-0005-0000-0000-00000C030000}"/>
    <cellStyle name="40% - Accent1 2 8 3" xfId="772" xr:uid="{00000000-0005-0000-0000-00000D030000}"/>
    <cellStyle name="40% - Accent1 2 8_Sequence Body Shop 060913" xfId="773" xr:uid="{00000000-0005-0000-0000-00000E030000}"/>
    <cellStyle name="40% - Accent1 2 9" xfId="774" xr:uid="{00000000-0005-0000-0000-00000F030000}"/>
    <cellStyle name="40% - Accent1 2 9 2" xfId="775" xr:uid="{00000000-0005-0000-0000-000010030000}"/>
    <cellStyle name="40% - Accent1 2 9 3" xfId="776" xr:uid="{00000000-0005-0000-0000-000011030000}"/>
    <cellStyle name="40% - Accent1 2 9_Sequence Body Shop 060913" xfId="777" xr:uid="{00000000-0005-0000-0000-000012030000}"/>
    <cellStyle name="40% - Accent1 2_Copy of Sequence Body Shop 070812" xfId="778" xr:uid="{00000000-0005-0000-0000-000013030000}"/>
    <cellStyle name="40% - Accent1 3" xfId="779" xr:uid="{00000000-0005-0000-0000-000014030000}"/>
    <cellStyle name="40% - Accent1 4" xfId="780" xr:uid="{00000000-0005-0000-0000-000015030000}"/>
    <cellStyle name="40% - Accent1 5" xfId="781" xr:uid="{00000000-0005-0000-0000-000016030000}"/>
    <cellStyle name="40% - Accent1 5 2" xfId="782" xr:uid="{00000000-0005-0000-0000-000017030000}"/>
    <cellStyle name="40% - Accent2 2" xfId="783" xr:uid="{00000000-0005-0000-0000-000018030000}"/>
    <cellStyle name="40% - Accent2 2 10" xfId="784" xr:uid="{00000000-0005-0000-0000-000019030000}"/>
    <cellStyle name="40% - Accent2 2 10 2" xfId="785" xr:uid="{00000000-0005-0000-0000-00001A030000}"/>
    <cellStyle name="40% - Accent2 2 10 3" xfId="786" xr:uid="{00000000-0005-0000-0000-00001B030000}"/>
    <cellStyle name="40% - Accent2 2 10_Sequence Body Shop 060913" xfId="787" xr:uid="{00000000-0005-0000-0000-00001C030000}"/>
    <cellStyle name="40% - Accent2 2 11" xfId="788" xr:uid="{00000000-0005-0000-0000-00001D030000}"/>
    <cellStyle name="40% - Accent2 2 11 2" xfId="789" xr:uid="{00000000-0005-0000-0000-00001E030000}"/>
    <cellStyle name="40% - Accent2 2 11 3" xfId="790" xr:uid="{00000000-0005-0000-0000-00001F030000}"/>
    <cellStyle name="40% - Accent2 2 11_Sequence Body Shop 060913" xfId="791" xr:uid="{00000000-0005-0000-0000-000020030000}"/>
    <cellStyle name="40% - Accent2 2 12" xfId="792" xr:uid="{00000000-0005-0000-0000-000021030000}"/>
    <cellStyle name="40% - Accent2 2 13" xfId="793" xr:uid="{00000000-0005-0000-0000-000022030000}"/>
    <cellStyle name="40% - Accent2 2 14" xfId="794" xr:uid="{00000000-0005-0000-0000-000023030000}"/>
    <cellStyle name="40% - Accent2 2 15" xfId="795" xr:uid="{00000000-0005-0000-0000-000024030000}"/>
    <cellStyle name="40% - Accent2 2 16" xfId="796" xr:uid="{00000000-0005-0000-0000-000025030000}"/>
    <cellStyle name="40% - Accent2 2 17" xfId="797" xr:uid="{00000000-0005-0000-0000-000026030000}"/>
    <cellStyle name="40% - Accent2 2 18" xfId="798" xr:uid="{00000000-0005-0000-0000-000027030000}"/>
    <cellStyle name="40% - Accent2 2 19" xfId="799" xr:uid="{00000000-0005-0000-0000-000028030000}"/>
    <cellStyle name="40% - Accent2 2 2" xfId="800" xr:uid="{00000000-0005-0000-0000-000029030000}"/>
    <cellStyle name="40% - Accent2 2 2 2" xfId="801" xr:uid="{00000000-0005-0000-0000-00002A030000}"/>
    <cellStyle name="40% - Accent2 2 2 3" xfId="802" xr:uid="{00000000-0005-0000-0000-00002B030000}"/>
    <cellStyle name="40% - Accent2 2 2_Sequence Body Shop 060913" xfId="803" xr:uid="{00000000-0005-0000-0000-00002C030000}"/>
    <cellStyle name="40% - Accent2 2 20" xfId="804" xr:uid="{00000000-0005-0000-0000-00002D030000}"/>
    <cellStyle name="40% - Accent2 2 21" xfId="805" xr:uid="{00000000-0005-0000-0000-00002E030000}"/>
    <cellStyle name="40% - Accent2 2 22" xfId="806" xr:uid="{00000000-0005-0000-0000-00002F030000}"/>
    <cellStyle name="40% - Accent2 2 23" xfId="807" xr:uid="{00000000-0005-0000-0000-000030030000}"/>
    <cellStyle name="40% - Accent2 2 24" xfId="808" xr:uid="{00000000-0005-0000-0000-000031030000}"/>
    <cellStyle name="40% - Accent2 2 25" xfId="809" xr:uid="{00000000-0005-0000-0000-000032030000}"/>
    <cellStyle name="40% - Accent2 2 26" xfId="810" xr:uid="{00000000-0005-0000-0000-000033030000}"/>
    <cellStyle name="40% - Accent2 2 27" xfId="811" xr:uid="{00000000-0005-0000-0000-000034030000}"/>
    <cellStyle name="40% - Accent2 2 28" xfId="812" xr:uid="{00000000-0005-0000-0000-000035030000}"/>
    <cellStyle name="40% - Accent2 2 29" xfId="813" xr:uid="{00000000-0005-0000-0000-000036030000}"/>
    <cellStyle name="40% - Accent2 2 3" xfId="814" xr:uid="{00000000-0005-0000-0000-000037030000}"/>
    <cellStyle name="40% - Accent2 2 3 2" xfId="815" xr:uid="{00000000-0005-0000-0000-000038030000}"/>
    <cellStyle name="40% - Accent2 2 3 3" xfId="816" xr:uid="{00000000-0005-0000-0000-000039030000}"/>
    <cellStyle name="40% - Accent2 2 3_Sequence Body Shop 060913" xfId="817" xr:uid="{00000000-0005-0000-0000-00003A030000}"/>
    <cellStyle name="40% - Accent2 2 30" xfId="818" xr:uid="{00000000-0005-0000-0000-00003B030000}"/>
    <cellStyle name="40% - Accent2 2 31" xfId="819" xr:uid="{00000000-0005-0000-0000-00003C030000}"/>
    <cellStyle name="40% - Accent2 2 32" xfId="820" xr:uid="{00000000-0005-0000-0000-00003D030000}"/>
    <cellStyle name="40% - Accent2 2 33" xfId="821" xr:uid="{00000000-0005-0000-0000-00003E030000}"/>
    <cellStyle name="40% - Accent2 2 34" xfId="822" xr:uid="{00000000-0005-0000-0000-00003F030000}"/>
    <cellStyle name="40% - Accent2 2 35" xfId="823" xr:uid="{00000000-0005-0000-0000-000040030000}"/>
    <cellStyle name="40% - Accent2 2 36" xfId="824" xr:uid="{00000000-0005-0000-0000-000041030000}"/>
    <cellStyle name="40% - Accent2 2 37" xfId="825" xr:uid="{00000000-0005-0000-0000-000042030000}"/>
    <cellStyle name="40% - Accent2 2 38" xfId="826" xr:uid="{00000000-0005-0000-0000-000043030000}"/>
    <cellStyle name="40% - Accent2 2 39" xfId="827" xr:uid="{00000000-0005-0000-0000-000044030000}"/>
    <cellStyle name="40% - Accent2 2 4" xfId="828" xr:uid="{00000000-0005-0000-0000-000045030000}"/>
    <cellStyle name="40% - Accent2 2 4 2" xfId="829" xr:uid="{00000000-0005-0000-0000-000046030000}"/>
    <cellStyle name="40% - Accent2 2 4 3" xfId="830" xr:uid="{00000000-0005-0000-0000-000047030000}"/>
    <cellStyle name="40% - Accent2 2 4_Sequence Body Shop 060913" xfId="831" xr:uid="{00000000-0005-0000-0000-000048030000}"/>
    <cellStyle name="40% - Accent2 2 40" xfId="832" xr:uid="{00000000-0005-0000-0000-000049030000}"/>
    <cellStyle name="40% - Accent2 2 41" xfId="833" xr:uid="{00000000-0005-0000-0000-00004A030000}"/>
    <cellStyle name="40% - Accent2 2 42" xfId="834" xr:uid="{00000000-0005-0000-0000-00004B030000}"/>
    <cellStyle name="40% - Accent2 2 43" xfId="835" xr:uid="{00000000-0005-0000-0000-00004C030000}"/>
    <cellStyle name="40% - Accent2 2 44" xfId="836" xr:uid="{00000000-0005-0000-0000-00004D030000}"/>
    <cellStyle name="40% - Accent2 2 45" xfId="837" xr:uid="{00000000-0005-0000-0000-00004E030000}"/>
    <cellStyle name="40% - Accent2 2 46" xfId="838" xr:uid="{00000000-0005-0000-0000-00004F030000}"/>
    <cellStyle name="40% - Accent2 2 47" xfId="839" xr:uid="{00000000-0005-0000-0000-000050030000}"/>
    <cellStyle name="40% - Accent2 2 48" xfId="840" xr:uid="{00000000-0005-0000-0000-000051030000}"/>
    <cellStyle name="40% - Accent2 2 49" xfId="841" xr:uid="{00000000-0005-0000-0000-000052030000}"/>
    <cellStyle name="40% - Accent2 2 5" xfId="842" xr:uid="{00000000-0005-0000-0000-000053030000}"/>
    <cellStyle name="40% - Accent2 2 5 2" xfId="843" xr:uid="{00000000-0005-0000-0000-000054030000}"/>
    <cellStyle name="40% - Accent2 2 5 3" xfId="844" xr:uid="{00000000-0005-0000-0000-000055030000}"/>
    <cellStyle name="40% - Accent2 2 5_Sequence Body Shop 060913" xfId="845" xr:uid="{00000000-0005-0000-0000-000056030000}"/>
    <cellStyle name="40% - Accent2 2 50" xfId="846" xr:uid="{00000000-0005-0000-0000-000057030000}"/>
    <cellStyle name="40% - Accent2 2 51" xfId="847" xr:uid="{00000000-0005-0000-0000-000058030000}"/>
    <cellStyle name="40% - Accent2 2 52" xfId="848" xr:uid="{00000000-0005-0000-0000-000059030000}"/>
    <cellStyle name="40% - Accent2 2 53" xfId="849" xr:uid="{00000000-0005-0000-0000-00005A030000}"/>
    <cellStyle name="40% - Accent2 2 54" xfId="850" xr:uid="{00000000-0005-0000-0000-00005B030000}"/>
    <cellStyle name="40% - Accent2 2 55" xfId="851" xr:uid="{00000000-0005-0000-0000-00005C030000}"/>
    <cellStyle name="40% - Accent2 2 56" xfId="852" xr:uid="{00000000-0005-0000-0000-00005D030000}"/>
    <cellStyle name="40% - Accent2 2 57" xfId="853" xr:uid="{00000000-0005-0000-0000-00005E030000}"/>
    <cellStyle name="40% - Accent2 2 58" xfId="854" xr:uid="{00000000-0005-0000-0000-00005F030000}"/>
    <cellStyle name="40% - Accent2 2 59" xfId="855" xr:uid="{00000000-0005-0000-0000-000060030000}"/>
    <cellStyle name="40% - Accent2 2 6" xfId="856" xr:uid="{00000000-0005-0000-0000-000061030000}"/>
    <cellStyle name="40% - Accent2 2 6 2" xfId="857" xr:uid="{00000000-0005-0000-0000-000062030000}"/>
    <cellStyle name="40% - Accent2 2 6 3" xfId="858" xr:uid="{00000000-0005-0000-0000-000063030000}"/>
    <cellStyle name="40% - Accent2 2 6_Sequence Body Shop 060913" xfId="859" xr:uid="{00000000-0005-0000-0000-000064030000}"/>
    <cellStyle name="40% - Accent2 2 60" xfId="860" xr:uid="{00000000-0005-0000-0000-000065030000}"/>
    <cellStyle name="40% - Accent2 2 61" xfId="2370" xr:uid="{00000000-0005-0000-0000-000066030000}"/>
    <cellStyle name="40% - Accent2 2 62" xfId="2405" xr:uid="{00000000-0005-0000-0000-000067030000}"/>
    <cellStyle name="40% - Accent2 2 63" xfId="2368" xr:uid="{00000000-0005-0000-0000-000068030000}"/>
    <cellStyle name="40% - Accent2 2 64" xfId="2406" xr:uid="{00000000-0005-0000-0000-000069030000}"/>
    <cellStyle name="40% - Accent2 2 65" xfId="2367" xr:uid="{00000000-0005-0000-0000-00006A030000}"/>
    <cellStyle name="40% - Accent2 2 66" xfId="2407" xr:uid="{00000000-0005-0000-0000-00006B030000}"/>
    <cellStyle name="40% - Accent2 2 67" xfId="2366" xr:uid="{00000000-0005-0000-0000-00006C030000}"/>
    <cellStyle name="40% - Accent2 2 7" xfId="861" xr:uid="{00000000-0005-0000-0000-00006D030000}"/>
    <cellStyle name="40% - Accent2 2 7 2" xfId="862" xr:uid="{00000000-0005-0000-0000-00006E030000}"/>
    <cellStyle name="40% - Accent2 2 7 3" xfId="863" xr:uid="{00000000-0005-0000-0000-00006F030000}"/>
    <cellStyle name="40% - Accent2 2 7_Sequence Body Shop 060913" xfId="864" xr:uid="{00000000-0005-0000-0000-000070030000}"/>
    <cellStyle name="40% - Accent2 2 8" xfId="865" xr:uid="{00000000-0005-0000-0000-000071030000}"/>
    <cellStyle name="40% - Accent2 2 8 2" xfId="866" xr:uid="{00000000-0005-0000-0000-000072030000}"/>
    <cellStyle name="40% - Accent2 2 8 3" xfId="867" xr:uid="{00000000-0005-0000-0000-000073030000}"/>
    <cellStyle name="40% - Accent2 2 8_Sequence Body Shop 060913" xfId="868" xr:uid="{00000000-0005-0000-0000-000074030000}"/>
    <cellStyle name="40% - Accent2 2 9" xfId="869" xr:uid="{00000000-0005-0000-0000-000075030000}"/>
    <cellStyle name="40% - Accent2 2 9 2" xfId="870" xr:uid="{00000000-0005-0000-0000-000076030000}"/>
    <cellStyle name="40% - Accent2 2 9 3" xfId="871" xr:uid="{00000000-0005-0000-0000-000077030000}"/>
    <cellStyle name="40% - Accent2 2 9_Sequence Body Shop 060913" xfId="872" xr:uid="{00000000-0005-0000-0000-000078030000}"/>
    <cellStyle name="40% - Accent2 2_Copy of Sequence Body Shop 070812" xfId="873" xr:uid="{00000000-0005-0000-0000-000079030000}"/>
    <cellStyle name="40% - Accent2 3" xfId="874" xr:uid="{00000000-0005-0000-0000-00007A030000}"/>
    <cellStyle name="40% - Accent2 4" xfId="875" xr:uid="{00000000-0005-0000-0000-00007B030000}"/>
    <cellStyle name="40% - Accent2 5" xfId="876" xr:uid="{00000000-0005-0000-0000-00007C030000}"/>
    <cellStyle name="40% - Accent2 5 2" xfId="877" xr:uid="{00000000-0005-0000-0000-00007D030000}"/>
    <cellStyle name="40% - Accent3 2" xfId="878" xr:uid="{00000000-0005-0000-0000-00007E030000}"/>
    <cellStyle name="40% - Accent3 2 10" xfId="879" xr:uid="{00000000-0005-0000-0000-00007F030000}"/>
    <cellStyle name="40% - Accent3 2 10 2" xfId="880" xr:uid="{00000000-0005-0000-0000-000080030000}"/>
    <cellStyle name="40% - Accent3 2 10 3" xfId="881" xr:uid="{00000000-0005-0000-0000-000081030000}"/>
    <cellStyle name="40% - Accent3 2 10_Sequence Body Shop 060913" xfId="882" xr:uid="{00000000-0005-0000-0000-000082030000}"/>
    <cellStyle name="40% - Accent3 2 11" xfId="883" xr:uid="{00000000-0005-0000-0000-000083030000}"/>
    <cellStyle name="40% - Accent3 2 11 2" xfId="884" xr:uid="{00000000-0005-0000-0000-000084030000}"/>
    <cellStyle name="40% - Accent3 2 11 3" xfId="885" xr:uid="{00000000-0005-0000-0000-000085030000}"/>
    <cellStyle name="40% - Accent3 2 11_Sequence Body Shop 060913" xfId="886" xr:uid="{00000000-0005-0000-0000-000086030000}"/>
    <cellStyle name="40% - Accent3 2 12" xfId="887" xr:uid="{00000000-0005-0000-0000-000087030000}"/>
    <cellStyle name="40% - Accent3 2 13" xfId="888" xr:uid="{00000000-0005-0000-0000-000088030000}"/>
    <cellStyle name="40% - Accent3 2 14" xfId="889" xr:uid="{00000000-0005-0000-0000-000089030000}"/>
    <cellStyle name="40% - Accent3 2 15" xfId="890" xr:uid="{00000000-0005-0000-0000-00008A030000}"/>
    <cellStyle name="40% - Accent3 2 16" xfId="891" xr:uid="{00000000-0005-0000-0000-00008B030000}"/>
    <cellStyle name="40% - Accent3 2 17" xfId="892" xr:uid="{00000000-0005-0000-0000-00008C030000}"/>
    <cellStyle name="40% - Accent3 2 18" xfId="893" xr:uid="{00000000-0005-0000-0000-00008D030000}"/>
    <cellStyle name="40% - Accent3 2 19" xfId="894" xr:uid="{00000000-0005-0000-0000-00008E030000}"/>
    <cellStyle name="40% - Accent3 2 2" xfId="895" xr:uid="{00000000-0005-0000-0000-00008F030000}"/>
    <cellStyle name="40% - Accent3 2 2 2" xfId="896" xr:uid="{00000000-0005-0000-0000-000090030000}"/>
    <cellStyle name="40% - Accent3 2 2 3" xfId="897" xr:uid="{00000000-0005-0000-0000-000091030000}"/>
    <cellStyle name="40% - Accent3 2 2_Sequence Body Shop 060913" xfId="898" xr:uid="{00000000-0005-0000-0000-000092030000}"/>
    <cellStyle name="40% - Accent3 2 20" xfId="899" xr:uid="{00000000-0005-0000-0000-000093030000}"/>
    <cellStyle name="40% - Accent3 2 21" xfId="900" xr:uid="{00000000-0005-0000-0000-000094030000}"/>
    <cellStyle name="40% - Accent3 2 22" xfId="901" xr:uid="{00000000-0005-0000-0000-000095030000}"/>
    <cellStyle name="40% - Accent3 2 23" xfId="902" xr:uid="{00000000-0005-0000-0000-000096030000}"/>
    <cellStyle name="40% - Accent3 2 24" xfId="903" xr:uid="{00000000-0005-0000-0000-000097030000}"/>
    <cellStyle name="40% - Accent3 2 25" xfId="904" xr:uid="{00000000-0005-0000-0000-000098030000}"/>
    <cellStyle name="40% - Accent3 2 26" xfId="905" xr:uid="{00000000-0005-0000-0000-000099030000}"/>
    <cellStyle name="40% - Accent3 2 27" xfId="906" xr:uid="{00000000-0005-0000-0000-00009A030000}"/>
    <cellStyle name="40% - Accent3 2 28" xfId="907" xr:uid="{00000000-0005-0000-0000-00009B030000}"/>
    <cellStyle name="40% - Accent3 2 29" xfId="908" xr:uid="{00000000-0005-0000-0000-00009C030000}"/>
    <cellStyle name="40% - Accent3 2 3" xfId="909" xr:uid="{00000000-0005-0000-0000-00009D030000}"/>
    <cellStyle name="40% - Accent3 2 3 2" xfId="910" xr:uid="{00000000-0005-0000-0000-00009E030000}"/>
    <cellStyle name="40% - Accent3 2 3 3" xfId="911" xr:uid="{00000000-0005-0000-0000-00009F030000}"/>
    <cellStyle name="40% - Accent3 2 3_Sequence Body Shop 060913" xfId="912" xr:uid="{00000000-0005-0000-0000-0000A0030000}"/>
    <cellStyle name="40% - Accent3 2 30" xfId="913" xr:uid="{00000000-0005-0000-0000-0000A1030000}"/>
    <cellStyle name="40% - Accent3 2 31" xfId="914" xr:uid="{00000000-0005-0000-0000-0000A2030000}"/>
    <cellStyle name="40% - Accent3 2 32" xfId="915" xr:uid="{00000000-0005-0000-0000-0000A3030000}"/>
    <cellStyle name="40% - Accent3 2 33" xfId="916" xr:uid="{00000000-0005-0000-0000-0000A4030000}"/>
    <cellStyle name="40% - Accent3 2 34" xfId="917" xr:uid="{00000000-0005-0000-0000-0000A5030000}"/>
    <cellStyle name="40% - Accent3 2 35" xfId="918" xr:uid="{00000000-0005-0000-0000-0000A6030000}"/>
    <cellStyle name="40% - Accent3 2 36" xfId="919" xr:uid="{00000000-0005-0000-0000-0000A7030000}"/>
    <cellStyle name="40% - Accent3 2 37" xfId="920" xr:uid="{00000000-0005-0000-0000-0000A8030000}"/>
    <cellStyle name="40% - Accent3 2 38" xfId="921" xr:uid="{00000000-0005-0000-0000-0000A9030000}"/>
    <cellStyle name="40% - Accent3 2 39" xfId="922" xr:uid="{00000000-0005-0000-0000-0000AA030000}"/>
    <cellStyle name="40% - Accent3 2 4" xfId="923" xr:uid="{00000000-0005-0000-0000-0000AB030000}"/>
    <cellStyle name="40% - Accent3 2 4 2" xfId="924" xr:uid="{00000000-0005-0000-0000-0000AC030000}"/>
    <cellStyle name="40% - Accent3 2 4 3" xfId="925" xr:uid="{00000000-0005-0000-0000-0000AD030000}"/>
    <cellStyle name="40% - Accent3 2 4_Sequence Body Shop 060913" xfId="926" xr:uid="{00000000-0005-0000-0000-0000AE030000}"/>
    <cellStyle name="40% - Accent3 2 40" xfId="927" xr:uid="{00000000-0005-0000-0000-0000AF030000}"/>
    <cellStyle name="40% - Accent3 2 41" xfId="928" xr:uid="{00000000-0005-0000-0000-0000B0030000}"/>
    <cellStyle name="40% - Accent3 2 42" xfId="929" xr:uid="{00000000-0005-0000-0000-0000B1030000}"/>
    <cellStyle name="40% - Accent3 2 43" xfId="930" xr:uid="{00000000-0005-0000-0000-0000B2030000}"/>
    <cellStyle name="40% - Accent3 2 44" xfId="931" xr:uid="{00000000-0005-0000-0000-0000B3030000}"/>
    <cellStyle name="40% - Accent3 2 45" xfId="932" xr:uid="{00000000-0005-0000-0000-0000B4030000}"/>
    <cellStyle name="40% - Accent3 2 46" xfId="933" xr:uid="{00000000-0005-0000-0000-0000B5030000}"/>
    <cellStyle name="40% - Accent3 2 47" xfId="934" xr:uid="{00000000-0005-0000-0000-0000B6030000}"/>
    <cellStyle name="40% - Accent3 2 48" xfId="935" xr:uid="{00000000-0005-0000-0000-0000B7030000}"/>
    <cellStyle name="40% - Accent3 2 49" xfId="936" xr:uid="{00000000-0005-0000-0000-0000B8030000}"/>
    <cellStyle name="40% - Accent3 2 5" xfId="937" xr:uid="{00000000-0005-0000-0000-0000B9030000}"/>
    <cellStyle name="40% - Accent3 2 5 2" xfId="938" xr:uid="{00000000-0005-0000-0000-0000BA030000}"/>
    <cellStyle name="40% - Accent3 2 5 3" xfId="939" xr:uid="{00000000-0005-0000-0000-0000BB030000}"/>
    <cellStyle name="40% - Accent3 2 5_Sequence Body Shop 060913" xfId="940" xr:uid="{00000000-0005-0000-0000-0000BC030000}"/>
    <cellStyle name="40% - Accent3 2 50" xfId="941" xr:uid="{00000000-0005-0000-0000-0000BD030000}"/>
    <cellStyle name="40% - Accent3 2 51" xfId="942" xr:uid="{00000000-0005-0000-0000-0000BE030000}"/>
    <cellStyle name="40% - Accent3 2 52" xfId="943" xr:uid="{00000000-0005-0000-0000-0000BF030000}"/>
    <cellStyle name="40% - Accent3 2 53" xfId="944" xr:uid="{00000000-0005-0000-0000-0000C0030000}"/>
    <cellStyle name="40% - Accent3 2 54" xfId="945" xr:uid="{00000000-0005-0000-0000-0000C1030000}"/>
    <cellStyle name="40% - Accent3 2 55" xfId="946" xr:uid="{00000000-0005-0000-0000-0000C2030000}"/>
    <cellStyle name="40% - Accent3 2 56" xfId="947" xr:uid="{00000000-0005-0000-0000-0000C3030000}"/>
    <cellStyle name="40% - Accent3 2 57" xfId="948" xr:uid="{00000000-0005-0000-0000-0000C4030000}"/>
    <cellStyle name="40% - Accent3 2 58" xfId="949" xr:uid="{00000000-0005-0000-0000-0000C5030000}"/>
    <cellStyle name="40% - Accent3 2 59" xfId="950" xr:uid="{00000000-0005-0000-0000-0000C6030000}"/>
    <cellStyle name="40% - Accent3 2 6" xfId="951" xr:uid="{00000000-0005-0000-0000-0000C7030000}"/>
    <cellStyle name="40% - Accent3 2 6 2" xfId="952" xr:uid="{00000000-0005-0000-0000-0000C8030000}"/>
    <cellStyle name="40% - Accent3 2 6 3" xfId="953" xr:uid="{00000000-0005-0000-0000-0000C9030000}"/>
    <cellStyle name="40% - Accent3 2 6_Sequence Body Shop 060913" xfId="954" xr:uid="{00000000-0005-0000-0000-0000CA030000}"/>
    <cellStyle name="40% - Accent3 2 60" xfId="955" xr:uid="{00000000-0005-0000-0000-0000CB030000}"/>
    <cellStyle name="40% - Accent3 2 61" xfId="2376" xr:uid="{00000000-0005-0000-0000-0000CC030000}"/>
    <cellStyle name="40% - Accent3 2 62" xfId="2398" xr:uid="{00000000-0005-0000-0000-0000CD030000}"/>
    <cellStyle name="40% - Accent3 2 63" xfId="2375" xr:uid="{00000000-0005-0000-0000-0000CE030000}"/>
    <cellStyle name="40% - Accent3 2 64" xfId="2399" xr:uid="{00000000-0005-0000-0000-0000CF030000}"/>
    <cellStyle name="40% - Accent3 2 65" xfId="2374" xr:uid="{00000000-0005-0000-0000-0000D0030000}"/>
    <cellStyle name="40% - Accent3 2 66" xfId="2400" xr:uid="{00000000-0005-0000-0000-0000D1030000}"/>
    <cellStyle name="40% - Accent3 2 67" xfId="2373" xr:uid="{00000000-0005-0000-0000-0000D2030000}"/>
    <cellStyle name="40% - Accent3 2 7" xfId="956" xr:uid="{00000000-0005-0000-0000-0000D3030000}"/>
    <cellStyle name="40% - Accent3 2 7 2" xfId="957" xr:uid="{00000000-0005-0000-0000-0000D4030000}"/>
    <cellStyle name="40% - Accent3 2 7 3" xfId="958" xr:uid="{00000000-0005-0000-0000-0000D5030000}"/>
    <cellStyle name="40% - Accent3 2 7_Sequence Body Shop 060913" xfId="959" xr:uid="{00000000-0005-0000-0000-0000D6030000}"/>
    <cellStyle name="40% - Accent3 2 8" xfId="960" xr:uid="{00000000-0005-0000-0000-0000D7030000}"/>
    <cellStyle name="40% - Accent3 2 8 2" xfId="961" xr:uid="{00000000-0005-0000-0000-0000D8030000}"/>
    <cellStyle name="40% - Accent3 2 8 3" xfId="962" xr:uid="{00000000-0005-0000-0000-0000D9030000}"/>
    <cellStyle name="40% - Accent3 2 8_Sequence Body Shop 060913" xfId="963" xr:uid="{00000000-0005-0000-0000-0000DA030000}"/>
    <cellStyle name="40% - Accent3 2 9" xfId="964" xr:uid="{00000000-0005-0000-0000-0000DB030000}"/>
    <cellStyle name="40% - Accent3 2 9 2" xfId="965" xr:uid="{00000000-0005-0000-0000-0000DC030000}"/>
    <cellStyle name="40% - Accent3 2 9 3" xfId="966" xr:uid="{00000000-0005-0000-0000-0000DD030000}"/>
    <cellStyle name="40% - Accent3 2 9_Sequence Body Shop 060913" xfId="967" xr:uid="{00000000-0005-0000-0000-0000DE030000}"/>
    <cellStyle name="40% - Accent3 2_Copy of Sequence Body Shop 070812" xfId="968" xr:uid="{00000000-0005-0000-0000-0000DF030000}"/>
    <cellStyle name="40% - Accent3 3" xfId="969" xr:uid="{00000000-0005-0000-0000-0000E0030000}"/>
    <cellStyle name="40% - Accent3 4" xfId="970" xr:uid="{00000000-0005-0000-0000-0000E1030000}"/>
    <cellStyle name="40% - Accent3 5" xfId="971" xr:uid="{00000000-0005-0000-0000-0000E2030000}"/>
    <cellStyle name="40% - Accent3 5 2" xfId="972" xr:uid="{00000000-0005-0000-0000-0000E3030000}"/>
    <cellStyle name="40% - Accent4 2" xfId="973" xr:uid="{00000000-0005-0000-0000-0000E4030000}"/>
    <cellStyle name="40% - Accent4 2 10" xfId="974" xr:uid="{00000000-0005-0000-0000-0000E5030000}"/>
    <cellStyle name="40% - Accent4 2 10 2" xfId="975" xr:uid="{00000000-0005-0000-0000-0000E6030000}"/>
    <cellStyle name="40% - Accent4 2 10 3" xfId="976" xr:uid="{00000000-0005-0000-0000-0000E7030000}"/>
    <cellStyle name="40% - Accent4 2 10_Sequence Body Shop 060913" xfId="977" xr:uid="{00000000-0005-0000-0000-0000E8030000}"/>
    <cellStyle name="40% - Accent4 2 11" xfId="978" xr:uid="{00000000-0005-0000-0000-0000E9030000}"/>
    <cellStyle name="40% - Accent4 2 11 2" xfId="979" xr:uid="{00000000-0005-0000-0000-0000EA030000}"/>
    <cellStyle name="40% - Accent4 2 11 3" xfId="980" xr:uid="{00000000-0005-0000-0000-0000EB030000}"/>
    <cellStyle name="40% - Accent4 2 11_Sequence Body Shop 060913" xfId="981" xr:uid="{00000000-0005-0000-0000-0000EC030000}"/>
    <cellStyle name="40% - Accent4 2 12" xfId="982" xr:uid="{00000000-0005-0000-0000-0000ED030000}"/>
    <cellStyle name="40% - Accent4 2 13" xfId="983" xr:uid="{00000000-0005-0000-0000-0000EE030000}"/>
    <cellStyle name="40% - Accent4 2 14" xfId="984" xr:uid="{00000000-0005-0000-0000-0000EF030000}"/>
    <cellStyle name="40% - Accent4 2 15" xfId="985" xr:uid="{00000000-0005-0000-0000-0000F0030000}"/>
    <cellStyle name="40% - Accent4 2 16" xfId="986" xr:uid="{00000000-0005-0000-0000-0000F1030000}"/>
    <cellStyle name="40% - Accent4 2 17" xfId="987" xr:uid="{00000000-0005-0000-0000-0000F2030000}"/>
    <cellStyle name="40% - Accent4 2 18" xfId="988" xr:uid="{00000000-0005-0000-0000-0000F3030000}"/>
    <cellStyle name="40% - Accent4 2 19" xfId="989" xr:uid="{00000000-0005-0000-0000-0000F4030000}"/>
    <cellStyle name="40% - Accent4 2 2" xfId="990" xr:uid="{00000000-0005-0000-0000-0000F5030000}"/>
    <cellStyle name="40% - Accent4 2 2 2" xfId="991" xr:uid="{00000000-0005-0000-0000-0000F6030000}"/>
    <cellStyle name="40% - Accent4 2 2 3" xfId="992" xr:uid="{00000000-0005-0000-0000-0000F7030000}"/>
    <cellStyle name="40% - Accent4 2 2_Sequence Body Shop 060913" xfId="993" xr:uid="{00000000-0005-0000-0000-0000F8030000}"/>
    <cellStyle name="40% - Accent4 2 20" xfId="994" xr:uid="{00000000-0005-0000-0000-0000F9030000}"/>
    <cellStyle name="40% - Accent4 2 21" xfId="995" xr:uid="{00000000-0005-0000-0000-0000FA030000}"/>
    <cellStyle name="40% - Accent4 2 22" xfId="996" xr:uid="{00000000-0005-0000-0000-0000FB030000}"/>
    <cellStyle name="40% - Accent4 2 23" xfId="997" xr:uid="{00000000-0005-0000-0000-0000FC030000}"/>
    <cellStyle name="40% - Accent4 2 24" xfId="998" xr:uid="{00000000-0005-0000-0000-0000FD030000}"/>
    <cellStyle name="40% - Accent4 2 25" xfId="999" xr:uid="{00000000-0005-0000-0000-0000FE030000}"/>
    <cellStyle name="40% - Accent4 2 26" xfId="1000" xr:uid="{00000000-0005-0000-0000-0000FF030000}"/>
    <cellStyle name="40% - Accent4 2 27" xfId="1001" xr:uid="{00000000-0005-0000-0000-000000040000}"/>
    <cellStyle name="40% - Accent4 2 28" xfId="1002" xr:uid="{00000000-0005-0000-0000-000001040000}"/>
    <cellStyle name="40% - Accent4 2 29" xfId="1003" xr:uid="{00000000-0005-0000-0000-000002040000}"/>
    <cellStyle name="40% - Accent4 2 3" xfId="1004" xr:uid="{00000000-0005-0000-0000-000003040000}"/>
    <cellStyle name="40% - Accent4 2 3 2" xfId="1005" xr:uid="{00000000-0005-0000-0000-000004040000}"/>
    <cellStyle name="40% - Accent4 2 3 3" xfId="1006" xr:uid="{00000000-0005-0000-0000-000005040000}"/>
    <cellStyle name="40% - Accent4 2 3_Sequence Body Shop 060913" xfId="1007" xr:uid="{00000000-0005-0000-0000-000006040000}"/>
    <cellStyle name="40% - Accent4 2 30" xfId="1008" xr:uid="{00000000-0005-0000-0000-000007040000}"/>
    <cellStyle name="40% - Accent4 2 31" xfId="1009" xr:uid="{00000000-0005-0000-0000-000008040000}"/>
    <cellStyle name="40% - Accent4 2 32" xfId="1010" xr:uid="{00000000-0005-0000-0000-000009040000}"/>
    <cellStyle name="40% - Accent4 2 33" xfId="1011" xr:uid="{00000000-0005-0000-0000-00000A040000}"/>
    <cellStyle name="40% - Accent4 2 34" xfId="1012" xr:uid="{00000000-0005-0000-0000-00000B040000}"/>
    <cellStyle name="40% - Accent4 2 35" xfId="1013" xr:uid="{00000000-0005-0000-0000-00000C040000}"/>
    <cellStyle name="40% - Accent4 2 36" xfId="1014" xr:uid="{00000000-0005-0000-0000-00000D040000}"/>
    <cellStyle name="40% - Accent4 2 37" xfId="1015" xr:uid="{00000000-0005-0000-0000-00000E040000}"/>
    <cellStyle name="40% - Accent4 2 38" xfId="1016" xr:uid="{00000000-0005-0000-0000-00000F040000}"/>
    <cellStyle name="40% - Accent4 2 39" xfId="1017" xr:uid="{00000000-0005-0000-0000-000010040000}"/>
    <cellStyle name="40% - Accent4 2 4" xfId="1018" xr:uid="{00000000-0005-0000-0000-000011040000}"/>
    <cellStyle name="40% - Accent4 2 4 2" xfId="1019" xr:uid="{00000000-0005-0000-0000-000012040000}"/>
    <cellStyle name="40% - Accent4 2 4 3" xfId="1020" xr:uid="{00000000-0005-0000-0000-000013040000}"/>
    <cellStyle name="40% - Accent4 2 4_Sequence Body Shop 060913" xfId="1021" xr:uid="{00000000-0005-0000-0000-000014040000}"/>
    <cellStyle name="40% - Accent4 2 40" xfId="1022" xr:uid="{00000000-0005-0000-0000-000015040000}"/>
    <cellStyle name="40% - Accent4 2 41" xfId="1023" xr:uid="{00000000-0005-0000-0000-000016040000}"/>
    <cellStyle name="40% - Accent4 2 42" xfId="1024" xr:uid="{00000000-0005-0000-0000-000017040000}"/>
    <cellStyle name="40% - Accent4 2 43" xfId="1025" xr:uid="{00000000-0005-0000-0000-000018040000}"/>
    <cellStyle name="40% - Accent4 2 44" xfId="1026" xr:uid="{00000000-0005-0000-0000-000019040000}"/>
    <cellStyle name="40% - Accent4 2 45" xfId="1027" xr:uid="{00000000-0005-0000-0000-00001A040000}"/>
    <cellStyle name="40% - Accent4 2 46" xfId="1028" xr:uid="{00000000-0005-0000-0000-00001B040000}"/>
    <cellStyle name="40% - Accent4 2 47" xfId="1029" xr:uid="{00000000-0005-0000-0000-00001C040000}"/>
    <cellStyle name="40% - Accent4 2 48" xfId="1030" xr:uid="{00000000-0005-0000-0000-00001D040000}"/>
    <cellStyle name="40% - Accent4 2 49" xfId="1031" xr:uid="{00000000-0005-0000-0000-00001E040000}"/>
    <cellStyle name="40% - Accent4 2 5" xfId="1032" xr:uid="{00000000-0005-0000-0000-00001F040000}"/>
    <cellStyle name="40% - Accent4 2 5 2" xfId="1033" xr:uid="{00000000-0005-0000-0000-000020040000}"/>
    <cellStyle name="40% - Accent4 2 5 3" xfId="1034" xr:uid="{00000000-0005-0000-0000-000021040000}"/>
    <cellStyle name="40% - Accent4 2 5_Sequence Body Shop 060913" xfId="1035" xr:uid="{00000000-0005-0000-0000-000022040000}"/>
    <cellStyle name="40% - Accent4 2 50" xfId="1036" xr:uid="{00000000-0005-0000-0000-000023040000}"/>
    <cellStyle name="40% - Accent4 2 51" xfId="1037" xr:uid="{00000000-0005-0000-0000-000024040000}"/>
    <cellStyle name="40% - Accent4 2 52" xfId="1038" xr:uid="{00000000-0005-0000-0000-000025040000}"/>
    <cellStyle name="40% - Accent4 2 53" xfId="1039" xr:uid="{00000000-0005-0000-0000-000026040000}"/>
    <cellStyle name="40% - Accent4 2 54" xfId="1040" xr:uid="{00000000-0005-0000-0000-000027040000}"/>
    <cellStyle name="40% - Accent4 2 55" xfId="1041" xr:uid="{00000000-0005-0000-0000-000028040000}"/>
    <cellStyle name="40% - Accent4 2 56" xfId="1042" xr:uid="{00000000-0005-0000-0000-000029040000}"/>
    <cellStyle name="40% - Accent4 2 57" xfId="1043" xr:uid="{00000000-0005-0000-0000-00002A040000}"/>
    <cellStyle name="40% - Accent4 2 58" xfId="1044" xr:uid="{00000000-0005-0000-0000-00002B040000}"/>
    <cellStyle name="40% - Accent4 2 59" xfId="1045" xr:uid="{00000000-0005-0000-0000-00002C040000}"/>
    <cellStyle name="40% - Accent4 2 6" xfId="1046" xr:uid="{00000000-0005-0000-0000-00002D040000}"/>
    <cellStyle name="40% - Accent4 2 6 2" xfId="1047" xr:uid="{00000000-0005-0000-0000-00002E040000}"/>
    <cellStyle name="40% - Accent4 2 6 3" xfId="1048" xr:uid="{00000000-0005-0000-0000-00002F040000}"/>
    <cellStyle name="40% - Accent4 2 6_Sequence Body Shop 060913" xfId="1049" xr:uid="{00000000-0005-0000-0000-000030040000}"/>
    <cellStyle name="40% - Accent4 2 60" xfId="1050" xr:uid="{00000000-0005-0000-0000-000031040000}"/>
    <cellStyle name="40% - Accent4 2 61" xfId="2380" xr:uid="{00000000-0005-0000-0000-000032040000}"/>
    <cellStyle name="40% - Accent4 2 62" xfId="2395" xr:uid="{00000000-0005-0000-0000-000033040000}"/>
    <cellStyle name="40% - Accent4 2 63" xfId="2379" xr:uid="{00000000-0005-0000-0000-000034040000}"/>
    <cellStyle name="40% - Accent4 2 64" xfId="2396" xr:uid="{00000000-0005-0000-0000-000035040000}"/>
    <cellStyle name="40% - Accent4 2 65" xfId="2378" xr:uid="{00000000-0005-0000-0000-000036040000}"/>
    <cellStyle name="40% - Accent4 2 66" xfId="2397" xr:uid="{00000000-0005-0000-0000-000037040000}"/>
    <cellStyle name="40% - Accent4 2 67" xfId="2377" xr:uid="{00000000-0005-0000-0000-000038040000}"/>
    <cellStyle name="40% - Accent4 2 7" xfId="1051" xr:uid="{00000000-0005-0000-0000-000039040000}"/>
    <cellStyle name="40% - Accent4 2 7 2" xfId="1052" xr:uid="{00000000-0005-0000-0000-00003A040000}"/>
    <cellStyle name="40% - Accent4 2 7 3" xfId="1053" xr:uid="{00000000-0005-0000-0000-00003B040000}"/>
    <cellStyle name="40% - Accent4 2 7_Sequence Body Shop 060913" xfId="1054" xr:uid="{00000000-0005-0000-0000-00003C040000}"/>
    <cellStyle name="40% - Accent4 2 8" xfId="1055" xr:uid="{00000000-0005-0000-0000-00003D040000}"/>
    <cellStyle name="40% - Accent4 2 8 2" xfId="1056" xr:uid="{00000000-0005-0000-0000-00003E040000}"/>
    <cellStyle name="40% - Accent4 2 8 3" xfId="1057" xr:uid="{00000000-0005-0000-0000-00003F040000}"/>
    <cellStyle name="40% - Accent4 2 8_Sequence Body Shop 060913" xfId="1058" xr:uid="{00000000-0005-0000-0000-000040040000}"/>
    <cellStyle name="40% - Accent4 2 9" xfId="1059" xr:uid="{00000000-0005-0000-0000-000041040000}"/>
    <cellStyle name="40% - Accent4 2 9 2" xfId="1060" xr:uid="{00000000-0005-0000-0000-000042040000}"/>
    <cellStyle name="40% - Accent4 2 9 3" xfId="1061" xr:uid="{00000000-0005-0000-0000-000043040000}"/>
    <cellStyle name="40% - Accent4 2 9_Sequence Body Shop 060913" xfId="1062" xr:uid="{00000000-0005-0000-0000-000044040000}"/>
    <cellStyle name="40% - Accent4 2_Copy of Sequence Body Shop 070812" xfId="1063" xr:uid="{00000000-0005-0000-0000-000045040000}"/>
    <cellStyle name="40% - Accent4 3" xfId="1064" xr:uid="{00000000-0005-0000-0000-000046040000}"/>
    <cellStyle name="40% - Accent4 4" xfId="1065" xr:uid="{00000000-0005-0000-0000-000047040000}"/>
    <cellStyle name="40% - Accent4 5" xfId="1066" xr:uid="{00000000-0005-0000-0000-000048040000}"/>
    <cellStyle name="40% - Accent4 5 2" xfId="1067" xr:uid="{00000000-0005-0000-0000-000049040000}"/>
    <cellStyle name="40% - Accent5 2" xfId="1068" xr:uid="{00000000-0005-0000-0000-00004A040000}"/>
    <cellStyle name="40% - Accent5 2 10" xfId="1069" xr:uid="{00000000-0005-0000-0000-00004B040000}"/>
    <cellStyle name="40% - Accent5 2 10 2" xfId="1070" xr:uid="{00000000-0005-0000-0000-00004C040000}"/>
    <cellStyle name="40% - Accent5 2 10 3" xfId="1071" xr:uid="{00000000-0005-0000-0000-00004D040000}"/>
    <cellStyle name="40% - Accent5 2 10_Sequence Body Shop 060913" xfId="1072" xr:uid="{00000000-0005-0000-0000-00004E040000}"/>
    <cellStyle name="40% - Accent5 2 11" xfId="1073" xr:uid="{00000000-0005-0000-0000-00004F040000}"/>
    <cellStyle name="40% - Accent5 2 11 2" xfId="1074" xr:uid="{00000000-0005-0000-0000-000050040000}"/>
    <cellStyle name="40% - Accent5 2 11 3" xfId="1075" xr:uid="{00000000-0005-0000-0000-000051040000}"/>
    <cellStyle name="40% - Accent5 2 11_Sequence Body Shop 060913" xfId="1076" xr:uid="{00000000-0005-0000-0000-000052040000}"/>
    <cellStyle name="40% - Accent5 2 12" xfId="1077" xr:uid="{00000000-0005-0000-0000-000053040000}"/>
    <cellStyle name="40% - Accent5 2 13" xfId="1078" xr:uid="{00000000-0005-0000-0000-000054040000}"/>
    <cellStyle name="40% - Accent5 2 14" xfId="1079" xr:uid="{00000000-0005-0000-0000-000055040000}"/>
    <cellStyle name="40% - Accent5 2 15" xfId="1080" xr:uid="{00000000-0005-0000-0000-000056040000}"/>
    <cellStyle name="40% - Accent5 2 16" xfId="1081" xr:uid="{00000000-0005-0000-0000-000057040000}"/>
    <cellStyle name="40% - Accent5 2 17" xfId="1082" xr:uid="{00000000-0005-0000-0000-000058040000}"/>
    <cellStyle name="40% - Accent5 2 18" xfId="1083" xr:uid="{00000000-0005-0000-0000-000059040000}"/>
    <cellStyle name="40% - Accent5 2 19" xfId="1084" xr:uid="{00000000-0005-0000-0000-00005A040000}"/>
    <cellStyle name="40% - Accent5 2 2" xfId="1085" xr:uid="{00000000-0005-0000-0000-00005B040000}"/>
    <cellStyle name="40% - Accent5 2 2 2" xfId="1086" xr:uid="{00000000-0005-0000-0000-00005C040000}"/>
    <cellStyle name="40% - Accent5 2 2 3" xfId="1087" xr:uid="{00000000-0005-0000-0000-00005D040000}"/>
    <cellStyle name="40% - Accent5 2 2_Sequence Body Shop 060913" xfId="1088" xr:uid="{00000000-0005-0000-0000-00005E040000}"/>
    <cellStyle name="40% - Accent5 2 20" xfId="1089" xr:uid="{00000000-0005-0000-0000-00005F040000}"/>
    <cellStyle name="40% - Accent5 2 21" xfId="1090" xr:uid="{00000000-0005-0000-0000-000060040000}"/>
    <cellStyle name="40% - Accent5 2 22" xfId="1091" xr:uid="{00000000-0005-0000-0000-000061040000}"/>
    <cellStyle name="40% - Accent5 2 23" xfId="1092" xr:uid="{00000000-0005-0000-0000-000062040000}"/>
    <cellStyle name="40% - Accent5 2 24" xfId="1093" xr:uid="{00000000-0005-0000-0000-000063040000}"/>
    <cellStyle name="40% - Accent5 2 25" xfId="1094" xr:uid="{00000000-0005-0000-0000-000064040000}"/>
    <cellStyle name="40% - Accent5 2 26" xfId="1095" xr:uid="{00000000-0005-0000-0000-000065040000}"/>
    <cellStyle name="40% - Accent5 2 27" xfId="1096" xr:uid="{00000000-0005-0000-0000-000066040000}"/>
    <cellStyle name="40% - Accent5 2 28" xfId="1097" xr:uid="{00000000-0005-0000-0000-000067040000}"/>
    <cellStyle name="40% - Accent5 2 29" xfId="1098" xr:uid="{00000000-0005-0000-0000-000068040000}"/>
    <cellStyle name="40% - Accent5 2 3" xfId="1099" xr:uid="{00000000-0005-0000-0000-000069040000}"/>
    <cellStyle name="40% - Accent5 2 3 2" xfId="1100" xr:uid="{00000000-0005-0000-0000-00006A040000}"/>
    <cellStyle name="40% - Accent5 2 3 3" xfId="1101" xr:uid="{00000000-0005-0000-0000-00006B040000}"/>
    <cellStyle name="40% - Accent5 2 3_Sequence Body Shop 060913" xfId="1102" xr:uid="{00000000-0005-0000-0000-00006C040000}"/>
    <cellStyle name="40% - Accent5 2 30" xfId="1103" xr:uid="{00000000-0005-0000-0000-00006D040000}"/>
    <cellStyle name="40% - Accent5 2 31" xfId="1104" xr:uid="{00000000-0005-0000-0000-00006E040000}"/>
    <cellStyle name="40% - Accent5 2 32" xfId="1105" xr:uid="{00000000-0005-0000-0000-00006F040000}"/>
    <cellStyle name="40% - Accent5 2 33" xfId="1106" xr:uid="{00000000-0005-0000-0000-000070040000}"/>
    <cellStyle name="40% - Accent5 2 34" xfId="1107" xr:uid="{00000000-0005-0000-0000-000071040000}"/>
    <cellStyle name="40% - Accent5 2 35" xfId="1108" xr:uid="{00000000-0005-0000-0000-000072040000}"/>
    <cellStyle name="40% - Accent5 2 36" xfId="1109" xr:uid="{00000000-0005-0000-0000-000073040000}"/>
    <cellStyle name="40% - Accent5 2 37" xfId="1110" xr:uid="{00000000-0005-0000-0000-000074040000}"/>
    <cellStyle name="40% - Accent5 2 38" xfId="1111" xr:uid="{00000000-0005-0000-0000-000075040000}"/>
    <cellStyle name="40% - Accent5 2 39" xfId="1112" xr:uid="{00000000-0005-0000-0000-000076040000}"/>
    <cellStyle name="40% - Accent5 2 4" xfId="1113" xr:uid="{00000000-0005-0000-0000-000077040000}"/>
    <cellStyle name="40% - Accent5 2 4 2" xfId="1114" xr:uid="{00000000-0005-0000-0000-000078040000}"/>
    <cellStyle name="40% - Accent5 2 4 3" xfId="1115" xr:uid="{00000000-0005-0000-0000-000079040000}"/>
    <cellStyle name="40% - Accent5 2 4_Sequence Body Shop 060913" xfId="1116" xr:uid="{00000000-0005-0000-0000-00007A040000}"/>
    <cellStyle name="40% - Accent5 2 40" xfId="1117" xr:uid="{00000000-0005-0000-0000-00007B040000}"/>
    <cellStyle name="40% - Accent5 2 41" xfId="1118" xr:uid="{00000000-0005-0000-0000-00007C040000}"/>
    <cellStyle name="40% - Accent5 2 42" xfId="1119" xr:uid="{00000000-0005-0000-0000-00007D040000}"/>
    <cellStyle name="40% - Accent5 2 43" xfId="1120" xr:uid="{00000000-0005-0000-0000-00007E040000}"/>
    <cellStyle name="40% - Accent5 2 44" xfId="1121" xr:uid="{00000000-0005-0000-0000-00007F040000}"/>
    <cellStyle name="40% - Accent5 2 45" xfId="1122" xr:uid="{00000000-0005-0000-0000-000080040000}"/>
    <cellStyle name="40% - Accent5 2 46" xfId="1123" xr:uid="{00000000-0005-0000-0000-000081040000}"/>
    <cellStyle name="40% - Accent5 2 47" xfId="1124" xr:uid="{00000000-0005-0000-0000-000082040000}"/>
    <cellStyle name="40% - Accent5 2 48" xfId="1125" xr:uid="{00000000-0005-0000-0000-000083040000}"/>
    <cellStyle name="40% - Accent5 2 49" xfId="1126" xr:uid="{00000000-0005-0000-0000-000084040000}"/>
    <cellStyle name="40% - Accent5 2 5" xfId="1127" xr:uid="{00000000-0005-0000-0000-000085040000}"/>
    <cellStyle name="40% - Accent5 2 5 2" xfId="1128" xr:uid="{00000000-0005-0000-0000-000086040000}"/>
    <cellStyle name="40% - Accent5 2 5 3" xfId="1129" xr:uid="{00000000-0005-0000-0000-000087040000}"/>
    <cellStyle name="40% - Accent5 2 5_Sequence Body Shop 060913" xfId="1130" xr:uid="{00000000-0005-0000-0000-000088040000}"/>
    <cellStyle name="40% - Accent5 2 50" xfId="1131" xr:uid="{00000000-0005-0000-0000-000089040000}"/>
    <cellStyle name="40% - Accent5 2 51" xfId="1132" xr:uid="{00000000-0005-0000-0000-00008A040000}"/>
    <cellStyle name="40% - Accent5 2 52" xfId="1133" xr:uid="{00000000-0005-0000-0000-00008B040000}"/>
    <cellStyle name="40% - Accent5 2 53" xfId="1134" xr:uid="{00000000-0005-0000-0000-00008C040000}"/>
    <cellStyle name="40% - Accent5 2 54" xfId="1135" xr:uid="{00000000-0005-0000-0000-00008D040000}"/>
    <cellStyle name="40% - Accent5 2 55" xfId="1136" xr:uid="{00000000-0005-0000-0000-00008E040000}"/>
    <cellStyle name="40% - Accent5 2 56" xfId="1137" xr:uid="{00000000-0005-0000-0000-00008F040000}"/>
    <cellStyle name="40% - Accent5 2 57" xfId="1138" xr:uid="{00000000-0005-0000-0000-000090040000}"/>
    <cellStyle name="40% - Accent5 2 58" xfId="1139" xr:uid="{00000000-0005-0000-0000-000091040000}"/>
    <cellStyle name="40% - Accent5 2 59" xfId="1140" xr:uid="{00000000-0005-0000-0000-000092040000}"/>
    <cellStyle name="40% - Accent5 2 6" xfId="1141" xr:uid="{00000000-0005-0000-0000-000093040000}"/>
    <cellStyle name="40% - Accent5 2 6 2" xfId="1142" xr:uid="{00000000-0005-0000-0000-000094040000}"/>
    <cellStyle name="40% - Accent5 2 6 3" xfId="1143" xr:uid="{00000000-0005-0000-0000-000095040000}"/>
    <cellStyle name="40% - Accent5 2 6_Sequence Body Shop 060913" xfId="1144" xr:uid="{00000000-0005-0000-0000-000096040000}"/>
    <cellStyle name="40% - Accent5 2 60" xfId="1145" xr:uid="{00000000-0005-0000-0000-000097040000}"/>
    <cellStyle name="40% - Accent5 2 61" xfId="2384" xr:uid="{00000000-0005-0000-0000-000098040000}"/>
    <cellStyle name="40% - Accent5 2 62" xfId="2392" xr:uid="{00000000-0005-0000-0000-000099040000}"/>
    <cellStyle name="40% - Accent5 2 63" xfId="2383" xr:uid="{00000000-0005-0000-0000-00009A040000}"/>
    <cellStyle name="40% - Accent5 2 64" xfId="2393" xr:uid="{00000000-0005-0000-0000-00009B040000}"/>
    <cellStyle name="40% - Accent5 2 65" xfId="2382" xr:uid="{00000000-0005-0000-0000-00009C040000}"/>
    <cellStyle name="40% - Accent5 2 66" xfId="2394" xr:uid="{00000000-0005-0000-0000-00009D040000}"/>
    <cellStyle name="40% - Accent5 2 67" xfId="2381" xr:uid="{00000000-0005-0000-0000-00009E040000}"/>
    <cellStyle name="40% - Accent5 2 7" xfId="1146" xr:uid="{00000000-0005-0000-0000-00009F040000}"/>
    <cellStyle name="40% - Accent5 2 7 2" xfId="1147" xr:uid="{00000000-0005-0000-0000-0000A0040000}"/>
    <cellStyle name="40% - Accent5 2 7 3" xfId="1148" xr:uid="{00000000-0005-0000-0000-0000A1040000}"/>
    <cellStyle name="40% - Accent5 2 7_Sequence Body Shop 060913" xfId="1149" xr:uid="{00000000-0005-0000-0000-0000A2040000}"/>
    <cellStyle name="40% - Accent5 2 8" xfId="1150" xr:uid="{00000000-0005-0000-0000-0000A3040000}"/>
    <cellStyle name="40% - Accent5 2 8 2" xfId="1151" xr:uid="{00000000-0005-0000-0000-0000A4040000}"/>
    <cellStyle name="40% - Accent5 2 8 3" xfId="1152" xr:uid="{00000000-0005-0000-0000-0000A5040000}"/>
    <cellStyle name="40% - Accent5 2 8_Sequence Body Shop 060913" xfId="1153" xr:uid="{00000000-0005-0000-0000-0000A6040000}"/>
    <cellStyle name="40% - Accent5 2 9" xfId="1154" xr:uid="{00000000-0005-0000-0000-0000A7040000}"/>
    <cellStyle name="40% - Accent5 2 9 2" xfId="1155" xr:uid="{00000000-0005-0000-0000-0000A8040000}"/>
    <cellStyle name="40% - Accent5 2 9 3" xfId="1156" xr:uid="{00000000-0005-0000-0000-0000A9040000}"/>
    <cellStyle name="40% - Accent5 2 9_Sequence Body Shop 060913" xfId="1157" xr:uid="{00000000-0005-0000-0000-0000AA040000}"/>
    <cellStyle name="40% - Accent5 2_Copy of Sequence Body Shop 070812" xfId="1158" xr:uid="{00000000-0005-0000-0000-0000AB040000}"/>
    <cellStyle name="40% - Accent5 3" xfId="1159" xr:uid="{00000000-0005-0000-0000-0000AC040000}"/>
    <cellStyle name="40% - Accent5 4" xfId="1160" xr:uid="{00000000-0005-0000-0000-0000AD040000}"/>
    <cellStyle name="40% - Accent5 5" xfId="1161" xr:uid="{00000000-0005-0000-0000-0000AE040000}"/>
    <cellStyle name="40% - Accent5 5 2" xfId="1162" xr:uid="{00000000-0005-0000-0000-0000AF040000}"/>
    <cellStyle name="40% - Accent6 2" xfId="1163" xr:uid="{00000000-0005-0000-0000-0000B0040000}"/>
    <cellStyle name="40% - Accent6 2 10" xfId="1164" xr:uid="{00000000-0005-0000-0000-0000B1040000}"/>
    <cellStyle name="40% - Accent6 2 10 2" xfId="1165" xr:uid="{00000000-0005-0000-0000-0000B2040000}"/>
    <cellStyle name="40% - Accent6 2 10 3" xfId="1166" xr:uid="{00000000-0005-0000-0000-0000B3040000}"/>
    <cellStyle name="40% - Accent6 2 10_Sequence Body Shop 060913" xfId="1167" xr:uid="{00000000-0005-0000-0000-0000B4040000}"/>
    <cellStyle name="40% - Accent6 2 11" xfId="1168" xr:uid="{00000000-0005-0000-0000-0000B5040000}"/>
    <cellStyle name="40% - Accent6 2 11 2" xfId="1169" xr:uid="{00000000-0005-0000-0000-0000B6040000}"/>
    <cellStyle name="40% - Accent6 2 11 3" xfId="1170" xr:uid="{00000000-0005-0000-0000-0000B7040000}"/>
    <cellStyle name="40% - Accent6 2 11_Sequence Body Shop 060913" xfId="1171" xr:uid="{00000000-0005-0000-0000-0000B8040000}"/>
    <cellStyle name="40% - Accent6 2 12" xfId="1172" xr:uid="{00000000-0005-0000-0000-0000B9040000}"/>
    <cellStyle name="40% - Accent6 2 13" xfId="1173" xr:uid="{00000000-0005-0000-0000-0000BA040000}"/>
    <cellStyle name="40% - Accent6 2 14" xfId="1174" xr:uid="{00000000-0005-0000-0000-0000BB040000}"/>
    <cellStyle name="40% - Accent6 2 15" xfId="1175" xr:uid="{00000000-0005-0000-0000-0000BC040000}"/>
    <cellStyle name="40% - Accent6 2 16" xfId="1176" xr:uid="{00000000-0005-0000-0000-0000BD040000}"/>
    <cellStyle name="40% - Accent6 2 17" xfId="1177" xr:uid="{00000000-0005-0000-0000-0000BE040000}"/>
    <cellStyle name="40% - Accent6 2 18" xfId="1178" xr:uid="{00000000-0005-0000-0000-0000BF040000}"/>
    <cellStyle name="40% - Accent6 2 19" xfId="1179" xr:uid="{00000000-0005-0000-0000-0000C0040000}"/>
    <cellStyle name="40% - Accent6 2 2" xfId="1180" xr:uid="{00000000-0005-0000-0000-0000C1040000}"/>
    <cellStyle name="40% - Accent6 2 2 2" xfId="1181" xr:uid="{00000000-0005-0000-0000-0000C2040000}"/>
    <cellStyle name="40% - Accent6 2 2 3" xfId="1182" xr:uid="{00000000-0005-0000-0000-0000C3040000}"/>
    <cellStyle name="40% - Accent6 2 2_Sequence Body Shop 060913" xfId="1183" xr:uid="{00000000-0005-0000-0000-0000C4040000}"/>
    <cellStyle name="40% - Accent6 2 20" xfId="1184" xr:uid="{00000000-0005-0000-0000-0000C5040000}"/>
    <cellStyle name="40% - Accent6 2 21" xfId="1185" xr:uid="{00000000-0005-0000-0000-0000C6040000}"/>
    <cellStyle name="40% - Accent6 2 22" xfId="1186" xr:uid="{00000000-0005-0000-0000-0000C7040000}"/>
    <cellStyle name="40% - Accent6 2 23" xfId="1187" xr:uid="{00000000-0005-0000-0000-0000C8040000}"/>
    <cellStyle name="40% - Accent6 2 24" xfId="1188" xr:uid="{00000000-0005-0000-0000-0000C9040000}"/>
    <cellStyle name="40% - Accent6 2 25" xfId="1189" xr:uid="{00000000-0005-0000-0000-0000CA040000}"/>
    <cellStyle name="40% - Accent6 2 26" xfId="1190" xr:uid="{00000000-0005-0000-0000-0000CB040000}"/>
    <cellStyle name="40% - Accent6 2 27" xfId="1191" xr:uid="{00000000-0005-0000-0000-0000CC040000}"/>
    <cellStyle name="40% - Accent6 2 28" xfId="1192" xr:uid="{00000000-0005-0000-0000-0000CD040000}"/>
    <cellStyle name="40% - Accent6 2 29" xfId="1193" xr:uid="{00000000-0005-0000-0000-0000CE040000}"/>
    <cellStyle name="40% - Accent6 2 3" xfId="1194" xr:uid="{00000000-0005-0000-0000-0000CF040000}"/>
    <cellStyle name="40% - Accent6 2 3 2" xfId="1195" xr:uid="{00000000-0005-0000-0000-0000D0040000}"/>
    <cellStyle name="40% - Accent6 2 3 3" xfId="1196" xr:uid="{00000000-0005-0000-0000-0000D1040000}"/>
    <cellStyle name="40% - Accent6 2 3_Sequence Body Shop 060913" xfId="1197" xr:uid="{00000000-0005-0000-0000-0000D2040000}"/>
    <cellStyle name="40% - Accent6 2 30" xfId="1198" xr:uid="{00000000-0005-0000-0000-0000D3040000}"/>
    <cellStyle name="40% - Accent6 2 31" xfId="1199" xr:uid="{00000000-0005-0000-0000-0000D4040000}"/>
    <cellStyle name="40% - Accent6 2 32" xfId="1200" xr:uid="{00000000-0005-0000-0000-0000D5040000}"/>
    <cellStyle name="40% - Accent6 2 33" xfId="1201" xr:uid="{00000000-0005-0000-0000-0000D6040000}"/>
    <cellStyle name="40% - Accent6 2 34" xfId="1202" xr:uid="{00000000-0005-0000-0000-0000D7040000}"/>
    <cellStyle name="40% - Accent6 2 35" xfId="1203" xr:uid="{00000000-0005-0000-0000-0000D8040000}"/>
    <cellStyle name="40% - Accent6 2 36" xfId="1204" xr:uid="{00000000-0005-0000-0000-0000D9040000}"/>
    <cellStyle name="40% - Accent6 2 37" xfId="1205" xr:uid="{00000000-0005-0000-0000-0000DA040000}"/>
    <cellStyle name="40% - Accent6 2 38" xfId="1206" xr:uid="{00000000-0005-0000-0000-0000DB040000}"/>
    <cellStyle name="40% - Accent6 2 39" xfId="1207" xr:uid="{00000000-0005-0000-0000-0000DC040000}"/>
    <cellStyle name="40% - Accent6 2 4" xfId="1208" xr:uid="{00000000-0005-0000-0000-0000DD040000}"/>
    <cellStyle name="40% - Accent6 2 4 2" xfId="1209" xr:uid="{00000000-0005-0000-0000-0000DE040000}"/>
    <cellStyle name="40% - Accent6 2 4 3" xfId="1210" xr:uid="{00000000-0005-0000-0000-0000DF040000}"/>
    <cellStyle name="40% - Accent6 2 4_Sequence Body Shop 060913" xfId="1211" xr:uid="{00000000-0005-0000-0000-0000E0040000}"/>
    <cellStyle name="40% - Accent6 2 40" xfId="1212" xr:uid="{00000000-0005-0000-0000-0000E1040000}"/>
    <cellStyle name="40% - Accent6 2 41" xfId="1213" xr:uid="{00000000-0005-0000-0000-0000E2040000}"/>
    <cellStyle name="40% - Accent6 2 42" xfId="1214" xr:uid="{00000000-0005-0000-0000-0000E3040000}"/>
    <cellStyle name="40% - Accent6 2 43" xfId="1215" xr:uid="{00000000-0005-0000-0000-0000E4040000}"/>
    <cellStyle name="40% - Accent6 2 44" xfId="1216" xr:uid="{00000000-0005-0000-0000-0000E5040000}"/>
    <cellStyle name="40% - Accent6 2 45" xfId="1217" xr:uid="{00000000-0005-0000-0000-0000E6040000}"/>
    <cellStyle name="40% - Accent6 2 46" xfId="1218" xr:uid="{00000000-0005-0000-0000-0000E7040000}"/>
    <cellStyle name="40% - Accent6 2 47" xfId="1219" xr:uid="{00000000-0005-0000-0000-0000E8040000}"/>
    <cellStyle name="40% - Accent6 2 48" xfId="1220" xr:uid="{00000000-0005-0000-0000-0000E9040000}"/>
    <cellStyle name="40% - Accent6 2 49" xfId="1221" xr:uid="{00000000-0005-0000-0000-0000EA040000}"/>
    <cellStyle name="40% - Accent6 2 5" xfId="1222" xr:uid="{00000000-0005-0000-0000-0000EB040000}"/>
    <cellStyle name="40% - Accent6 2 5 2" xfId="1223" xr:uid="{00000000-0005-0000-0000-0000EC040000}"/>
    <cellStyle name="40% - Accent6 2 5 3" xfId="1224" xr:uid="{00000000-0005-0000-0000-0000ED040000}"/>
    <cellStyle name="40% - Accent6 2 5_Sequence Body Shop 060913" xfId="1225" xr:uid="{00000000-0005-0000-0000-0000EE040000}"/>
    <cellStyle name="40% - Accent6 2 50" xfId="1226" xr:uid="{00000000-0005-0000-0000-0000EF040000}"/>
    <cellStyle name="40% - Accent6 2 51" xfId="1227" xr:uid="{00000000-0005-0000-0000-0000F0040000}"/>
    <cellStyle name="40% - Accent6 2 52" xfId="1228" xr:uid="{00000000-0005-0000-0000-0000F1040000}"/>
    <cellStyle name="40% - Accent6 2 53" xfId="1229" xr:uid="{00000000-0005-0000-0000-0000F2040000}"/>
    <cellStyle name="40% - Accent6 2 54" xfId="1230" xr:uid="{00000000-0005-0000-0000-0000F3040000}"/>
    <cellStyle name="40% - Accent6 2 55" xfId="1231" xr:uid="{00000000-0005-0000-0000-0000F4040000}"/>
    <cellStyle name="40% - Accent6 2 56" xfId="1232" xr:uid="{00000000-0005-0000-0000-0000F5040000}"/>
    <cellStyle name="40% - Accent6 2 57" xfId="1233" xr:uid="{00000000-0005-0000-0000-0000F6040000}"/>
    <cellStyle name="40% - Accent6 2 58" xfId="1234" xr:uid="{00000000-0005-0000-0000-0000F7040000}"/>
    <cellStyle name="40% - Accent6 2 59" xfId="1235" xr:uid="{00000000-0005-0000-0000-0000F8040000}"/>
    <cellStyle name="40% - Accent6 2 6" xfId="1236" xr:uid="{00000000-0005-0000-0000-0000F9040000}"/>
    <cellStyle name="40% - Accent6 2 6 2" xfId="1237" xr:uid="{00000000-0005-0000-0000-0000FA040000}"/>
    <cellStyle name="40% - Accent6 2 6 3" xfId="1238" xr:uid="{00000000-0005-0000-0000-0000FB040000}"/>
    <cellStyle name="40% - Accent6 2 6_Sequence Body Shop 060913" xfId="1239" xr:uid="{00000000-0005-0000-0000-0000FC040000}"/>
    <cellStyle name="40% - Accent6 2 60" xfId="1240" xr:uid="{00000000-0005-0000-0000-0000FD040000}"/>
    <cellStyle name="40% - Accent6 2 61" xfId="2388" xr:uid="{00000000-0005-0000-0000-0000FE040000}"/>
    <cellStyle name="40% - Accent6 2 62" xfId="2389" xr:uid="{00000000-0005-0000-0000-0000FF040000}"/>
    <cellStyle name="40% - Accent6 2 63" xfId="2387" xr:uid="{00000000-0005-0000-0000-000000050000}"/>
    <cellStyle name="40% - Accent6 2 64" xfId="2390" xr:uid="{00000000-0005-0000-0000-000001050000}"/>
    <cellStyle name="40% - Accent6 2 65" xfId="2386" xr:uid="{00000000-0005-0000-0000-000002050000}"/>
    <cellStyle name="40% - Accent6 2 66" xfId="2391" xr:uid="{00000000-0005-0000-0000-000003050000}"/>
    <cellStyle name="40% - Accent6 2 67" xfId="2385" xr:uid="{00000000-0005-0000-0000-000004050000}"/>
    <cellStyle name="40% - Accent6 2 7" xfId="1241" xr:uid="{00000000-0005-0000-0000-000005050000}"/>
    <cellStyle name="40% - Accent6 2 7 2" xfId="1242" xr:uid="{00000000-0005-0000-0000-000006050000}"/>
    <cellStyle name="40% - Accent6 2 7 3" xfId="1243" xr:uid="{00000000-0005-0000-0000-000007050000}"/>
    <cellStyle name="40% - Accent6 2 7_Sequence Body Shop 060913" xfId="1244" xr:uid="{00000000-0005-0000-0000-000008050000}"/>
    <cellStyle name="40% - Accent6 2 8" xfId="1245" xr:uid="{00000000-0005-0000-0000-000009050000}"/>
    <cellStyle name="40% - Accent6 2 8 2" xfId="1246" xr:uid="{00000000-0005-0000-0000-00000A050000}"/>
    <cellStyle name="40% - Accent6 2 8 3" xfId="1247" xr:uid="{00000000-0005-0000-0000-00000B050000}"/>
    <cellStyle name="40% - Accent6 2 8_Sequence Body Shop 060913" xfId="1248" xr:uid="{00000000-0005-0000-0000-00000C050000}"/>
    <cellStyle name="40% - Accent6 2 9" xfId="1249" xr:uid="{00000000-0005-0000-0000-00000D050000}"/>
    <cellStyle name="40% - Accent6 2 9 2" xfId="1250" xr:uid="{00000000-0005-0000-0000-00000E050000}"/>
    <cellStyle name="40% - Accent6 2 9 3" xfId="1251" xr:uid="{00000000-0005-0000-0000-00000F050000}"/>
    <cellStyle name="40% - Accent6 2 9_Sequence Body Shop 060913" xfId="1252" xr:uid="{00000000-0005-0000-0000-000010050000}"/>
    <cellStyle name="40% - Accent6 2_Copy of Sequence Body Shop 070812" xfId="1253" xr:uid="{00000000-0005-0000-0000-000011050000}"/>
    <cellStyle name="40% - Accent6 3" xfId="1254" xr:uid="{00000000-0005-0000-0000-000012050000}"/>
    <cellStyle name="40% - Accent6 4" xfId="1255" xr:uid="{00000000-0005-0000-0000-000013050000}"/>
    <cellStyle name="40% - Accent6 5" xfId="1256" xr:uid="{00000000-0005-0000-0000-000014050000}"/>
    <cellStyle name="40% - Accent6 5 2" xfId="1257" xr:uid="{00000000-0005-0000-0000-000015050000}"/>
    <cellStyle name="40% - 강조색1 3" xfId="1258" xr:uid="{00000000-0005-0000-0000-000016050000}"/>
    <cellStyle name="40% - 강조색2 3" xfId="1259" xr:uid="{00000000-0005-0000-0000-000017050000}"/>
    <cellStyle name="40% - 강조색3 3" xfId="1260" xr:uid="{00000000-0005-0000-0000-000018050000}"/>
    <cellStyle name="40% - 강조색4 3" xfId="1261" xr:uid="{00000000-0005-0000-0000-000019050000}"/>
    <cellStyle name="40% - 강조색5 3" xfId="1262" xr:uid="{00000000-0005-0000-0000-00001A050000}"/>
    <cellStyle name="40% - 강조색6 3" xfId="1263" xr:uid="{00000000-0005-0000-0000-00001B050000}"/>
    <cellStyle name="60% - Accent1 2" xfId="1264" xr:uid="{00000000-0005-0000-0000-00001C050000}"/>
    <cellStyle name="60% - Accent1 2 2" xfId="1265" xr:uid="{00000000-0005-0000-0000-00001D050000}"/>
    <cellStyle name="60% - Accent1 2 3" xfId="1266" xr:uid="{00000000-0005-0000-0000-00001E050000}"/>
    <cellStyle name="60% - Accent1 2 4" xfId="1267" xr:uid="{00000000-0005-0000-0000-00001F050000}"/>
    <cellStyle name="60% - Accent1 2_UPDATE SPIRIT YL8" xfId="1268" xr:uid="{00000000-0005-0000-0000-000020050000}"/>
    <cellStyle name="60% - Accent1 3" xfId="1269" xr:uid="{00000000-0005-0000-0000-000021050000}"/>
    <cellStyle name="60% - Accent1 4" xfId="1270" xr:uid="{00000000-0005-0000-0000-000022050000}"/>
    <cellStyle name="60% - Accent2 2" xfId="1271" xr:uid="{00000000-0005-0000-0000-000023050000}"/>
    <cellStyle name="60% - Accent2 2 2" xfId="1272" xr:uid="{00000000-0005-0000-0000-000024050000}"/>
    <cellStyle name="60% - Accent2 2 3" xfId="1273" xr:uid="{00000000-0005-0000-0000-000025050000}"/>
    <cellStyle name="60% - Accent2 2 4" xfId="1274" xr:uid="{00000000-0005-0000-0000-000026050000}"/>
    <cellStyle name="60% - Accent2 2_UPDATE SPIRIT YL8" xfId="1275" xr:uid="{00000000-0005-0000-0000-000027050000}"/>
    <cellStyle name="60% - Accent2 3" xfId="1276" xr:uid="{00000000-0005-0000-0000-000028050000}"/>
    <cellStyle name="60% - Accent2 4" xfId="1277" xr:uid="{00000000-0005-0000-0000-000029050000}"/>
    <cellStyle name="60% - Accent3 2" xfId="1278" xr:uid="{00000000-0005-0000-0000-00002A050000}"/>
    <cellStyle name="60% - Accent3 2 2" xfId="1279" xr:uid="{00000000-0005-0000-0000-00002B050000}"/>
    <cellStyle name="60% - Accent3 2 3" xfId="1280" xr:uid="{00000000-0005-0000-0000-00002C050000}"/>
    <cellStyle name="60% - Accent3 2 4" xfId="1281" xr:uid="{00000000-0005-0000-0000-00002D050000}"/>
    <cellStyle name="60% - Accent3 2_UPDATE SPIRIT YL8" xfId="1282" xr:uid="{00000000-0005-0000-0000-00002E050000}"/>
    <cellStyle name="60% - Accent3 3" xfId="1283" xr:uid="{00000000-0005-0000-0000-00002F050000}"/>
    <cellStyle name="60% - Accent3 4" xfId="1284" xr:uid="{00000000-0005-0000-0000-000030050000}"/>
    <cellStyle name="60% - Accent4 2" xfId="1285" xr:uid="{00000000-0005-0000-0000-000031050000}"/>
    <cellStyle name="60% - Accent4 2 2" xfId="1286" xr:uid="{00000000-0005-0000-0000-000032050000}"/>
    <cellStyle name="60% - Accent4 2 3" xfId="1287" xr:uid="{00000000-0005-0000-0000-000033050000}"/>
    <cellStyle name="60% - Accent4 2 4" xfId="1288" xr:uid="{00000000-0005-0000-0000-000034050000}"/>
    <cellStyle name="60% - Accent4 2_UPDATE SPIRIT YL8" xfId="1289" xr:uid="{00000000-0005-0000-0000-000035050000}"/>
    <cellStyle name="60% - Accent4 3" xfId="1290" xr:uid="{00000000-0005-0000-0000-000036050000}"/>
    <cellStyle name="60% - Accent4 4" xfId="1291" xr:uid="{00000000-0005-0000-0000-000037050000}"/>
    <cellStyle name="60% - Accent5 2" xfId="1292" xr:uid="{00000000-0005-0000-0000-000038050000}"/>
    <cellStyle name="60% - Accent5 2 2" xfId="1293" xr:uid="{00000000-0005-0000-0000-000039050000}"/>
    <cellStyle name="60% - Accent5 2 3" xfId="1294" xr:uid="{00000000-0005-0000-0000-00003A050000}"/>
    <cellStyle name="60% - Accent5 2 4" xfId="1295" xr:uid="{00000000-0005-0000-0000-00003B050000}"/>
    <cellStyle name="60% - Accent5 2_UPDATE SPIRIT YL8" xfId="1296" xr:uid="{00000000-0005-0000-0000-00003C050000}"/>
    <cellStyle name="60% - Accent5 3" xfId="1297" xr:uid="{00000000-0005-0000-0000-00003D050000}"/>
    <cellStyle name="60% - Accent5 4" xfId="1298" xr:uid="{00000000-0005-0000-0000-00003E050000}"/>
    <cellStyle name="60% - Accent6 2" xfId="1299" xr:uid="{00000000-0005-0000-0000-00003F050000}"/>
    <cellStyle name="60% - Accent6 2 2" xfId="1300" xr:uid="{00000000-0005-0000-0000-000040050000}"/>
    <cellStyle name="60% - Accent6 2 3" xfId="1301" xr:uid="{00000000-0005-0000-0000-000041050000}"/>
    <cellStyle name="60% - Accent6 2 4" xfId="1302" xr:uid="{00000000-0005-0000-0000-000042050000}"/>
    <cellStyle name="60% - Accent6 2_UPDATE SPIRIT YL8" xfId="1303" xr:uid="{00000000-0005-0000-0000-000043050000}"/>
    <cellStyle name="60% - Accent6 3" xfId="1304" xr:uid="{00000000-0005-0000-0000-000044050000}"/>
    <cellStyle name="60% - Accent6 4" xfId="1305" xr:uid="{00000000-0005-0000-0000-000045050000}"/>
    <cellStyle name="60% - 강조색1 3" xfId="1306" xr:uid="{00000000-0005-0000-0000-000046050000}"/>
    <cellStyle name="60% - 강조색2 3" xfId="1307" xr:uid="{00000000-0005-0000-0000-000047050000}"/>
    <cellStyle name="60% - 강조색3 3" xfId="1308" xr:uid="{00000000-0005-0000-0000-000048050000}"/>
    <cellStyle name="60% - 강조색4 3" xfId="1309" xr:uid="{00000000-0005-0000-0000-000049050000}"/>
    <cellStyle name="60% - 강조색5 3" xfId="1310" xr:uid="{00000000-0005-0000-0000-00004A050000}"/>
    <cellStyle name="60% - 강조색6 3" xfId="1311" xr:uid="{00000000-0005-0000-0000-00004B050000}"/>
    <cellStyle name="A" xfId="1312" xr:uid="{00000000-0005-0000-0000-00004C050000}"/>
    <cellStyle name="ÅE­ [0]_°èÈ¹" xfId="1313" xr:uid="{00000000-0005-0000-0000-00004D050000}"/>
    <cellStyle name="ÅE­_°èÈ¹" xfId="1314" xr:uid="{00000000-0005-0000-0000-00004E050000}"/>
    <cellStyle name="Accent1 2" xfId="1315" xr:uid="{00000000-0005-0000-0000-00004F050000}"/>
    <cellStyle name="Accent1 2 2" xfId="1316" xr:uid="{00000000-0005-0000-0000-000050050000}"/>
    <cellStyle name="Accent1 2 3" xfId="1317" xr:uid="{00000000-0005-0000-0000-000051050000}"/>
    <cellStyle name="Accent1 2 4" xfId="1318" xr:uid="{00000000-0005-0000-0000-000052050000}"/>
    <cellStyle name="Accent1 2_UPDATE SPIRIT YL8" xfId="1319" xr:uid="{00000000-0005-0000-0000-000053050000}"/>
    <cellStyle name="Accent1 3" xfId="1320" xr:uid="{00000000-0005-0000-0000-000054050000}"/>
    <cellStyle name="Accent1 4" xfId="1321" xr:uid="{00000000-0005-0000-0000-000055050000}"/>
    <cellStyle name="Accent2 2" xfId="1322" xr:uid="{00000000-0005-0000-0000-000056050000}"/>
    <cellStyle name="Accent2 2 2" xfId="1323" xr:uid="{00000000-0005-0000-0000-000057050000}"/>
    <cellStyle name="Accent2 2 3" xfId="1324" xr:uid="{00000000-0005-0000-0000-000058050000}"/>
    <cellStyle name="Accent2 2 4" xfId="1325" xr:uid="{00000000-0005-0000-0000-000059050000}"/>
    <cellStyle name="Accent2 2_UPDATE SPIRIT YL8" xfId="1326" xr:uid="{00000000-0005-0000-0000-00005A050000}"/>
    <cellStyle name="Accent2 3" xfId="1327" xr:uid="{00000000-0005-0000-0000-00005B050000}"/>
    <cellStyle name="Accent2 4" xfId="1328" xr:uid="{00000000-0005-0000-0000-00005C050000}"/>
    <cellStyle name="Accent3 2" xfId="1329" xr:uid="{00000000-0005-0000-0000-00005D050000}"/>
    <cellStyle name="Accent3 2 2" xfId="1330" xr:uid="{00000000-0005-0000-0000-00005E050000}"/>
    <cellStyle name="Accent3 2 3" xfId="1331" xr:uid="{00000000-0005-0000-0000-00005F050000}"/>
    <cellStyle name="Accent3 2 4" xfId="1332" xr:uid="{00000000-0005-0000-0000-000060050000}"/>
    <cellStyle name="Accent3 2_UPDATE SPIRIT YL8" xfId="1333" xr:uid="{00000000-0005-0000-0000-000061050000}"/>
    <cellStyle name="Accent3 3" xfId="1334" xr:uid="{00000000-0005-0000-0000-000062050000}"/>
    <cellStyle name="Accent3 4" xfId="1335" xr:uid="{00000000-0005-0000-0000-000063050000}"/>
    <cellStyle name="Accent4 2" xfId="1336" xr:uid="{00000000-0005-0000-0000-000064050000}"/>
    <cellStyle name="Accent4 2 2" xfId="1337" xr:uid="{00000000-0005-0000-0000-000065050000}"/>
    <cellStyle name="Accent4 2 3" xfId="1338" xr:uid="{00000000-0005-0000-0000-000066050000}"/>
    <cellStyle name="Accent4 2 4" xfId="1339" xr:uid="{00000000-0005-0000-0000-000067050000}"/>
    <cellStyle name="Accent4 2_UPDATE SPIRIT YL8" xfId="1340" xr:uid="{00000000-0005-0000-0000-000068050000}"/>
    <cellStyle name="Accent4 3" xfId="1341" xr:uid="{00000000-0005-0000-0000-000069050000}"/>
    <cellStyle name="Accent4 4" xfId="1342" xr:uid="{00000000-0005-0000-0000-00006A050000}"/>
    <cellStyle name="Accent5 2" xfId="1343" xr:uid="{00000000-0005-0000-0000-00006B050000}"/>
    <cellStyle name="Accent5 2 2" xfId="1344" xr:uid="{00000000-0005-0000-0000-00006C050000}"/>
    <cellStyle name="Accent5 2 3" xfId="1345" xr:uid="{00000000-0005-0000-0000-00006D050000}"/>
    <cellStyle name="Accent5 2 4" xfId="1346" xr:uid="{00000000-0005-0000-0000-00006E050000}"/>
    <cellStyle name="Accent5 2_UPDATE SPIRIT YL8" xfId="1347" xr:uid="{00000000-0005-0000-0000-00006F050000}"/>
    <cellStyle name="Accent5 3" xfId="1348" xr:uid="{00000000-0005-0000-0000-000070050000}"/>
    <cellStyle name="Accent5 4" xfId="1349" xr:uid="{00000000-0005-0000-0000-000071050000}"/>
    <cellStyle name="Accent6 2" xfId="1350" xr:uid="{00000000-0005-0000-0000-000072050000}"/>
    <cellStyle name="Accent6 2 2" xfId="1351" xr:uid="{00000000-0005-0000-0000-000073050000}"/>
    <cellStyle name="Accent6 2 3" xfId="1352" xr:uid="{00000000-0005-0000-0000-000074050000}"/>
    <cellStyle name="Accent6 2 4" xfId="1353" xr:uid="{00000000-0005-0000-0000-000075050000}"/>
    <cellStyle name="Accent6 2_UPDATE SPIRIT YL8" xfId="1354" xr:uid="{00000000-0005-0000-0000-000076050000}"/>
    <cellStyle name="Accent6 3" xfId="1355" xr:uid="{00000000-0005-0000-0000-000077050000}"/>
    <cellStyle name="Accent6 4" xfId="1356" xr:uid="{00000000-0005-0000-0000-000078050000}"/>
    <cellStyle name="AeE­ [0]_INQUIRY ¿μ¾÷AßAø " xfId="1357" xr:uid="{00000000-0005-0000-0000-000079050000}"/>
    <cellStyle name="AeE­_INQUIRY ¿μ¾÷AßAø " xfId="1358" xr:uid="{00000000-0005-0000-0000-00007A050000}"/>
    <cellStyle name="ÄÞ¸¶ [0]_°èÈ¹" xfId="1359" xr:uid="{00000000-0005-0000-0000-00007B050000}"/>
    <cellStyle name="AÞ¸¶ [0]_INQUIRY ¿?¾÷AßAø " xfId="1360" xr:uid="{00000000-0005-0000-0000-00007C050000}"/>
    <cellStyle name="ÄÞ¸¶_°èÈ¹" xfId="1361" xr:uid="{00000000-0005-0000-0000-00007D050000}"/>
    <cellStyle name="AÞ¸¶_INQUIRY ¿?¾÷AßAø " xfId="1362" xr:uid="{00000000-0005-0000-0000-00007E050000}"/>
    <cellStyle name="Background" xfId="1363" xr:uid="{00000000-0005-0000-0000-00007F050000}"/>
    <cellStyle name="Bad 2" xfId="1364" xr:uid="{00000000-0005-0000-0000-000080050000}"/>
    <cellStyle name="Bad 2 2" xfId="1365" xr:uid="{00000000-0005-0000-0000-000081050000}"/>
    <cellStyle name="Bad 2 3" xfId="1366" xr:uid="{00000000-0005-0000-0000-000082050000}"/>
    <cellStyle name="Bad 2 4" xfId="1367" xr:uid="{00000000-0005-0000-0000-000083050000}"/>
    <cellStyle name="Bad 2_UPDATE SPIRIT YL8" xfId="1368" xr:uid="{00000000-0005-0000-0000-000084050000}"/>
    <cellStyle name="Bad 3" xfId="1369" xr:uid="{00000000-0005-0000-0000-000085050000}"/>
    <cellStyle name="Bad 4" xfId="1370" xr:uid="{00000000-0005-0000-0000-000086050000}"/>
    <cellStyle name="Bold 11" xfId="1371" xr:uid="{00000000-0005-0000-0000-000087050000}"/>
    <cellStyle name="C?AØ_¿?¾÷CoE² " xfId="1372" xr:uid="{00000000-0005-0000-0000-000088050000}"/>
    <cellStyle name="C￥AØ_¿μ¾÷CoE² " xfId="1373" xr:uid="{00000000-0005-0000-0000-000089050000}"/>
    <cellStyle name="Ç¥ÁØ_°èÈ¹" xfId="1374" xr:uid="{00000000-0005-0000-0000-00008A050000}"/>
    <cellStyle name="Calc Currency (0)" xfId="1375" xr:uid="{00000000-0005-0000-0000-00008B050000}"/>
    <cellStyle name="Calculation 2" xfId="1376" xr:uid="{00000000-0005-0000-0000-00008C050000}"/>
    <cellStyle name="Calculation 2 2" xfId="1377" xr:uid="{00000000-0005-0000-0000-00008D050000}"/>
    <cellStyle name="Calculation 2 3" xfId="1378" xr:uid="{00000000-0005-0000-0000-00008E050000}"/>
    <cellStyle name="Calculation 2 4" xfId="1379" xr:uid="{00000000-0005-0000-0000-00008F050000}"/>
    <cellStyle name="Calculation 2_DATA FORECAST" xfId="1380" xr:uid="{00000000-0005-0000-0000-000090050000}"/>
    <cellStyle name="Calculation 3" xfId="1381" xr:uid="{00000000-0005-0000-0000-000091050000}"/>
    <cellStyle name="Calculation 4" xfId="1382" xr:uid="{00000000-0005-0000-0000-000092050000}"/>
    <cellStyle name="Card" xfId="1383" xr:uid="{00000000-0005-0000-0000-000093050000}"/>
    <cellStyle name="Card B" xfId="1384" xr:uid="{00000000-0005-0000-0000-000094050000}"/>
    <cellStyle name="Card BL" xfId="1385" xr:uid="{00000000-0005-0000-0000-000095050000}"/>
    <cellStyle name="Card BR" xfId="1386" xr:uid="{00000000-0005-0000-0000-000096050000}"/>
    <cellStyle name="Card L" xfId="1387" xr:uid="{00000000-0005-0000-0000-000097050000}"/>
    <cellStyle name="Card R" xfId="1388" xr:uid="{00000000-0005-0000-0000-000098050000}"/>
    <cellStyle name="Card T" xfId="1389" xr:uid="{00000000-0005-0000-0000-000099050000}"/>
    <cellStyle name="Card TL" xfId="1390" xr:uid="{00000000-0005-0000-0000-00009A050000}"/>
    <cellStyle name="Card TR" xfId="1391" xr:uid="{00000000-0005-0000-0000-00009B050000}"/>
    <cellStyle name="Card_01. STOCK CARD RM REGULER JANUARI 2014" xfId="1392" xr:uid="{00000000-0005-0000-0000-00009C050000}"/>
    <cellStyle name="Check Cell 2" xfId="1393" xr:uid="{00000000-0005-0000-0000-00009D050000}"/>
    <cellStyle name="Check Cell 2 2" xfId="1394" xr:uid="{00000000-0005-0000-0000-00009E050000}"/>
    <cellStyle name="Check Cell 2 3" xfId="1395" xr:uid="{00000000-0005-0000-0000-00009F050000}"/>
    <cellStyle name="Check Cell 2 4" xfId="1396" xr:uid="{00000000-0005-0000-0000-0000A0050000}"/>
    <cellStyle name="Check Cell 2_DATA FORECAST" xfId="1397" xr:uid="{00000000-0005-0000-0000-0000A1050000}"/>
    <cellStyle name="Check Cell 3" xfId="1398" xr:uid="{00000000-0005-0000-0000-0000A2050000}"/>
    <cellStyle name="Check Cell 4" xfId="1399" xr:uid="{00000000-0005-0000-0000-0000A3050000}"/>
    <cellStyle name="Column Header" xfId="1400" xr:uid="{00000000-0005-0000-0000-0000A4050000}"/>
    <cellStyle name="Comma  - Style1" xfId="1402" xr:uid="{00000000-0005-0000-0000-0000A5050000}"/>
    <cellStyle name="Comma  - Style2" xfId="1403" xr:uid="{00000000-0005-0000-0000-0000A6050000}"/>
    <cellStyle name="Comma  - Style3" xfId="1404" xr:uid="{00000000-0005-0000-0000-0000A7050000}"/>
    <cellStyle name="Comma  - Style4" xfId="1405" xr:uid="{00000000-0005-0000-0000-0000A8050000}"/>
    <cellStyle name="Comma  - Style5" xfId="1406" xr:uid="{00000000-0005-0000-0000-0000A9050000}"/>
    <cellStyle name="Comma  - Style6" xfId="1407" xr:uid="{00000000-0005-0000-0000-0000AA050000}"/>
    <cellStyle name="Comma  - Style7" xfId="1408" xr:uid="{00000000-0005-0000-0000-0000AB050000}"/>
    <cellStyle name="Comma  - Style8" xfId="1409" xr:uid="{00000000-0005-0000-0000-0000AC050000}"/>
    <cellStyle name="Comma [0]" xfId="1" builtinId="6"/>
    <cellStyle name="Comma [0] 11" xfId="1411" xr:uid="{00000000-0005-0000-0000-0000AE050000}"/>
    <cellStyle name="Comma [0] 11 2" xfId="1412" xr:uid="{00000000-0005-0000-0000-0000AF050000}"/>
    <cellStyle name="Comma [0] 2" xfId="2" xr:uid="{00000000-0005-0000-0000-0000B0050000}"/>
    <cellStyle name="Comma [0] 2 10" xfId="1413" xr:uid="{00000000-0005-0000-0000-0000B1050000}"/>
    <cellStyle name="Comma [0] 2 2" xfId="17" xr:uid="{00000000-0005-0000-0000-0000B2050000}"/>
    <cellStyle name="Comma [0] 2 2 2" xfId="1415" xr:uid="{00000000-0005-0000-0000-0000B3050000}"/>
    <cellStyle name="Comma [0] 2 2 3" xfId="1414" xr:uid="{00000000-0005-0000-0000-0000B4050000}"/>
    <cellStyle name="Comma [0] 2 3" xfId="18" xr:uid="{00000000-0005-0000-0000-0000B5050000}"/>
    <cellStyle name="Comma [0] 2 3 2" xfId="1417" xr:uid="{00000000-0005-0000-0000-0000B6050000}"/>
    <cellStyle name="Comma [0] 2 3 3" xfId="1416" xr:uid="{00000000-0005-0000-0000-0000B7050000}"/>
    <cellStyle name="Comma [0] 2 3 4" xfId="2457" xr:uid="{00000000-0005-0000-0000-0000B8050000}"/>
    <cellStyle name="Comma [0] 2 3 5" xfId="2518" xr:uid="{00000000-0005-0000-0000-0000B9050000}"/>
    <cellStyle name="Comma [0] 2 4" xfId="1418" xr:uid="{00000000-0005-0000-0000-0000BA050000}"/>
    <cellStyle name="Comma [0] 2 4 2" xfId="1419" xr:uid="{00000000-0005-0000-0000-0000BB050000}"/>
    <cellStyle name="Comma [0] 2 5" xfId="1420" xr:uid="{00000000-0005-0000-0000-0000BC050000}"/>
    <cellStyle name="Comma [0] 2 5 2" xfId="1421" xr:uid="{00000000-0005-0000-0000-0000BD050000}"/>
    <cellStyle name="Comma [0] 2 6" xfId="1422" xr:uid="{00000000-0005-0000-0000-0000BE050000}"/>
    <cellStyle name="Comma [0] 2 6 2" xfId="1423" xr:uid="{00000000-0005-0000-0000-0000BF050000}"/>
    <cellStyle name="Comma [0] 2 7" xfId="1424" xr:uid="{00000000-0005-0000-0000-0000C0050000}"/>
    <cellStyle name="Comma [0] 2 8" xfId="1425" xr:uid="{00000000-0005-0000-0000-0000C1050000}"/>
    <cellStyle name="Comma [0] 2 9" xfId="1426" xr:uid="{00000000-0005-0000-0000-0000C2050000}"/>
    <cellStyle name="Comma [0] 3" xfId="16" xr:uid="{00000000-0005-0000-0000-0000C3050000}"/>
    <cellStyle name="Comma [0] 3 2" xfId="1428" xr:uid="{00000000-0005-0000-0000-0000C4050000}"/>
    <cellStyle name="Comma [0] 3 3" xfId="1429" xr:uid="{00000000-0005-0000-0000-0000C5050000}"/>
    <cellStyle name="Comma [0] 3 4" xfId="1427" xr:uid="{00000000-0005-0000-0000-0000C6050000}"/>
    <cellStyle name="Comma [0] 4" xfId="3" xr:uid="{00000000-0005-0000-0000-0000C7050000}"/>
    <cellStyle name="Comma [0] 4 2" xfId="1431" xr:uid="{00000000-0005-0000-0000-0000C8050000}"/>
    <cellStyle name="Comma [0] 4 3" xfId="4" xr:uid="{00000000-0005-0000-0000-0000C9050000}"/>
    <cellStyle name="Comma [0] 4 4" xfId="1430" xr:uid="{00000000-0005-0000-0000-0000CA050000}"/>
    <cellStyle name="Comma [0] 5" xfId="29" xr:uid="{00000000-0005-0000-0000-0000CB050000}"/>
    <cellStyle name="Comma [0] 5 2" xfId="1432" xr:uid="{00000000-0005-0000-0000-0000CC050000}"/>
    <cellStyle name="Comma [0] 6" xfId="1433" xr:uid="{00000000-0005-0000-0000-0000CD050000}"/>
    <cellStyle name="Comma [0] 7" xfId="1434" xr:uid="{00000000-0005-0000-0000-0000CE050000}"/>
    <cellStyle name="Comma [0] 8" xfId="1435" xr:uid="{00000000-0005-0000-0000-0000CF050000}"/>
    <cellStyle name="Comma [0] 9" xfId="1410" xr:uid="{00000000-0005-0000-0000-0000D0050000}"/>
    <cellStyle name="Comma 10" xfId="1436" xr:uid="{00000000-0005-0000-0000-0000D1050000}"/>
    <cellStyle name="Comma 11" xfId="1437" xr:uid="{00000000-0005-0000-0000-0000D2050000}"/>
    <cellStyle name="Comma 12" xfId="1438" xr:uid="{00000000-0005-0000-0000-0000D3050000}"/>
    <cellStyle name="Comma 13" xfId="1439" xr:uid="{00000000-0005-0000-0000-0000D4050000}"/>
    <cellStyle name="Comma 14" xfId="1440" xr:uid="{00000000-0005-0000-0000-0000D5050000}"/>
    <cellStyle name="Comma 15" xfId="1441" xr:uid="{00000000-0005-0000-0000-0000D6050000}"/>
    <cellStyle name="Comma 16" xfId="1442" xr:uid="{00000000-0005-0000-0000-0000D7050000}"/>
    <cellStyle name="Comma 17" xfId="1443" xr:uid="{00000000-0005-0000-0000-0000D8050000}"/>
    <cellStyle name="Comma 17 2" xfId="1444" xr:uid="{00000000-0005-0000-0000-0000D9050000}"/>
    <cellStyle name="Comma 18" xfId="1445" xr:uid="{00000000-0005-0000-0000-0000DA050000}"/>
    <cellStyle name="Comma 19" xfId="1446" xr:uid="{00000000-0005-0000-0000-0000DB050000}"/>
    <cellStyle name="Comma 2" xfId="19" xr:uid="{00000000-0005-0000-0000-0000DC050000}"/>
    <cellStyle name="Comma 2 2" xfId="1448" xr:uid="{00000000-0005-0000-0000-0000DD050000}"/>
    <cellStyle name="Comma 2 2 2" xfId="1449" xr:uid="{00000000-0005-0000-0000-0000DE050000}"/>
    <cellStyle name="Comma 2 2 3" xfId="1450" xr:uid="{00000000-0005-0000-0000-0000DF050000}"/>
    <cellStyle name="Comma 2 2 4" xfId="1451" xr:uid="{00000000-0005-0000-0000-0000E0050000}"/>
    <cellStyle name="Comma 2 2 4 2" xfId="1452" xr:uid="{00000000-0005-0000-0000-0000E1050000}"/>
    <cellStyle name="Comma 2 2 5" xfId="1453" xr:uid="{00000000-0005-0000-0000-0000E2050000}"/>
    <cellStyle name="Comma 2 3" xfId="1454" xr:uid="{00000000-0005-0000-0000-0000E3050000}"/>
    <cellStyle name="Comma 2 3 2" xfId="1455" xr:uid="{00000000-0005-0000-0000-0000E4050000}"/>
    <cellStyle name="Comma 2 3 3" xfId="1456" xr:uid="{00000000-0005-0000-0000-0000E5050000}"/>
    <cellStyle name="Comma 2 4" xfId="1457" xr:uid="{00000000-0005-0000-0000-0000E6050000}"/>
    <cellStyle name="Comma 2 4 2" xfId="1458" xr:uid="{00000000-0005-0000-0000-0000E7050000}"/>
    <cellStyle name="Comma 2 5" xfId="1459" xr:uid="{00000000-0005-0000-0000-0000E8050000}"/>
    <cellStyle name="Comma 2 5 2" xfId="1460" xr:uid="{00000000-0005-0000-0000-0000E9050000}"/>
    <cellStyle name="Comma 2 6" xfId="1461" xr:uid="{00000000-0005-0000-0000-0000EA050000}"/>
    <cellStyle name="Comma 2 6 2" xfId="1462" xr:uid="{00000000-0005-0000-0000-0000EB050000}"/>
    <cellStyle name="Comma 2 7" xfId="1463" xr:uid="{00000000-0005-0000-0000-0000EC050000}"/>
    <cellStyle name="Comma 2 8" xfId="1447" xr:uid="{00000000-0005-0000-0000-0000ED050000}"/>
    <cellStyle name="Comma 20" xfId="1464" xr:uid="{00000000-0005-0000-0000-0000EE050000}"/>
    <cellStyle name="Comma 21" xfId="1465" xr:uid="{00000000-0005-0000-0000-0000EF050000}"/>
    <cellStyle name="Comma 22" xfId="1401" xr:uid="{00000000-0005-0000-0000-0000F0050000}"/>
    <cellStyle name="Comma 23" xfId="2446" xr:uid="{00000000-0005-0000-0000-0000F1050000}"/>
    <cellStyle name="Comma 24" xfId="2444" xr:uid="{00000000-0005-0000-0000-0000F2050000}"/>
    <cellStyle name="Comma 25" xfId="2445" xr:uid="{00000000-0005-0000-0000-0000F3050000}"/>
    <cellStyle name="Comma 26" xfId="11" xr:uid="{00000000-0005-0000-0000-0000F4050000}"/>
    <cellStyle name="Comma 27" xfId="2452" xr:uid="{00000000-0005-0000-0000-0000F5050000}"/>
    <cellStyle name="Comma 28" xfId="2453" xr:uid="{00000000-0005-0000-0000-0000F6050000}"/>
    <cellStyle name="Comma 29" xfId="2456" xr:uid="{00000000-0005-0000-0000-0000F7050000}"/>
    <cellStyle name="Comma 3" xfId="1466" xr:uid="{00000000-0005-0000-0000-0000F8050000}"/>
    <cellStyle name="Comma 3 2" xfId="1467" xr:uid="{00000000-0005-0000-0000-0000F9050000}"/>
    <cellStyle name="Comma 3 3" xfId="1468" xr:uid="{00000000-0005-0000-0000-0000FA050000}"/>
    <cellStyle name="Comma 3 4" xfId="1469" xr:uid="{00000000-0005-0000-0000-0000FB050000}"/>
    <cellStyle name="Comma 3 5" xfId="1470" xr:uid="{00000000-0005-0000-0000-0000FC050000}"/>
    <cellStyle name="Comma 30" xfId="2513" xr:uid="{00000000-0005-0000-0000-0000FD050000}"/>
    <cellStyle name="Comma 31" xfId="2517" xr:uid="{00000000-0005-0000-0000-0000FE050000}"/>
    <cellStyle name="Comma 4" xfId="1471" xr:uid="{00000000-0005-0000-0000-0000FF050000}"/>
    <cellStyle name="Comma 4 2" xfId="1472" xr:uid="{00000000-0005-0000-0000-000000060000}"/>
    <cellStyle name="Comma 5" xfId="1473" xr:uid="{00000000-0005-0000-0000-000001060000}"/>
    <cellStyle name="Comma 6" xfId="1474" xr:uid="{00000000-0005-0000-0000-000002060000}"/>
    <cellStyle name="Comma 7" xfId="1475" xr:uid="{00000000-0005-0000-0000-000003060000}"/>
    <cellStyle name="Comma 8" xfId="1476" xr:uid="{00000000-0005-0000-0000-000004060000}"/>
    <cellStyle name="Comma 9" xfId="1477" xr:uid="{00000000-0005-0000-0000-000005060000}"/>
    <cellStyle name="Comma0" xfId="1478" xr:uid="{00000000-0005-0000-0000-000006060000}"/>
    <cellStyle name="Comma0 2" xfId="1479" xr:uid="{00000000-0005-0000-0000-000007060000}"/>
    <cellStyle name="Comma0 3" xfId="1480" xr:uid="{00000000-0005-0000-0000-000008060000}"/>
    <cellStyle name="Comma0 4" xfId="1481" xr:uid="{00000000-0005-0000-0000-000009060000}"/>
    <cellStyle name="Comma0_Copy of Data STO Part FTI 10112014" xfId="1482" xr:uid="{00000000-0005-0000-0000-00000A060000}"/>
    <cellStyle name="Curren - Style3" xfId="1483" xr:uid="{00000000-0005-0000-0000-00000B060000}"/>
    <cellStyle name="Curren - Style4" xfId="1484" xr:uid="{00000000-0005-0000-0000-00000C060000}"/>
    <cellStyle name="Currency 2" xfId="1485" xr:uid="{00000000-0005-0000-0000-00000D060000}"/>
    <cellStyle name="Currency 2 2" xfId="1486" xr:uid="{00000000-0005-0000-0000-00000E060000}"/>
    <cellStyle name="Currency 2 3" xfId="1487" xr:uid="{00000000-0005-0000-0000-00000F060000}"/>
    <cellStyle name="Currency0" xfId="1488" xr:uid="{00000000-0005-0000-0000-000010060000}"/>
    <cellStyle name="Currency0 2" xfId="1489" xr:uid="{00000000-0005-0000-0000-000011060000}"/>
    <cellStyle name="Currency0 3" xfId="1490" xr:uid="{00000000-0005-0000-0000-000012060000}"/>
    <cellStyle name="Currency0 4" xfId="1491" xr:uid="{00000000-0005-0000-0000-000013060000}"/>
    <cellStyle name="Currency0_Copy of Data STO Part FTI 10112014" xfId="1492" xr:uid="{00000000-0005-0000-0000-000014060000}"/>
    <cellStyle name="Daikandt" xfId="1493" xr:uid="{00000000-0005-0000-0000-000015060000}"/>
    <cellStyle name="Date" xfId="1494" xr:uid="{00000000-0005-0000-0000-000016060000}"/>
    <cellStyle name="Date 2" xfId="1495" xr:uid="{00000000-0005-0000-0000-000017060000}"/>
    <cellStyle name="Date_Copy of Data STO Part FTI 10112014" xfId="1496" xr:uid="{00000000-0005-0000-0000-000018060000}"/>
    <cellStyle name="Decimal 1" xfId="1497" xr:uid="{00000000-0005-0000-0000-000019060000}"/>
    <cellStyle name="Decimal 2" xfId="1498" xr:uid="{00000000-0005-0000-0000-00001A060000}"/>
    <cellStyle name="Decimal 3" xfId="1499" xr:uid="{00000000-0005-0000-0000-00001B060000}"/>
    <cellStyle name="Dezimal [0]_laroux" xfId="1500" xr:uid="{00000000-0005-0000-0000-00001C060000}"/>
    <cellStyle name="Dezimal_laroux" xfId="1501" xr:uid="{00000000-0005-0000-0000-00001D060000}"/>
    <cellStyle name="Euro" xfId="1502" xr:uid="{00000000-0005-0000-0000-00001E060000}"/>
    <cellStyle name="Euro 2" xfId="1503" xr:uid="{00000000-0005-0000-0000-00001F060000}"/>
    <cellStyle name="Euro_Copy of Data STO Part FTI 10112014" xfId="1504" xr:uid="{00000000-0005-0000-0000-000020060000}"/>
    <cellStyle name="Excel Built-in Normal" xfId="1505" xr:uid="{00000000-0005-0000-0000-000021060000}"/>
    <cellStyle name="Explanatory Text 2" xfId="1506" xr:uid="{00000000-0005-0000-0000-000022060000}"/>
    <cellStyle name="Explanatory Text 2 2" xfId="1507" xr:uid="{00000000-0005-0000-0000-000023060000}"/>
    <cellStyle name="Explanatory Text 2 3" xfId="1508" xr:uid="{00000000-0005-0000-0000-000024060000}"/>
    <cellStyle name="Explanatory Text 2_UPDATE SPIRIT YL8" xfId="1509" xr:uid="{00000000-0005-0000-0000-000025060000}"/>
    <cellStyle name="Explanatory Text 3" xfId="1510" xr:uid="{00000000-0005-0000-0000-000026060000}"/>
    <cellStyle name="Explanatory Text 4" xfId="1511" xr:uid="{00000000-0005-0000-0000-000027060000}"/>
    <cellStyle name="Fixed" xfId="1512" xr:uid="{00000000-0005-0000-0000-000028060000}"/>
    <cellStyle name="Fixed 2" xfId="1513" xr:uid="{00000000-0005-0000-0000-000029060000}"/>
    <cellStyle name="Fixed_Copy of Data STO Part FTI 10112014" xfId="1514" xr:uid="{00000000-0005-0000-0000-00002A060000}"/>
    <cellStyle name="ƒnƒCƒp[ƒŠƒ“ƒN" xfId="1515" xr:uid="{00000000-0005-0000-0000-00002B060000}"/>
    <cellStyle name="Good 2" xfId="1516" xr:uid="{00000000-0005-0000-0000-00002C060000}"/>
    <cellStyle name="Good 2 2" xfId="1517" xr:uid="{00000000-0005-0000-0000-00002D060000}"/>
    <cellStyle name="Good 2 3" xfId="1518" xr:uid="{00000000-0005-0000-0000-00002E060000}"/>
    <cellStyle name="Good 2 4" xfId="1519" xr:uid="{00000000-0005-0000-0000-00002F060000}"/>
    <cellStyle name="Good 2_UPDATE SPIRIT YL8" xfId="1520" xr:uid="{00000000-0005-0000-0000-000030060000}"/>
    <cellStyle name="Good 3" xfId="1521" xr:uid="{00000000-0005-0000-0000-000031060000}"/>
    <cellStyle name="Good 4" xfId="1522" xr:uid="{00000000-0005-0000-0000-000032060000}"/>
    <cellStyle name="Grey" xfId="1523" xr:uid="{00000000-0005-0000-0000-000033060000}"/>
    <cellStyle name="Header1" xfId="1524" xr:uid="{00000000-0005-0000-0000-000034060000}"/>
    <cellStyle name="Header2" xfId="1525" xr:uid="{00000000-0005-0000-0000-000035060000}"/>
    <cellStyle name="Heading 1 2" xfId="1526" xr:uid="{00000000-0005-0000-0000-000036060000}"/>
    <cellStyle name="Heading 1 2 2" xfId="1527" xr:uid="{00000000-0005-0000-0000-000037060000}"/>
    <cellStyle name="Heading 1 2 3" xfId="1528" xr:uid="{00000000-0005-0000-0000-000038060000}"/>
    <cellStyle name="Heading 1 2 4" xfId="1529" xr:uid="{00000000-0005-0000-0000-000039060000}"/>
    <cellStyle name="Heading 1 2_DATA FORECAST" xfId="1530" xr:uid="{00000000-0005-0000-0000-00003A060000}"/>
    <cellStyle name="Heading 1 3" xfId="1531" xr:uid="{00000000-0005-0000-0000-00003B060000}"/>
    <cellStyle name="Heading 1 4" xfId="1532" xr:uid="{00000000-0005-0000-0000-00003C060000}"/>
    <cellStyle name="Heading 2 2" xfId="1533" xr:uid="{00000000-0005-0000-0000-00003D060000}"/>
    <cellStyle name="Heading 2 2 2" xfId="1534" xr:uid="{00000000-0005-0000-0000-00003E060000}"/>
    <cellStyle name="Heading 2 2 3" xfId="1535" xr:uid="{00000000-0005-0000-0000-00003F060000}"/>
    <cellStyle name="Heading 2 2 4" xfId="1536" xr:uid="{00000000-0005-0000-0000-000040060000}"/>
    <cellStyle name="Heading 2 2_DATA FORECAST" xfId="1537" xr:uid="{00000000-0005-0000-0000-000041060000}"/>
    <cellStyle name="Heading 2 3" xfId="1538" xr:uid="{00000000-0005-0000-0000-000042060000}"/>
    <cellStyle name="Heading 2 4" xfId="1539" xr:uid="{00000000-0005-0000-0000-000043060000}"/>
    <cellStyle name="Heading 3 2" xfId="1540" xr:uid="{00000000-0005-0000-0000-000044060000}"/>
    <cellStyle name="Heading 3 2 2" xfId="1541" xr:uid="{00000000-0005-0000-0000-000045060000}"/>
    <cellStyle name="Heading 3 2 3" xfId="1542" xr:uid="{00000000-0005-0000-0000-000046060000}"/>
    <cellStyle name="Heading 3 2_DATA FORECAST" xfId="1543" xr:uid="{00000000-0005-0000-0000-000047060000}"/>
    <cellStyle name="Heading 3 3" xfId="1544" xr:uid="{00000000-0005-0000-0000-000048060000}"/>
    <cellStyle name="Heading 3 4" xfId="1545" xr:uid="{00000000-0005-0000-0000-000049060000}"/>
    <cellStyle name="Heading 4 2" xfId="1546" xr:uid="{00000000-0005-0000-0000-00004A060000}"/>
    <cellStyle name="Heading 4 2 2" xfId="1547" xr:uid="{00000000-0005-0000-0000-00004B060000}"/>
    <cellStyle name="Heading 4 2 3" xfId="1548" xr:uid="{00000000-0005-0000-0000-00004C060000}"/>
    <cellStyle name="Heading 4 2_UPDATE SPIRIT YL8" xfId="1549" xr:uid="{00000000-0005-0000-0000-00004D060000}"/>
    <cellStyle name="Heading 4 3" xfId="1550" xr:uid="{00000000-0005-0000-0000-00004E060000}"/>
    <cellStyle name="Heading 4 4" xfId="1551" xr:uid="{00000000-0005-0000-0000-00004F060000}"/>
    <cellStyle name="Hiperv?nculo" xfId="1552" xr:uid="{00000000-0005-0000-0000-000050060000}"/>
    <cellStyle name="Hiperv?nculo visitado" xfId="1553" xr:uid="{00000000-0005-0000-0000-000051060000}"/>
    <cellStyle name="Hyperlink 2" xfId="1554" xr:uid="{00000000-0005-0000-0000-000052060000}"/>
    <cellStyle name="Input %" xfId="1555" xr:uid="{00000000-0005-0000-0000-000053060000}"/>
    <cellStyle name="Input [yellow]" xfId="1556" xr:uid="{00000000-0005-0000-0000-000054060000}"/>
    <cellStyle name="Input 1" xfId="1557" xr:uid="{00000000-0005-0000-0000-000055060000}"/>
    <cellStyle name="Input 10" xfId="1558" xr:uid="{00000000-0005-0000-0000-000056060000}"/>
    <cellStyle name="Input 11" xfId="1559" xr:uid="{00000000-0005-0000-0000-000057060000}"/>
    <cellStyle name="Input 12" xfId="1560" xr:uid="{00000000-0005-0000-0000-000058060000}"/>
    <cellStyle name="Input 13" xfId="1561" xr:uid="{00000000-0005-0000-0000-000059060000}"/>
    <cellStyle name="Input 14" xfId="1562" xr:uid="{00000000-0005-0000-0000-00005A060000}"/>
    <cellStyle name="Input 15" xfId="1563" xr:uid="{00000000-0005-0000-0000-00005B060000}"/>
    <cellStyle name="Input 16" xfId="1564" xr:uid="{00000000-0005-0000-0000-00005C060000}"/>
    <cellStyle name="Input 17" xfId="1565" xr:uid="{00000000-0005-0000-0000-00005D060000}"/>
    <cellStyle name="Input 18" xfId="1566" xr:uid="{00000000-0005-0000-0000-00005E060000}"/>
    <cellStyle name="Input 19" xfId="1567" xr:uid="{00000000-0005-0000-0000-00005F060000}"/>
    <cellStyle name="Input 2" xfId="1568" xr:uid="{00000000-0005-0000-0000-000060060000}"/>
    <cellStyle name="Input 2 2" xfId="1569" xr:uid="{00000000-0005-0000-0000-000061060000}"/>
    <cellStyle name="Input 2 3" xfId="1570" xr:uid="{00000000-0005-0000-0000-000062060000}"/>
    <cellStyle name="Input 2 4" xfId="1571" xr:uid="{00000000-0005-0000-0000-000063060000}"/>
    <cellStyle name="Input 2_DATA FORECAST" xfId="1572" xr:uid="{00000000-0005-0000-0000-000064060000}"/>
    <cellStyle name="Input 20" xfId="1573" xr:uid="{00000000-0005-0000-0000-000065060000}"/>
    <cellStyle name="Input 21" xfId="1574" xr:uid="{00000000-0005-0000-0000-000066060000}"/>
    <cellStyle name="Input 22" xfId="1575" xr:uid="{00000000-0005-0000-0000-000067060000}"/>
    <cellStyle name="Input 23" xfId="1576" xr:uid="{00000000-0005-0000-0000-000068060000}"/>
    <cellStyle name="Input 24" xfId="1577" xr:uid="{00000000-0005-0000-0000-000069060000}"/>
    <cellStyle name="Input 25" xfId="1578" xr:uid="{00000000-0005-0000-0000-00006A060000}"/>
    <cellStyle name="Input 26" xfId="1579" xr:uid="{00000000-0005-0000-0000-00006B060000}"/>
    <cellStyle name="Input 27" xfId="1580" xr:uid="{00000000-0005-0000-0000-00006C060000}"/>
    <cellStyle name="Input 28" xfId="1581" xr:uid="{00000000-0005-0000-0000-00006D060000}"/>
    <cellStyle name="Input 29" xfId="1582" xr:uid="{00000000-0005-0000-0000-00006E060000}"/>
    <cellStyle name="Input 3" xfId="1583" xr:uid="{00000000-0005-0000-0000-00006F060000}"/>
    <cellStyle name="Input 30" xfId="1584" xr:uid="{00000000-0005-0000-0000-000070060000}"/>
    <cellStyle name="Input 31" xfId="1585" xr:uid="{00000000-0005-0000-0000-000071060000}"/>
    <cellStyle name="Input 32" xfId="1586" xr:uid="{00000000-0005-0000-0000-000072060000}"/>
    <cellStyle name="Input 33" xfId="1587" xr:uid="{00000000-0005-0000-0000-000073060000}"/>
    <cellStyle name="Input 34" xfId="1588" xr:uid="{00000000-0005-0000-0000-000074060000}"/>
    <cellStyle name="Input 35" xfId="1589" xr:uid="{00000000-0005-0000-0000-000075060000}"/>
    <cellStyle name="Input 36" xfId="1590" xr:uid="{00000000-0005-0000-0000-000076060000}"/>
    <cellStyle name="Input 37" xfId="1591" xr:uid="{00000000-0005-0000-0000-000077060000}"/>
    <cellStyle name="Input 38" xfId="1592" xr:uid="{00000000-0005-0000-0000-000078060000}"/>
    <cellStyle name="Input 39" xfId="1593" xr:uid="{00000000-0005-0000-0000-000079060000}"/>
    <cellStyle name="Input 4" xfId="1594" xr:uid="{00000000-0005-0000-0000-00007A060000}"/>
    <cellStyle name="Input 40" xfId="1595" xr:uid="{00000000-0005-0000-0000-00007B060000}"/>
    <cellStyle name="Input 41" xfId="1596" xr:uid="{00000000-0005-0000-0000-00007C060000}"/>
    <cellStyle name="Input 42" xfId="1597" xr:uid="{00000000-0005-0000-0000-00007D060000}"/>
    <cellStyle name="Input 43" xfId="1598" xr:uid="{00000000-0005-0000-0000-00007E060000}"/>
    <cellStyle name="Input 44" xfId="1599" xr:uid="{00000000-0005-0000-0000-00007F060000}"/>
    <cellStyle name="Input 45" xfId="1600" xr:uid="{00000000-0005-0000-0000-000080060000}"/>
    <cellStyle name="Input 46" xfId="1601" xr:uid="{00000000-0005-0000-0000-000081060000}"/>
    <cellStyle name="Input 47" xfId="1602" xr:uid="{00000000-0005-0000-0000-000082060000}"/>
    <cellStyle name="Input 48" xfId="1603" xr:uid="{00000000-0005-0000-0000-000083060000}"/>
    <cellStyle name="Input 49" xfId="1604" xr:uid="{00000000-0005-0000-0000-000084060000}"/>
    <cellStyle name="Input 5" xfId="1605" xr:uid="{00000000-0005-0000-0000-000085060000}"/>
    <cellStyle name="Input 50" xfId="1606" xr:uid="{00000000-0005-0000-0000-000086060000}"/>
    <cellStyle name="Input 51" xfId="1607" xr:uid="{00000000-0005-0000-0000-000087060000}"/>
    <cellStyle name="Input 52" xfId="1608" xr:uid="{00000000-0005-0000-0000-000088060000}"/>
    <cellStyle name="Input 53" xfId="1609" xr:uid="{00000000-0005-0000-0000-000089060000}"/>
    <cellStyle name="Input 54" xfId="1610" xr:uid="{00000000-0005-0000-0000-00008A060000}"/>
    <cellStyle name="Input 55" xfId="1611" xr:uid="{00000000-0005-0000-0000-00008B060000}"/>
    <cellStyle name="Input 56" xfId="1612" xr:uid="{00000000-0005-0000-0000-00008C060000}"/>
    <cellStyle name="Input 57" xfId="1613" xr:uid="{00000000-0005-0000-0000-00008D060000}"/>
    <cellStyle name="Input 58" xfId="1614" xr:uid="{00000000-0005-0000-0000-00008E060000}"/>
    <cellStyle name="Input 59" xfId="1615" xr:uid="{00000000-0005-0000-0000-00008F060000}"/>
    <cellStyle name="Input 6" xfId="1616" xr:uid="{00000000-0005-0000-0000-000090060000}"/>
    <cellStyle name="Input 60" xfId="1617" xr:uid="{00000000-0005-0000-0000-000091060000}"/>
    <cellStyle name="Input 61" xfId="1618" xr:uid="{00000000-0005-0000-0000-000092060000}"/>
    <cellStyle name="Input 62" xfId="1619" xr:uid="{00000000-0005-0000-0000-000093060000}"/>
    <cellStyle name="Input 63" xfId="1620" xr:uid="{00000000-0005-0000-0000-000094060000}"/>
    <cellStyle name="Input 64" xfId="1621" xr:uid="{00000000-0005-0000-0000-000095060000}"/>
    <cellStyle name="Input 65" xfId="1622" xr:uid="{00000000-0005-0000-0000-000096060000}"/>
    <cellStyle name="Input 66" xfId="1623" xr:uid="{00000000-0005-0000-0000-000097060000}"/>
    <cellStyle name="Input 67" xfId="1624" xr:uid="{00000000-0005-0000-0000-000098060000}"/>
    <cellStyle name="Input 68" xfId="1625" xr:uid="{00000000-0005-0000-0000-000099060000}"/>
    <cellStyle name="Input 69" xfId="1626" xr:uid="{00000000-0005-0000-0000-00009A060000}"/>
    <cellStyle name="Input 7" xfId="1627" xr:uid="{00000000-0005-0000-0000-00009B060000}"/>
    <cellStyle name="Input 70" xfId="1628" xr:uid="{00000000-0005-0000-0000-00009C060000}"/>
    <cellStyle name="Input 71" xfId="1629" xr:uid="{00000000-0005-0000-0000-00009D060000}"/>
    <cellStyle name="Input 72" xfId="1630" xr:uid="{00000000-0005-0000-0000-00009E060000}"/>
    <cellStyle name="Input 73" xfId="1631" xr:uid="{00000000-0005-0000-0000-00009F060000}"/>
    <cellStyle name="Input 74" xfId="1632" xr:uid="{00000000-0005-0000-0000-0000A0060000}"/>
    <cellStyle name="Input 75" xfId="1633" xr:uid="{00000000-0005-0000-0000-0000A1060000}"/>
    <cellStyle name="Input 76" xfId="1634" xr:uid="{00000000-0005-0000-0000-0000A2060000}"/>
    <cellStyle name="Input 77" xfId="1635" xr:uid="{00000000-0005-0000-0000-0000A3060000}"/>
    <cellStyle name="Input 78" xfId="2403" xr:uid="{00000000-0005-0000-0000-0000A4060000}"/>
    <cellStyle name="Input 79" xfId="2372" xr:uid="{00000000-0005-0000-0000-0000A5060000}"/>
    <cellStyle name="Input 8" xfId="1636" xr:uid="{00000000-0005-0000-0000-0000A6060000}"/>
    <cellStyle name="Input 80" xfId="2401" xr:uid="{00000000-0005-0000-0000-0000A7060000}"/>
    <cellStyle name="Input 81" xfId="2371" xr:uid="{00000000-0005-0000-0000-0000A8060000}"/>
    <cellStyle name="Input 82" xfId="2402" xr:uid="{00000000-0005-0000-0000-0000A9060000}"/>
    <cellStyle name="Input 83" xfId="2369" xr:uid="{00000000-0005-0000-0000-0000AA060000}"/>
    <cellStyle name="Input 84" xfId="2404" xr:uid="{00000000-0005-0000-0000-0000AB060000}"/>
    <cellStyle name="Input 9" xfId="1637" xr:uid="{00000000-0005-0000-0000-0000AC060000}"/>
    <cellStyle name="Lien hypertexte" xfId="1638" xr:uid="{00000000-0005-0000-0000-0000AD060000}"/>
    <cellStyle name="Linked Cell 2" xfId="1639" xr:uid="{00000000-0005-0000-0000-0000AE060000}"/>
    <cellStyle name="Linked Cell 2 2" xfId="1640" xr:uid="{00000000-0005-0000-0000-0000AF060000}"/>
    <cellStyle name="Linked Cell 2 3" xfId="1641" xr:uid="{00000000-0005-0000-0000-0000B0060000}"/>
    <cellStyle name="Linked Cell 2_DATA FORECAST" xfId="1642" xr:uid="{00000000-0005-0000-0000-0000B1060000}"/>
    <cellStyle name="Linked Cell 3" xfId="1643" xr:uid="{00000000-0005-0000-0000-0000B2060000}"/>
    <cellStyle name="Linked Cell 4" xfId="1644" xr:uid="{00000000-0005-0000-0000-0000B3060000}"/>
    <cellStyle name="Milliers [0]_AR1194" xfId="1645" xr:uid="{00000000-0005-0000-0000-0000B4060000}"/>
    <cellStyle name="Milliers_AR1194" xfId="1646" xr:uid="{00000000-0005-0000-0000-0000B5060000}"/>
    <cellStyle name="Moeda [0]_aola" xfId="1647" xr:uid="{00000000-0005-0000-0000-0000B6060000}"/>
    <cellStyle name="Moeda_aola" xfId="1648" xr:uid="{00000000-0005-0000-0000-0000B7060000}"/>
    <cellStyle name="Mon?aire [0]_EDYAN" xfId="1649" xr:uid="{00000000-0005-0000-0000-0000B8060000}"/>
    <cellStyle name="Mon?aire_EDYAN" xfId="1650" xr:uid="{00000000-0005-0000-0000-0000B9060000}"/>
    <cellStyle name="Monétaire [0]_AR1194" xfId="1651" xr:uid="{00000000-0005-0000-0000-0000BA060000}"/>
    <cellStyle name="Monétaire_AR1194" xfId="1652" xr:uid="{00000000-0005-0000-0000-0000BB060000}"/>
    <cellStyle name="Month" xfId="1653" xr:uid="{00000000-0005-0000-0000-0000BC060000}"/>
    <cellStyle name="N" xfId="1654" xr:uid="{00000000-0005-0000-0000-0000BD060000}"/>
    <cellStyle name="N 2" xfId="1655" xr:uid="{00000000-0005-0000-0000-0000BE060000}"/>
    <cellStyle name="N_Sequence Body Shop 060913" xfId="1656" xr:uid="{00000000-0005-0000-0000-0000BF060000}"/>
    <cellStyle name="N_Sequence Body Shop 090913" xfId="1657" xr:uid="{00000000-0005-0000-0000-0000C0060000}"/>
    <cellStyle name="N_Sequence Body Shop 100913" xfId="1658" xr:uid="{00000000-0005-0000-0000-0000C1060000}"/>
    <cellStyle name="N_Sequence Body Shop 110913" xfId="1659" xr:uid="{00000000-0005-0000-0000-0000C2060000}"/>
    <cellStyle name="N_Sequence Body Shop 120913" xfId="1660" xr:uid="{00000000-0005-0000-0000-0000C3060000}"/>
    <cellStyle name="N_Sequence Body Shop 130913" xfId="1661" xr:uid="{00000000-0005-0000-0000-0000C4060000}"/>
    <cellStyle name="N_Sequence Body Shop 160913" xfId="1662" xr:uid="{00000000-0005-0000-0000-0000C5060000}"/>
    <cellStyle name="Neutral 2" xfId="1663" xr:uid="{00000000-0005-0000-0000-0000C6060000}"/>
    <cellStyle name="Neutral 2 2" xfId="1664" xr:uid="{00000000-0005-0000-0000-0000C7060000}"/>
    <cellStyle name="Neutral 2 3" xfId="1665" xr:uid="{00000000-0005-0000-0000-0000C8060000}"/>
    <cellStyle name="Neutral 2 4" xfId="1666" xr:uid="{00000000-0005-0000-0000-0000C9060000}"/>
    <cellStyle name="Neutral 2_UPDATE SPIRIT YL8" xfId="1667" xr:uid="{00000000-0005-0000-0000-0000CA060000}"/>
    <cellStyle name="Neutral 3" xfId="1668" xr:uid="{00000000-0005-0000-0000-0000CB060000}"/>
    <cellStyle name="Neutral 4" xfId="1669" xr:uid="{00000000-0005-0000-0000-0000CC060000}"/>
    <cellStyle name="Norma" xfId="1670" xr:uid="{00000000-0005-0000-0000-0000CD060000}"/>
    <cellStyle name="Norma 2" xfId="1671" xr:uid="{00000000-0005-0000-0000-0000CE060000}"/>
    <cellStyle name="Norma_Sequence Body Shop 060913" xfId="1672" xr:uid="{00000000-0005-0000-0000-0000CF060000}"/>
    <cellStyle name="Normal" xfId="0" builtinId="0"/>
    <cellStyle name="Normal " xfId="1673" xr:uid="{00000000-0005-0000-0000-0000D1060000}"/>
    <cellStyle name="Normal  2" xfId="1674" xr:uid="{00000000-0005-0000-0000-0000D2060000}"/>
    <cellStyle name="Normal - Style1" xfId="1675" xr:uid="{00000000-0005-0000-0000-0000D3060000}"/>
    <cellStyle name="Normal - Style1 2" xfId="1676" xr:uid="{00000000-0005-0000-0000-0000D4060000}"/>
    <cellStyle name="Normal - Style1 2 2" xfId="1677" xr:uid="{00000000-0005-0000-0000-0000D5060000}"/>
    <cellStyle name="Normal - Style1 2 3" xfId="1678" xr:uid="{00000000-0005-0000-0000-0000D6060000}"/>
    <cellStyle name="Normal - Style1 3" xfId="1679" xr:uid="{00000000-0005-0000-0000-0000D7060000}"/>
    <cellStyle name="Normal - Style1 4" xfId="1680" xr:uid="{00000000-0005-0000-0000-0000D8060000}"/>
    <cellStyle name="Normal - Style1_01. STOCK CARD RM REGULER JANUARI 2014" xfId="1681" xr:uid="{00000000-0005-0000-0000-0000D9060000}"/>
    <cellStyle name="Normal - Style5" xfId="1682" xr:uid="{00000000-0005-0000-0000-0000DA060000}"/>
    <cellStyle name="Normal _Sequence Body Shop 060913" xfId="1683" xr:uid="{00000000-0005-0000-0000-0000DB060000}"/>
    <cellStyle name="Normal 10" xfId="7" xr:uid="{00000000-0005-0000-0000-0000DC060000}"/>
    <cellStyle name="Normal 10 2" xfId="1685" xr:uid="{00000000-0005-0000-0000-0000DD060000}"/>
    <cellStyle name="Normal 10 3" xfId="1686" xr:uid="{00000000-0005-0000-0000-0000DE060000}"/>
    <cellStyle name="Normal 10 4" xfId="1684" xr:uid="{00000000-0005-0000-0000-0000DF060000}"/>
    <cellStyle name="Normal 100" xfId="1687" xr:uid="{00000000-0005-0000-0000-0000E0060000}"/>
    <cellStyle name="Normal 101" xfId="1688" xr:uid="{00000000-0005-0000-0000-0000E1060000}"/>
    <cellStyle name="Normal 101 2" xfId="1689" xr:uid="{00000000-0005-0000-0000-0000E2060000}"/>
    <cellStyle name="Normal 102" xfId="1690" xr:uid="{00000000-0005-0000-0000-0000E3060000}"/>
    <cellStyle name="Normal 102 2" xfId="1691" xr:uid="{00000000-0005-0000-0000-0000E4060000}"/>
    <cellStyle name="Normal 103" xfId="1692" xr:uid="{00000000-0005-0000-0000-0000E5060000}"/>
    <cellStyle name="Normal 104" xfId="1693" xr:uid="{00000000-0005-0000-0000-0000E6060000}"/>
    <cellStyle name="Normal 104 2" xfId="2464" xr:uid="{00000000-0005-0000-0000-0000E7060000}"/>
    <cellStyle name="Normal 104 3" xfId="2519" xr:uid="{00000000-0005-0000-0000-0000E8060000}"/>
    <cellStyle name="Normal 105" xfId="1694" xr:uid="{00000000-0005-0000-0000-0000E9060000}"/>
    <cellStyle name="Normal 105 2" xfId="1695" xr:uid="{00000000-0005-0000-0000-0000EA060000}"/>
    <cellStyle name="Normal 106" xfId="1696" xr:uid="{00000000-0005-0000-0000-0000EB060000}"/>
    <cellStyle name="Normal 106 2" xfId="1697" xr:uid="{00000000-0005-0000-0000-0000EC060000}"/>
    <cellStyle name="Normal 107" xfId="1698" xr:uid="{00000000-0005-0000-0000-0000ED060000}"/>
    <cellStyle name="Normal 107 2" xfId="1699" xr:uid="{00000000-0005-0000-0000-0000EE060000}"/>
    <cellStyle name="Normal 108" xfId="1700" xr:uid="{00000000-0005-0000-0000-0000EF060000}"/>
    <cellStyle name="Normal 108 2" xfId="1701" xr:uid="{00000000-0005-0000-0000-0000F0060000}"/>
    <cellStyle name="Normal 109" xfId="1702" xr:uid="{00000000-0005-0000-0000-0000F1060000}"/>
    <cellStyle name="Normal 109 2" xfId="1703" xr:uid="{00000000-0005-0000-0000-0000F2060000}"/>
    <cellStyle name="Normal 11" xfId="1704" xr:uid="{00000000-0005-0000-0000-0000F3060000}"/>
    <cellStyle name="Normal 11 2" xfId="1705" xr:uid="{00000000-0005-0000-0000-0000F4060000}"/>
    <cellStyle name="Normal 11 3" xfId="1706" xr:uid="{00000000-0005-0000-0000-0000F5060000}"/>
    <cellStyle name="Normal 110" xfId="1707" xr:uid="{00000000-0005-0000-0000-0000F6060000}"/>
    <cellStyle name="Normal 110 2" xfId="1708" xr:uid="{00000000-0005-0000-0000-0000F7060000}"/>
    <cellStyle name="Normal 111" xfId="1709" xr:uid="{00000000-0005-0000-0000-0000F8060000}"/>
    <cellStyle name="Normal 111 2" xfId="1710" xr:uid="{00000000-0005-0000-0000-0000F9060000}"/>
    <cellStyle name="Normal 112" xfId="1711" xr:uid="{00000000-0005-0000-0000-0000FA060000}"/>
    <cellStyle name="Normal 112 2" xfId="1712" xr:uid="{00000000-0005-0000-0000-0000FB060000}"/>
    <cellStyle name="Normal 113" xfId="1713" xr:uid="{00000000-0005-0000-0000-0000FC060000}"/>
    <cellStyle name="Normal 113 2" xfId="1714" xr:uid="{00000000-0005-0000-0000-0000FD060000}"/>
    <cellStyle name="Normal 114" xfId="1715" xr:uid="{00000000-0005-0000-0000-0000FE060000}"/>
    <cellStyle name="Normal 114 2" xfId="1716" xr:uid="{00000000-0005-0000-0000-0000FF060000}"/>
    <cellStyle name="Normal 115" xfId="1717" xr:uid="{00000000-0005-0000-0000-000000070000}"/>
    <cellStyle name="Normal 115 2" xfId="1718" xr:uid="{00000000-0005-0000-0000-000001070000}"/>
    <cellStyle name="Normal 116" xfId="1719" xr:uid="{00000000-0005-0000-0000-000002070000}"/>
    <cellStyle name="Normal 116 2" xfId="1720" xr:uid="{00000000-0005-0000-0000-000003070000}"/>
    <cellStyle name="Normal 117" xfId="1721" xr:uid="{00000000-0005-0000-0000-000004070000}"/>
    <cellStyle name="Normal 117 2" xfId="1722" xr:uid="{00000000-0005-0000-0000-000005070000}"/>
    <cellStyle name="Normal 118" xfId="1723" xr:uid="{00000000-0005-0000-0000-000006070000}"/>
    <cellStyle name="Normal 118 2" xfId="1724" xr:uid="{00000000-0005-0000-0000-000007070000}"/>
    <cellStyle name="Normal 119" xfId="1725" xr:uid="{00000000-0005-0000-0000-000008070000}"/>
    <cellStyle name="Normal 119 2" xfId="1726" xr:uid="{00000000-0005-0000-0000-000009070000}"/>
    <cellStyle name="Normal 12" xfId="1727" xr:uid="{00000000-0005-0000-0000-00000A070000}"/>
    <cellStyle name="Normal 12 2" xfId="1728" xr:uid="{00000000-0005-0000-0000-00000B070000}"/>
    <cellStyle name="Normal 12 3" xfId="1729" xr:uid="{00000000-0005-0000-0000-00000C070000}"/>
    <cellStyle name="Normal 120" xfId="1730" xr:uid="{00000000-0005-0000-0000-00000D070000}"/>
    <cellStyle name="Normal 120 2" xfId="1731" xr:uid="{00000000-0005-0000-0000-00000E070000}"/>
    <cellStyle name="Normal 121" xfId="1732" xr:uid="{00000000-0005-0000-0000-00000F070000}"/>
    <cellStyle name="Normal 121 2" xfId="1733" xr:uid="{00000000-0005-0000-0000-000010070000}"/>
    <cellStyle name="Normal 121 2 2" xfId="1734" xr:uid="{00000000-0005-0000-0000-000011070000}"/>
    <cellStyle name="Normal 121 3" xfId="1735" xr:uid="{00000000-0005-0000-0000-000012070000}"/>
    <cellStyle name="Normal 122" xfId="1736" xr:uid="{00000000-0005-0000-0000-000013070000}"/>
    <cellStyle name="Normal 122 2" xfId="1737" xr:uid="{00000000-0005-0000-0000-000014070000}"/>
    <cellStyle name="Normal 123" xfId="1738" xr:uid="{00000000-0005-0000-0000-000015070000}"/>
    <cellStyle name="Normal 123 2" xfId="1739" xr:uid="{00000000-0005-0000-0000-000016070000}"/>
    <cellStyle name="Normal 124" xfId="1740" xr:uid="{00000000-0005-0000-0000-000017070000}"/>
    <cellStyle name="Normal 124 2" xfId="1741" xr:uid="{00000000-0005-0000-0000-000018070000}"/>
    <cellStyle name="Normal 125" xfId="1742" xr:uid="{00000000-0005-0000-0000-000019070000}"/>
    <cellStyle name="Normal 125 2" xfId="1743" xr:uid="{00000000-0005-0000-0000-00001A070000}"/>
    <cellStyle name="Normal 126" xfId="1744" xr:uid="{00000000-0005-0000-0000-00001B070000}"/>
    <cellStyle name="Normal 126 2" xfId="1745" xr:uid="{00000000-0005-0000-0000-00001C070000}"/>
    <cellStyle name="Normal 127" xfId="1746" xr:uid="{00000000-0005-0000-0000-00001D070000}"/>
    <cellStyle name="Normal 127 2" xfId="1747" xr:uid="{00000000-0005-0000-0000-00001E070000}"/>
    <cellStyle name="Normal 128" xfId="1748" xr:uid="{00000000-0005-0000-0000-00001F070000}"/>
    <cellStyle name="Normal 129" xfId="1749" xr:uid="{00000000-0005-0000-0000-000020070000}"/>
    <cellStyle name="Normal 13" xfId="1750" xr:uid="{00000000-0005-0000-0000-000021070000}"/>
    <cellStyle name="Normal 13 2" xfId="1751" xr:uid="{00000000-0005-0000-0000-000022070000}"/>
    <cellStyle name="Normal 13 3" xfId="1752" xr:uid="{00000000-0005-0000-0000-000023070000}"/>
    <cellStyle name="Normal 130" xfId="1753" xr:uid="{00000000-0005-0000-0000-000024070000}"/>
    <cellStyle name="Normal 131" xfId="1754" xr:uid="{00000000-0005-0000-0000-000025070000}"/>
    <cellStyle name="Normal 132" xfId="1755" xr:uid="{00000000-0005-0000-0000-000026070000}"/>
    <cellStyle name="Normal 133" xfId="1756" xr:uid="{00000000-0005-0000-0000-000027070000}"/>
    <cellStyle name="Normal 134" xfId="1757" xr:uid="{00000000-0005-0000-0000-000028070000}"/>
    <cellStyle name="Normal 135" xfId="1758" xr:uid="{00000000-0005-0000-0000-000029070000}"/>
    <cellStyle name="Normal 136" xfId="1759" xr:uid="{00000000-0005-0000-0000-00002A070000}"/>
    <cellStyle name="Normal 137" xfId="1760" xr:uid="{00000000-0005-0000-0000-00002B070000}"/>
    <cellStyle name="Normal 137 2" xfId="2465" xr:uid="{00000000-0005-0000-0000-00002C070000}"/>
    <cellStyle name="Normal 137 3" xfId="2520" xr:uid="{00000000-0005-0000-0000-00002D070000}"/>
    <cellStyle name="Normal 138" xfId="1761" xr:uid="{00000000-0005-0000-0000-00002E070000}"/>
    <cellStyle name="Normal 139" xfId="1762" xr:uid="{00000000-0005-0000-0000-00002F070000}"/>
    <cellStyle name="Normal 139 2" xfId="2466" xr:uid="{00000000-0005-0000-0000-000030070000}"/>
    <cellStyle name="Normal 139 3" xfId="2521" xr:uid="{00000000-0005-0000-0000-000031070000}"/>
    <cellStyle name="Normal 14" xfId="1763" xr:uid="{00000000-0005-0000-0000-000032070000}"/>
    <cellStyle name="Normal 14 2" xfId="1764" xr:uid="{00000000-0005-0000-0000-000033070000}"/>
    <cellStyle name="Normal 14 3" xfId="1765" xr:uid="{00000000-0005-0000-0000-000034070000}"/>
    <cellStyle name="Normal 140" xfId="1766" xr:uid="{00000000-0005-0000-0000-000035070000}"/>
    <cellStyle name="Normal 140 2" xfId="2467" xr:uid="{00000000-0005-0000-0000-000036070000}"/>
    <cellStyle name="Normal 140 3" xfId="2522" xr:uid="{00000000-0005-0000-0000-000037070000}"/>
    <cellStyle name="Normal 141" xfId="1767" xr:uid="{00000000-0005-0000-0000-000038070000}"/>
    <cellStyle name="Normal 141 2" xfId="2468" xr:uid="{00000000-0005-0000-0000-000039070000}"/>
    <cellStyle name="Normal 141 3" xfId="2523" xr:uid="{00000000-0005-0000-0000-00003A070000}"/>
    <cellStyle name="Normal 142" xfId="1768" xr:uid="{00000000-0005-0000-0000-00003B070000}"/>
    <cellStyle name="Normal 142 2" xfId="2469" xr:uid="{00000000-0005-0000-0000-00003C070000}"/>
    <cellStyle name="Normal 142 3" xfId="2524" xr:uid="{00000000-0005-0000-0000-00003D070000}"/>
    <cellStyle name="Normal 143" xfId="1769" xr:uid="{00000000-0005-0000-0000-00003E070000}"/>
    <cellStyle name="Normal 143 2" xfId="2470" xr:uid="{00000000-0005-0000-0000-00003F070000}"/>
    <cellStyle name="Normal 143 3" xfId="2525" xr:uid="{00000000-0005-0000-0000-000040070000}"/>
    <cellStyle name="Normal 144" xfId="1770" xr:uid="{00000000-0005-0000-0000-000041070000}"/>
    <cellStyle name="Normal 144 2" xfId="2471" xr:uid="{00000000-0005-0000-0000-000042070000}"/>
    <cellStyle name="Normal 144 3" xfId="2526" xr:uid="{00000000-0005-0000-0000-000043070000}"/>
    <cellStyle name="Normal 145" xfId="1771" xr:uid="{00000000-0005-0000-0000-000044070000}"/>
    <cellStyle name="Normal 145 2" xfId="2472" xr:uid="{00000000-0005-0000-0000-000045070000}"/>
    <cellStyle name="Normal 145 3" xfId="2527" xr:uid="{00000000-0005-0000-0000-000046070000}"/>
    <cellStyle name="Normal 146" xfId="1772" xr:uid="{00000000-0005-0000-0000-000047070000}"/>
    <cellStyle name="Normal 146 2" xfId="2473" xr:uid="{00000000-0005-0000-0000-000048070000}"/>
    <cellStyle name="Normal 146 3" xfId="2528" xr:uid="{00000000-0005-0000-0000-000049070000}"/>
    <cellStyle name="Normal 147" xfId="1773" xr:uid="{00000000-0005-0000-0000-00004A070000}"/>
    <cellStyle name="Normal 147 2" xfId="2474" xr:uid="{00000000-0005-0000-0000-00004B070000}"/>
    <cellStyle name="Normal 147 3" xfId="2529" xr:uid="{00000000-0005-0000-0000-00004C070000}"/>
    <cellStyle name="Normal 148" xfId="1774" xr:uid="{00000000-0005-0000-0000-00004D070000}"/>
    <cellStyle name="Normal 148 2" xfId="2475" xr:uid="{00000000-0005-0000-0000-00004E070000}"/>
    <cellStyle name="Normal 148 3" xfId="2530" xr:uid="{00000000-0005-0000-0000-00004F070000}"/>
    <cellStyle name="Normal 149" xfId="1775" xr:uid="{00000000-0005-0000-0000-000050070000}"/>
    <cellStyle name="Normal 149 2" xfId="2476" xr:uid="{00000000-0005-0000-0000-000051070000}"/>
    <cellStyle name="Normal 149 3" xfId="2531" xr:uid="{00000000-0005-0000-0000-000052070000}"/>
    <cellStyle name="Normal 15" xfId="1776" xr:uid="{00000000-0005-0000-0000-000053070000}"/>
    <cellStyle name="Normal 15 2" xfId="1777" xr:uid="{00000000-0005-0000-0000-000054070000}"/>
    <cellStyle name="Normal 15 3" xfId="1778" xr:uid="{00000000-0005-0000-0000-000055070000}"/>
    <cellStyle name="Normal 150" xfId="1779" xr:uid="{00000000-0005-0000-0000-000056070000}"/>
    <cellStyle name="Normal 150 2" xfId="2477" xr:uid="{00000000-0005-0000-0000-000057070000}"/>
    <cellStyle name="Normal 150 3" xfId="2532" xr:uid="{00000000-0005-0000-0000-000058070000}"/>
    <cellStyle name="Normal 151" xfId="1780" xr:uid="{00000000-0005-0000-0000-000059070000}"/>
    <cellStyle name="Normal 151 2" xfId="2478" xr:uid="{00000000-0005-0000-0000-00005A070000}"/>
    <cellStyle name="Normal 151 3" xfId="2533" xr:uid="{00000000-0005-0000-0000-00005B070000}"/>
    <cellStyle name="Normal 152" xfId="1781" xr:uid="{00000000-0005-0000-0000-00005C070000}"/>
    <cellStyle name="Normal 152 2" xfId="2479" xr:uid="{00000000-0005-0000-0000-00005D070000}"/>
    <cellStyle name="Normal 152 3" xfId="2534" xr:uid="{00000000-0005-0000-0000-00005E070000}"/>
    <cellStyle name="Normal 153" xfId="1782" xr:uid="{00000000-0005-0000-0000-00005F070000}"/>
    <cellStyle name="Normal 153 2" xfId="2480" xr:uid="{00000000-0005-0000-0000-000060070000}"/>
    <cellStyle name="Normal 153 3" xfId="2535" xr:uid="{00000000-0005-0000-0000-000061070000}"/>
    <cellStyle name="Normal 154" xfId="1783" xr:uid="{00000000-0005-0000-0000-000062070000}"/>
    <cellStyle name="Normal 154 2" xfId="2481" xr:uid="{00000000-0005-0000-0000-000063070000}"/>
    <cellStyle name="Normal 154 3" xfId="2536" xr:uid="{00000000-0005-0000-0000-000064070000}"/>
    <cellStyle name="Normal 155" xfId="1784" xr:uid="{00000000-0005-0000-0000-000065070000}"/>
    <cellStyle name="Normal 155 2" xfId="2482" xr:uid="{00000000-0005-0000-0000-000066070000}"/>
    <cellStyle name="Normal 155 3" xfId="2537" xr:uid="{00000000-0005-0000-0000-000067070000}"/>
    <cellStyle name="Normal 156" xfId="1785" xr:uid="{00000000-0005-0000-0000-000068070000}"/>
    <cellStyle name="Normal 156 2" xfId="2483" xr:uid="{00000000-0005-0000-0000-000069070000}"/>
    <cellStyle name="Normal 156 3" xfId="2538" xr:uid="{00000000-0005-0000-0000-00006A070000}"/>
    <cellStyle name="Normal 157" xfId="1786" xr:uid="{00000000-0005-0000-0000-00006B070000}"/>
    <cellStyle name="Normal 157 2" xfId="2484" xr:uid="{00000000-0005-0000-0000-00006C070000}"/>
    <cellStyle name="Normal 157 3" xfId="2539" xr:uid="{00000000-0005-0000-0000-00006D070000}"/>
    <cellStyle name="Normal 158" xfId="1787" xr:uid="{00000000-0005-0000-0000-00006E070000}"/>
    <cellStyle name="Normal 158 2" xfId="2485" xr:uid="{00000000-0005-0000-0000-00006F070000}"/>
    <cellStyle name="Normal 158 3" xfId="2540" xr:uid="{00000000-0005-0000-0000-000070070000}"/>
    <cellStyle name="Normal 159" xfId="1788" xr:uid="{00000000-0005-0000-0000-000071070000}"/>
    <cellStyle name="Normal 159 2" xfId="2486" xr:uid="{00000000-0005-0000-0000-000072070000}"/>
    <cellStyle name="Normal 159 3" xfId="2541" xr:uid="{00000000-0005-0000-0000-000073070000}"/>
    <cellStyle name="Normal 16" xfId="1789" xr:uid="{00000000-0005-0000-0000-000074070000}"/>
    <cellStyle name="Normal 16 2" xfId="1790" xr:uid="{00000000-0005-0000-0000-000075070000}"/>
    <cellStyle name="Normal 16 3" xfId="1791" xr:uid="{00000000-0005-0000-0000-000076070000}"/>
    <cellStyle name="Normal 160" xfId="1792" xr:uid="{00000000-0005-0000-0000-000077070000}"/>
    <cellStyle name="Normal 160 2" xfId="2487" xr:uid="{00000000-0005-0000-0000-000078070000}"/>
    <cellStyle name="Normal 160 3" xfId="2542" xr:uid="{00000000-0005-0000-0000-000079070000}"/>
    <cellStyle name="Normal 161" xfId="1793" xr:uid="{00000000-0005-0000-0000-00007A070000}"/>
    <cellStyle name="Normal 161 2" xfId="2488" xr:uid="{00000000-0005-0000-0000-00007B070000}"/>
    <cellStyle name="Normal 161 3" xfId="2543" xr:uid="{00000000-0005-0000-0000-00007C070000}"/>
    <cellStyle name="Normal 162" xfId="1794" xr:uid="{00000000-0005-0000-0000-00007D070000}"/>
    <cellStyle name="Normal 162 2" xfId="2489" xr:uid="{00000000-0005-0000-0000-00007E070000}"/>
    <cellStyle name="Normal 162 3" xfId="2544" xr:uid="{00000000-0005-0000-0000-00007F070000}"/>
    <cellStyle name="Normal 163" xfId="1795" xr:uid="{00000000-0005-0000-0000-000080070000}"/>
    <cellStyle name="Normal 163 2" xfId="2490" xr:uid="{00000000-0005-0000-0000-000081070000}"/>
    <cellStyle name="Normal 163 3" xfId="2545" xr:uid="{00000000-0005-0000-0000-000082070000}"/>
    <cellStyle name="Normal 164" xfId="1796" xr:uid="{00000000-0005-0000-0000-000083070000}"/>
    <cellStyle name="Normal 164 2" xfId="2491" xr:uid="{00000000-0005-0000-0000-000084070000}"/>
    <cellStyle name="Normal 164 3" xfId="2546" xr:uid="{00000000-0005-0000-0000-000085070000}"/>
    <cellStyle name="Normal 165" xfId="1797" xr:uid="{00000000-0005-0000-0000-000086070000}"/>
    <cellStyle name="Normal 165 2" xfId="2492" xr:uid="{00000000-0005-0000-0000-000087070000}"/>
    <cellStyle name="Normal 165 3" xfId="2547" xr:uid="{00000000-0005-0000-0000-000088070000}"/>
    <cellStyle name="Normal 166" xfId="1798" xr:uid="{00000000-0005-0000-0000-000089070000}"/>
    <cellStyle name="Normal 166 2" xfId="2493" xr:uid="{00000000-0005-0000-0000-00008A070000}"/>
    <cellStyle name="Normal 166 3" xfId="2548" xr:uid="{00000000-0005-0000-0000-00008B070000}"/>
    <cellStyle name="Normal 167" xfId="1799" xr:uid="{00000000-0005-0000-0000-00008C070000}"/>
    <cellStyle name="Normal 167 2" xfId="2494" xr:uid="{00000000-0005-0000-0000-00008D070000}"/>
    <cellStyle name="Normal 167 3" xfId="2549" xr:uid="{00000000-0005-0000-0000-00008E070000}"/>
    <cellStyle name="Normal 168" xfId="1800" xr:uid="{00000000-0005-0000-0000-00008F070000}"/>
    <cellStyle name="Normal 168 2" xfId="2495" xr:uid="{00000000-0005-0000-0000-000090070000}"/>
    <cellStyle name="Normal 168 3" xfId="2550" xr:uid="{00000000-0005-0000-0000-000091070000}"/>
    <cellStyle name="Normal 169" xfId="1801" xr:uid="{00000000-0005-0000-0000-000092070000}"/>
    <cellStyle name="Normal 169 2" xfId="2496" xr:uid="{00000000-0005-0000-0000-000093070000}"/>
    <cellStyle name="Normal 169 3" xfId="2551" xr:uid="{00000000-0005-0000-0000-000094070000}"/>
    <cellStyle name="Normal 17" xfId="1802" xr:uid="{00000000-0005-0000-0000-000095070000}"/>
    <cellStyle name="Normal 17 10" xfId="1803" xr:uid="{00000000-0005-0000-0000-000096070000}"/>
    <cellStyle name="Normal 17 11" xfId="1804" xr:uid="{00000000-0005-0000-0000-000097070000}"/>
    <cellStyle name="Normal 17 2" xfId="1805" xr:uid="{00000000-0005-0000-0000-000098070000}"/>
    <cellStyle name="Normal 17 3" xfId="1806" xr:uid="{00000000-0005-0000-0000-000099070000}"/>
    <cellStyle name="Normal 17 4" xfId="1807" xr:uid="{00000000-0005-0000-0000-00009A070000}"/>
    <cellStyle name="Normal 17 5" xfId="1808" xr:uid="{00000000-0005-0000-0000-00009B070000}"/>
    <cellStyle name="Normal 17 6" xfId="1809" xr:uid="{00000000-0005-0000-0000-00009C070000}"/>
    <cellStyle name="Normal 17 7" xfId="1810" xr:uid="{00000000-0005-0000-0000-00009D070000}"/>
    <cellStyle name="Normal 17 8" xfId="1811" xr:uid="{00000000-0005-0000-0000-00009E070000}"/>
    <cellStyle name="Normal 17 9" xfId="1812" xr:uid="{00000000-0005-0000-0000-00009F070000}"/>
    <cellStyle name="Normal 170" xfId="1813" xr:uid="{00000000-0005-0000-0000-0000A0070000}"/>
    <cellStyle name="Normal 171" xfId="1814" xr:uid="{00000000-0005-0000-0000-0000A1070000}"/>
    <cellStyle name="Normal 172" xfId="1815" xr:uid="{00000000-0005-0000-0000-0000A2070000}"/>
    <cellStyle name="Normal 173" xfId="1816" xr:uid="{00000000-0005-0000-0000-0000A3070000}"/>
    <cellStyle name="Normal 174" xfId="1817" xr:uid="{00000000-0005-0000-0000-0000A4070000}"/>
    <cellStyle name="Normal 175" xfId="1818" xr:uid="{00000000-0005-0000-0000-0000A5070000}"/>
    <cellStyle name="Normal 176" xfId="1819" xr:uid="{00000000-0005-0000-0000-0000A6070000}"/>
    <cellStyle name="Normal 176 2" xfId="1820" xr:uid="{00000000-0005-0000-0000-0000A7070000}"/>
    <cellStyle name="Normal 177" xfId="1821" xr:uid="{00000000-0005-0000-0000-0000A8070000}"/>
    <cellStyle name="Normal 178" xfId="1822" xr:uid="{00000000-0005-0000-0000-0000A9070000}"/>
    <cellStyle name="Normal 178 2" xfId="2497" xr:uid="{00000000-0005-0000-0000-0000AA070000}"/>
    <cellStyle name="Normal 178 3" xfId="2552" xr:uid="{00000000-0005-0000-0000-0000AB070000}"/>
    <cellStyle name="Normal 179" xfId="1823" xr:uid="{00000000-0005-0000-0000-0000AC070000}"/>
    <cellStyle name="Normal 179 2" xfId="1824" xr:uid="{00000000-0005-0000-0000-0000AD070000}"/>
    <cellStyle name="Normal 179 3" xfId="1825" xr:uid="{00000000-0005-0000-0000-0000AE070000}"/>
    <cellStyle name="Normal 18" xfId="1826" xr:uid="{00000000-0005-0000-0000-0000AF070000}"/>
    <cellStyle name="Normal 18 2" xfId="1827" xr:uid="{00000000-0005-0000-0000-0000B0070000}"/>
    <cellStyle name="Normal 180" xfId="1828" xr:uid="{00000000-0005-0000-0000-0000B1070000}"/>
    <cellStyle name="Normal 181" xfId="1829" xr:uid="{00000000-0005-0000-0000-0000B2070000}"/>
    <cellStyle name="Normal 182" xfId="1830" xr:uid="{00000000-0005-0000-0000-0000B3070000}"/>
    <cellStyle name="Normal 183" xfId="1831" xr:uid="{00000000-0005-0000-0000-0000B4070000}"/>
    <cellStyle name="Normal 184" xfId="1832" xr:uid="{00000000-0005-0000-0000-0000B5070000}"/>
    <cellStyle name="Normal 185" xfId="1833" xr:uid="{00000000-0005-0000-0000-0000B6070000}"/>
    <cellStyle name="Normal 186" xfId="1834" xr:uid="{00000000-0005-0000-0000-0000B7070000}"/>
    <cellStyle name="Normal 187" xfId="1835" xr:uid="{00000000-0005-0000-0000-0000B8070000}"/>
    <cellStyle name="Normal 187 2" xfId="1836" xr:uid="{00000000-0005-0000-0000-0000B9070000}"/>
    <cellStyle name="Normal 188" xfId="1837" xr:uid="{00000000-0005-0000-0000-0000BA070000}"/>
    <cellStyle name="Normal 188 2" xfId="1838" xr:uid="{00000000-0005-0000-0000-0000BB070000}"/>
    <cellStyle name="Normal 189" xfId="1839" xr:uid="{00000000-0005-0000-0000-0000BC070000}"/>
    <cellStyle name="Normal 189 2" xfId="1840" xr:uid="{00000000-0005-0000-0000-0000BD070000}"/>
    <cellStyle name="Normal 19" xfId="1841" xr:uid="{00000000-0005-0000-0000-0000BE070000}"/>
    <cellStyle name="Normal 190" xfId="1842" xr:uid="{00000000-0005-0000-0000-0000BF070000}"/>
    <cellStyle name="Normal 190 2" xfId="1843" xr:uid="{00000000-0005-0000-0000-0000C0070000}"/>
    <cellStyle name="Normal 191" xfId="1844" xr:uid="{00000000-0005-0000-0000-0000C1070000}"/>
    <cellStyle name="Normal 191 2" xfId="1845" xr:uid="{00000000-0005-0000-0000-0000C2070000}"/>
    <cellStyle name="Normal 192" xfId="1846" xr:uid="{00000000-0005-0000-0000-0000C3070000}"/>
    <cellStyle name="Normal 193" xfId="1847" xr:uid="{00000000-0005-0000-0000-0000C4070000}"/>
    <cellStyle name="Normal 193 2" xfId="1848" xr:uid="{00000000-0005-0000-0000-0000C5070000}"/>
    <cellStyle name="Normal 194" xfId="1849" xr:uid="{00000000-0005-0000-0000-0000C6070000}"/>
    <cellStyle name="Normal 195" xfId="1850" xr:uid="{00000000-0005-0000-0000-0000C7070000}"/>
    <cellStyle name="Normal 196" xfId="1851" xr:uid="{00000000-0005-0000-0000-0000C8070000}"/>
    <cellStyle name="Normal 197" xfId="1852" xr:uid="{00000000-0005-0000-0000-0000C9070000}"/>
    <cellStyle name="Normal 198" xfId="1853" xr:uid="{00000000-0005-0000-0000-0000CA070000}"/>
    <cellStyle name="Normal 198 2" xfId="1854" xr:uid="{00000000-0005-0000-0000-0000CB070000}"/>
    <cellStyle name="Normal 199" xfId="1855" xr:uid="{00000000-0005-0000-0000-0000CC070000}"/>
    <cellStyle name="Normal 199 2" xfId="1856" xr:uid="{00000000-0005-0000-0000-0000CD070000}"/>
    <cellStyle name="Normal 2" xfId="8" xr:uid="{00000000-0005-0000-0000-0000CE070000}"/>
    <cellStyle name="Normal 2 10" xfId="1857" xr:uid="{00000000-0005-0000-0000-0000CF070000}"/>
    <cellStyle name="Normal 2 11" xfId="1858" xr:uid="{00000000-0005-0000-0000-0000D0070000}"/>
    <cellStyle name="Normal 2 12" xfId="1859" xr:uid="{00000000-0005-0000-0000-0000D1070000}"/>
    <cellStyle name="Normal 2 13" xfId="1860" xr:uid="{00000000-0005-0000-0000-0000D2070000}"/>
    <cellStyle name="Normal 2 14" xfId="1861" xr:uid="{00000000-0005-0000-0000-0000D3070000}"/>
    <cellStyle name="Normal 2 15" xfId="1862" xr:uid="{00000000-0005-0000-0000-0000D4070000}"/>
    <cellStyle name="Normal 2 16" xfId="1863" xr:uid="{00000000-0005-0000-0000-0000D5070000}"/>
    <cellStyle name="Normal 2 16 2" xfId="1864" xr:uid="{00000000-0005-0000-0000-0000D6070000}"/>
    <cellStyle name="Normal 2 16 3" xfId="1865" xr:uid="{00000000-0005-0000-0000-0000D7070000}"/>
    <cellStyle name="Normal 2 17" xfId="1866" xr:uid="{00000000-0005-0000-0000-0000D8070000}"/>
    <cellStyle name="Normal 2 17 2" xfId="2498" xr:uid="{00000000-0005-0000-0000-0000D9070000}"/>
    <cellStyle name="Normal 2 17 3" xfId="2553" xr:uid="{00000000-0005-0000-0000-0000DA070000}"/>
    <cellStyle name="Normal 2 18" xfId="1867" xr:uid="{00000000-0005-0000-0000-0000DB070000}"/>
    <cellStyle name="Normal 2 19" xfId="1868" xr:uid="{00000000-0005-0000-0000-0000DC070000}"/>
    <cellStyle name="Normal 2 2" xfId="20" xr:uid="{00000000-0005-0000-0000-0000DD070000}"/>
    <cellStyle name="Normal 2 2 2" xfId="1870" xr:uid="{00000000-0005-0000-0000-0000DE070000}"/>
    <cellStyle name="Normal 2 2 3" xfId="1871" xr:uid="{00000000-0005-0000-0000-0000DF070000}"/>
    <cellStyle name="Normal 2 2 3 2" xfId="2499" xr:uid="{00000000-0005-0000-0000-0000E0070000}"/>
    <cellStyle name="Normal 2 2 3 3" xfId="2554" xr:uid="{00000000-0005-0000-0000-0000E1070000}"/>
    <cellStyle name="Normal 2 2 4" xfId="1869" xr:uid="{00000000-0005-0000-0000-0000E2070000}"/>
    <cellStyle name="Normal 2 20" xfId="12" xr:uid="{00000000-0005-0000-0000-0000E3070000}"/>
    <cellStyle name="Normal 2 3" xfId="21" xr:uid="{00000000-0005-0000-0000-0000E4070000}"/>
    <cellStyle name="Normal 2 3 2" xfId="22" xr:uid="{00000000-0005-0000-0000-0000E5070000}"/>
    <cellStyle name="Normal 2 3 2 2" xfId="1872" xr:uid="{00000000-0005-0000-0000-0000E6070000}"/>
    <cellStyle name="Normal 2 3 2 2 2" xfId="2500" xr:uid="{00000000-0005-0000-0000-0000E7070000}"/>
    <cellStyle name="Normal 2 3 2 2 3" xfId="2555" xr:uid="{00000000-0005-0000-0000-0000E8070000}"/>
    <cellStyle name="Normal 2 4" xfId="23" xr:uid="{00000000-0005-0000-0000-0000E9070000}"/>
    <cellStyle name="Normal 2 4 2" xfId="1874" xr:uid="{00000000-0005-0000-0000-0000EA070000}"/>
    <cellStyle name="Normal 2 4 3" xfId="1873" xr:uid="{00000000-0005-0000-0000-0000EB070000}"/>
    <cellStyle name="Normal 2 5" xfId="38" xr:uid="{00000000-0005-0000-0000-0000EC070000}"/>
    <cellStyle name="Normal 2 5 2" xfId="2459" xr:uid="{00000000-0005-0000-0000-0000ED070000}"/>
    <cellStyle name="Normal 2 5 3" xfId="2556" xr:uid="{00000000-0005-0000-0000-0000EE070000}"/>
    <cellStyle name="Normal 2 6" xfId="1875" xr:uid="{00000000-0005-0000-0000-0000EF070000}"/>
    <cellStyle name="Normal 2 6 2" xfId="2501" xr:uid="{00000000-0005-0000-0000-0000F0070000}"/>
    <cellStyle name="Normal 2 6 3" xfId="2557" xr:uid="{00000000-0005-0000-0000-0000F1070000}"/>
    <cellStyle name="Normal 2 7" xfId="1876" xr:uid="{00000000-0005-0000-0000-0000F2070000}"/>
    <cellStyle name="Normal 2 7 2" xfId="1877" xr:uid="{00000000-0005-0000-0000-0000F3070000}"/>
    <cellStyle name="Normal 2 8" xfId="1878" xr:uid="{00000000-0005-0000-0000-0000F4070000}"/>
    <cellStyle name="Normal 2 9" xfId="1879" xr:uid="{00000000-0005-0000-0000-0000F5070000}"/>
    <cellStyle name="Normal 2_03. MARET X11M 2013" xfId="1880" xr:uid="{00000000-0005-0000-0000-0000F6070000}"/>
    <cellStyle name="Normal 20" xfId="1881" xr:uid="{00000000-0005-0000-0000-0000F7070000}"/>
    <cellStyle name="Normal 200" xfId="1882" xr:uid="{00000000-0005-0000-0000-0000F8070000}"/>
    <cellStyle name="Normal 201" xfId="1883" xr:uid="{00000000-0005-0000-0000-0000F9070000}"/>
    <cellStyle name="Normal 202" xfId="1884" xr:uid="{00000000-0005-0000-0000-0000FA070000}"/>
    <cellStyle name="Normal 203" xfId="1885" xr:uid="{00000000-0005-0000-0000-0000FB070000}"/>
    <cellStyle name="Normal 204" xfId="1886" xr:uid="{00000000-0005-0000-0000-0000FC070000}"/>
    <cellStyle name="Normal 204 2" xfId="2502" xr:uid="{00000000-0005-0000-0000-0000FD070000}"/>
    <cellStyle name="Normal 204 3" xfId="2558" xr:uid="{00000000-0005-0000-0000-0000FE070000}"/>
    <cellStyle name="Normal 205" xfId="1887" xr:uid="{00000000-0005-0000-0000-0000FF070000}"/>
    <cellStyle name="Normal 206" xfId="1888" xr:uid="{00000000-0005-0000-0000-000000080000}"/>
    <cellStyle name="Normal 206 2" xfId="2503" xr:uid="{00000000-0005-0000-0000-000001080000}"/>
    <cellStyle name="Normal 206 3" xfId="2559" xr:uid="{00000000-0005-0000-0000-000002080000}"/>
    <cellStyle name="Normal 207" xfId="1889" xr:uid="{00000000-0005-0000-0000-000003080000}"/>
    <cellStyle name="Normal 208" xfId="1890" xr:uid="{00000000-0005-0000-0000-000004080000}"/>
    <cellStyle name="Normal 209" xfId="1891" xr:uid="{00000000-0005-0000-0000-000005080000}"/>
    <cellStyle name="Normal 209 2" xfId="2504" xr:uid="{00000000-0005-0000-0000-000006080000}"/>
    <cellStyle name="Normal 209 3" xfId="2560" xr:uid="{00000000-0005-0000-0000-000007080000}"/>
    <cellStyle name="Normal 21" xfId="1892" xr:uid="{00000000-0005-0000-0000-000008080000}"/>
    <cellStyle name="Normal 210" xfId="2337" xr:uid="{00000000-0005-0000-0000-000009080000}"/>
    <cellStyle name="Normal 211" xfId="2435" xr:uid="{00000000-0005-0000-0000-00000A080000}"/>
    <cellStyle name="Normal 212" xfId="2436" xr:uid="{00000000-0005-0000-0000-00000B080000}"/>
    <cellStyle name="Normal 213" xfId="2437" xr:uid="{00000000-0005-0000-0000-00000C080000}"/>
    <cellStyle name="Normal 214" xfId="2438" xr:uid="{00000000-0005-0000-0000-00000D080000}"/>
    <cellStyle name="Normal 215" xfId="2439" xr:uid="{00000000-0005-0000-0000-00000E080000}"/>
    <cellStyle name="Normal 216" xfId="2440" xr:uid="{00000000-0005-0000-0000-00000F080000}"/>
    <cellStyle name="Normal 217" xfId="39" xr:uid="{00000000-0005-0000-0000-000010080000}"/>
    <cellStyle name="Normal 218" xfId="2441" xr:uid="{00000000-0005-0000-0000-000011080000}"/>
    <cellStyle name="Normal 219" xfId="2449" xr:uid="{00000000-0005-0000-0000-000012080000}"/>
    <cellStyle name="Normal 22" xfId="1893" xr:uid="{00000000-0005-0000-0000-000013080000}"/>
    <cellStyle name="Normal 220" xfId="2442" xr:uid="{00000000-0005-0000-0000-000014080000}"/>
    <cellStyle name="Normal 221" xfId="10" xr:uid="{00000000-0005-0000-0000-000015080000}"/>
    <cellStyle name="Normal 221 2" xfId="2571" xr:uid="{00000000-0005-0000-0000-000016080000}"/>
    <cellStyle name="Normal 222" xfId="2451" xr:uid="{00000000-0005-0000-0000-000017080000}"/>
    <cellStyle name="Normal 222 2" xfId="2572" xr:uid="{00000000-0005-0000-0000-000018080000}"/>
    <cellStyle name="Normal 223" xfId="2454" xr:uid="{00000000-0005-0000-0000-000019080000}"/>
    <cellStyle name="Normal 223 2" xfId="2573" xr:uid="{00000000-0005-0000-0000-00001A080000}"/>
    <cellStyle name="Normal 224" xfId="2455" xr:uid="{00000000-0005-0000-0000-00001B080000}"/>
    <cellStyle name="Normal 224 2" xfId="2574" xr:uid="{00000000-0005-0000-0000-00001C080000}"/>
    <cellStyle name="Normal 225" xfId="2514" xr:uid="{00000000-0005-0000-0000-00001D080000}"/>
    <cellStyle name="Normal 226" xfId="2460" xr:uid="{00000000-0005-0000-0000-00001E080000}"/>
    <cellStyle name="Normal 227" xfId="2462" xr:uid="{00000000-0005-0000-0000-00001F080000}"/>
    <cellStyle name="Normal 228" xfId="2461" xr:uid="{00000000-0005-0000-0000-000020080000}"/>
    <cellStyle name="Normal 229" xfId="2463" xr:uid="{00000000-0005-0000-0000-000021080000}"/>
    <cellStyle name="Normal 23" xfId="1894" xr:uid="{00000000-0005-0000-0000-000022080000}"/>
    <cellStyle name="Normal 230" xfId="2516" xr:uid="{00000000-0005-0000-0000-000023080000}"/>
    <cellStyle name="Normal 231" xfId="2575" xr:uid="{00000000-0005-0000-0000-000024080000}"/>
    <cellStyle name="Normal 232" xfId="2576" xr:uid="{00000000-0005-0000-0000-000025080000}"/>
    <cellStyle name="Normal 24" xfId="1895" xr:uid="{00000000-0005-0000-0000-000026080000}"/>
    <cellStyle name="Normal 249" xfId="2450" xr:uid="{00000000-0005-0000-0000-000027080000}"/>
    <cellStyle name="Normal 249 2" xfId="2515" xr:uid="{00000000-0005-0000-0000-000028080000}"/>
    <cellStyle name="Normal 249 3" xfId="2561" xr:uid="{00000000-0005-0000-0000-000029080000}"/>
    <cellStyle name="Normal 25" xfId="1896" xr:uid="{00000000-0005-0000-0000-00002A080000}"/>
    <cellStyle name="Normal 26" xfId="1897" xr:uid="{00000000-0005-0000-0000-00002B080000}"/>
    <cellStyle name="Normal 27" xfId="1898" xr:uid="{00000000-0005-0000-0000-00002C080000}"/>
    <cellStyle name="Normal 28" xfId="1899" xr:uid="{00000000-0005-0000-0000-00002D080000}"/>
    <cellStyle name="Normal 29" xfId="1900" xr:uid="{00000000-0005-0000-0000-00002E080000}"/>
    <cellStyle name="Normal 29 2" xfId="1901" xr:uid="{00000000-0005-0000-0000-00002F080000}"/>
    <cellStyle name="Normal 29 3" xfId="1902" xr:uid="{00000000-0005-0000-0000-000030080000}"/>
    <cellStyle name="Normal 29 4" xfId="1903" xr:uid="{00000000-0005-0000-0000-000031080000}"/>
    <cellStyle name="Normal 29 5" xfId="1904" xr:uid="{00000000-0005-0000-0000-000032080000}"/>
    <cellStyle name="Normal 29_Copy of Data STO Part FTI 10112014" xfId="1905" xr:uid="{00000000-0005-0000-0000-000033080000}"/>
    <cellStyle name="Normal 3" xfId="5" xr:uid="{00000000-0005-0000-0000-000034080000}"/>
    <cellStyle name="Normal 3 10" xfId="1906" xr:uid="{00000000-0005-0000-0000-000035080000}"/>
    <cellStyle name="Normal 3 11" xfId="1907" xr:uid="{00000000-0005-0000-0000-000036080000}"/>
    <cellStyle name="Normal 3 12" xfId="1908" xr:uid="{00000000-0005-0000-0000-000037080000}"/>
    <cellStyle name="Normal 3 13" xfId="1909" xr:uid="{00000000-0005-0000-0000-000038080000}"/>
    <cellStyle name="Normal 3 14" xfId="1910" xr:uid="{00000000-0005-0000-0000-000039080000}"/>
    <cellStyle name="Normal 3 14 2" xfId="1911" xr:uid="{00000000-0005-0000-0000-00003A080000}"/>
    <cellStyle name="Normal 3 15" xfId="1912" xr:uid="{00000000-0005-0000-0000-00003B080000}"/>
    <cellStyle name="Normal 3 15 2" xfId="1913" xr:uid="{00000000-0005-0000-0000-00003C080000}"/>
    <cellStyle name="Normal 3 16" xfId="1914" xr:uid="{00000000-0005-0000-0000-00003D080000}"/>
    <cellStyle name="Normal 3 16 2" xfId="1915" xr:uid="{00000000-0005-0000-0000-00003E080000}"/>
    <cellStyle name="Normal 3 17" xfId="1916" xr:uid="{00000000-0005-0000-0000-00003F080000}"/>
    <cellStyle name="Normal 3 17 2" xfId="2505" xr:uid="{00000000-0005-0000-0000-000040080000}"/>
    <cellStyle name="Normal 3 17 3" xfId="2562" xr:uid="{00000000-0005-0000-0000-000041080000}"/>
    <cellStyle name="Normal 3 18" xfId="1917" xr:uid="{00000000-0005-0000-0000-000042080000}"/>
    <cellStyle name="Normal 3 18 2" xfId="1918" xr:uid="{00000000-0005-0000-0000-000043080000}"/>
    <cellStyle name="Normal 3 19" xfId="1919" xr:uid="{00000000-0005-0000-0000-000044080000}"/>
    <cellStyle name="Normal 3 19 2" xfId="1920" xr:uid="{00000000-0005-0000-0000-000045080000}"/>
    <cellStyle name="Normal 3 19 2 2" xfId="1921" xr:uid="{00000000-0005-0000-0000-000046080000}"/>
    <cellStyle name="Normal 3 19 3" xfId="1922" xr:uid="{00000000-0005-0000-0000-000047080000}"/>
    <cellStyle name="Normal 3 19 4" xfId="2418" xr:uid="{00000000-0005-0000-0000-000048080000}"/>
    <cellStyle name="Normal 3 2" xfId="9" xr:uid="{00000000-0005-0000-0000-000049080000}"/>
    <cellStyle name="Normal 3 2 2" xfId="1923" xr:uid="{00000000-0005-0000-0000-00004A080000}"/>
    <cellStyle name="Normal 3 2 2 2" xfId="2506" xr:uid="{00000000-0005-0000-0000-00004B080000}"/>
    <cellStyle name="Normal 3 2 2 3" xfId="2563" xr:uid="{00000000-0005-0000-0000-00004C080000}"/>
    <cellStyle name="Normal 3 2 3" xfId="1924" xr:uid="{00000000-0005-0000-0000-00004D080000}"/>
    <cellStyle name="Normal 3 2 3 2" xfId="2507" xr:uid="{00000000-0005-0000-0000-00004E080000}"/>
    <cellStyle name="Normal 3 2 3 3" xfId="2564" xr:uid="{00000000-0005-0000-0000-00004F080000}"/>
    <cellStyle name="Normal 3 2 4" xfId="31" xr:uid="{00000000-0005-0000-0000-000050080000}"/>
    <cellStyle name="Normal 3 20" xfId="1925" xr:uid="{00000000-0005-0000-0000-000051080000}"/>
    <cellStyle name="Normal 3 20 2" xfId="1926" xr:uid="{00000000-0005-0000-0000-000052080000}"/>
    <cellStyle name="Normal 3 21" xfId="2417" xr:uid="{00000000-0005-0000-0000-000053080000}"/>
    <cellStyle name="Normal 3 22" xfId="13" xr:uid="{00000000-0005-0000-0000-000054080000}"/>
    <cellStyle name="Normal 3 3" xfId="24" xr:uid="{00000000-0005-0000-0000-000055080000}"/>
    <cellStyle name="Normal 3 3 2" xfId="1928" xr:uid="{00000000-0005-0000-0000-000056080000}"/>
    <cellStyle name="Normal 3 3 3" xfId="1927" xr:uid="{00000000-0005-0000-0000-000057080000}"/>
    <cellStyle name="Normal 3 3 4" xfId="2458" xr:uid="{00000000-0005-0000-0000-000058080000}"/>
    <cellStyle name="Normal 3 3 5" xfId="2565" xr:uid="{00000000-0005-0000-0000-000059080000}"/>
    <cellStyle name="Normal 3 4" xfId="1929" xr:uid="{00000000-0005-0000-0000-00005A080000}"/>
    <cellStyle name="Normal 3 5" xfId="1930" xr:uid="{00000000-0005-0000-0000-00005B080000}"/>
    <cellStyle name="Normal 3 6" xfId="1931" xr:uid="{00000000-0005-0000-0000-00005C080000}"/>
    <cellStyle name="Normal 3 7" xfId="1932" xr:uid="{00000000-0005-0000-0000-00005D080000}"/>
    <cellStyle name="Normal 3 8" xfId="1933" xr:uid="{00000000-0005-0000-0000-00005E080000}"/>
    <cellStyle name="Normal 3 9" xfId="1934" xr:uid="{00000000-0005-0000-0000-00005F080000}"/>
    <cellStyle name="Normal 3_01. STOCK CARD RM REGULER JANUARI 2014" xfId="1935" xr:uid="{00000000-0005-0000-0000-000060080000}"/>
    <cellStyle name="Normal 30" xfId="1936" xr:uid="{00000000-0005-0000-0000-000061080000}"/>
    <cellStyle name="Normal 30 2" xfId="1937" xr:uid="{00000000-0005-0000-0000-000062080000}"/>
    <cellStyle name="Normal 30 2 2" xfId="1938" xr:uid="{00000000-0005-0000-0000-000063080000}"/>
    <cellStyle name="Normal 30 3" xfId="1939" xr:uid="{00000000-0005-0000-0000-000064080000}"/>
    <cellStyle name="Normal 30 3 2" xfId="2508" xr:uid="{00000000-0005-0000-0000-000065080000}"/>
    <cellStyle name="Normal 30 3 3" xfId="2566" xr:uid="{00000000-0005-0000-0000-000066080000}"/>
    <cellStyle name="Normal 30_Copy of Data STO Part FTI 10112014" xfId="1940" xr:uid="{00000000-0005-0000-0000-000067080000}"/>
    <cellStyle name="Normal 31" xfId="1941" xr:uid="{00000000-0005-0000-0000-000068080000}"/>
    <cellStyle name="Normal 31 2" xfId="1942" xr:uid="{00000000-0005-0000-0000-000069080000}"/>
    <cellStyle name="Normal 31 2 2" xfId="1943" xr:uid="{00000000-0005-0000-0000-00006A080000}"/>
    <cellStyle name="Normal 32" xfId="1944" xr:uid="{00000000-0005-0000-0000-00006B080000}"/>
    <cellStyle name="Normal 32 2" xfId="1945" xr:uid="{00000000-0005-0000-0000-00006C080000}"/>
    <cellStyle name="Normal 32 2 2" xfId="1946" xr:uid="{00000000-0005-0000-0000-00006D080000}"/>
    <cellStyle name="Normal 33" xfId="32" xr:uid="{00000000-0005-0000-0000-00006E080000}"/>
    <cellStyle name="Normal 33 2" xfId="1948" xr:uid="{00000000-0005-0000-0000-00006F080000}"/>
    <cellStyle name="Normal 33 2 2" xfId="1949" xr:uid="{00000000-0005-0000-0000-000070080000}"/>
    <cellStyle name="Normal 33 3" xfId="1947" xr:uid="{00000000-0005-0000-0000-000071080000}"/>
    <cellStyle name="Normal 34" xfId="1950" xr:uid="{00000000-0005-0000-0000-000072080000}"/>
    <cellStyle name="Normal 34 2" xfId="1951" xr:uid="{00000000-0005-0000-0000-000073080000}"/>
    <cellStyle name="Normal 35" xfId="1952" xr:uid="{00000000-0005-0000-0000-000074080000}"/>
    <cellStyle name="Normal 35 2" xfId="1953" xr:uid="{00000000-0005-0000-0000-000075080000}"/>
    <cellStyle name="Normal 35 2 2" xfId="1954" xr:uid="{00000000-0005-0000-0000-000076080000}"/>
    <cellStyle name="Normal 36" xfId="1955" xr:uid="{00000000-0005-0000-0000-000077080000}"/>
    <cellStyle name="Normal 36 2" xfId="1956" xr:uid="{00000000-0005-0000-0000-000078080000}"/>
    <cellStyle name="Normal 37" xfId="33" xr:uid="{00000000-0005-0000-0000-000079080000}"/>
    <cellStyle name="Normal 37 2" xfId="1958" xr:uid="{00000000-0005-0000-0000-00007A080000}"/>
    <cellStyle name="Normal 37 2 2" xfId="1959" xr:uid="{00000000-0005-0000-0000-00007B080000}"/>
    <cellStyle name="Normal 37 3" xfId="1960" xr:uid="{00000000-0005-0000-0000-00007C080000}"/>
    <cellStyle name="Normal 37 3 2" xfId="1961" xr:uid="{00000000-0005-0000-0000-00007D080000}"/>
    <cellStyle name="Normal 37 4" xfId="1957" xr:uid="{00000000-0005-0000-0000-00007E080000}"/>
    <cellStyle name="Normal 38" xfId="1962" xr:uid="{00000000-0005-0000-0000-00007F080000}"/>
    <cellStyle name="Normal 38 2" xfId="1963" xr:uid="{00000000-0005-0000-0000-000080080000}"/>
    <cellStyle name="Normal 38 2 2" xfId="1964" xr:uid="{00000000-0005-0000-0000-000081080000}"/>
    <cellStyle name="Normal 38 3" xfId="1965" xr:uid="{00000000-0005-0000-0000-000082080000}"/>
    <cellStyle name="Normal 38 3 2" xfId="1966" xr:uid="{00000000-0005-0000-0000-000083080000}"/>
    <cellStyle name="Normal 39" xfId="1967" xr:uid="{00000000-0005-0000-0000-000084080000}"/>
    <cellStyle name="Normal 39 2" xfId="1968" xr:uid="{00000000-0005-0000-0000-000085080000}"/>
    <cellStyle name="Normal 39 3" xfId="1969" xr:uid="{00000000-0005-0000-0000-000086080000}"/>
    <cellStyle name="Normal 4" xfId="14" xr:uid="{00000000-0005-0000-0000-000087080000}"/>
    <cellStyle name="Normal 4 10" xfId="1971" xr:uid="{00000000-0005-0000-0000-000088080000}"/>
    <cellStyle name="Normal 4 11" xfId="1972" xr:uid="{00000000-0005-0000-0000-000089080000}"/>
    <cellStyle name="Normal 4 12" xfId="1973" xr:uid="{00000000-0005-0000-0000-00008A080000}"/>
    <cellStyle name="Normal 4 13" xfId="1974" xr:uid="{00000000-0005-0000-0000-00008B080000}"/>
    <cellStyle name="Normal 4 14" xfId="1975" xr:uid="{00000000-0005-0000-0000-00008C080000}"/>
    <cellStyle name="Normal 4 15" xfId="1976" xr:uid="{00000000-0005-0000-0000-00008D080000}"/>
    <cellStyle name="Normal 4 16" xfId="1977" xr:uid="{00000000-0005-0000-0000-00008E080000}"/>
    <cellStyle name="Normal 4 17" xfId="1970" xr:uid="{00000000-0005-0000-0000-00008F080000}"/>
    <cellStyle name="Normal 4 17 2" xfId="2509" xr:uid="{00000000-0005-0000-0000-000090080000}"/>
    <cellStyle name="Normal 4 17 3" xfId="2567" xr:uid="{00000000-0005-0000-0000-000091080000}"/>
    <cellStyle name="Normal 4 2" xfId="1978" xr:uid="{00000000-0005-0000-0000-000092080000}"/>
    <cellStyle name="Normal 4 2 2" xfId="1979" xr:uid="{00000000-0005-0000-0000-000093080000}"/>
    <cellStyle name="Normal 4 2 3" xfId="1980" xr:uid="{00000000-0005-0000-0000-000094080000}"/>
    <cellStyle name="Normal 4 2 4" xfId="1981" xr:uid="{00000000-0005-0000-0000-000095080000}"/>
    <cellStyle name="Normal 4 3" xfId="1982" xr:uid="{00000000-0005-0000-0000-000096080000}"/>
    <cellStyle name="Normal 4 3 2" xfId="1983" xr:uid="{00000000-0005-0000-0000-000097080000}"/>
    <cellStyle name="Normal 4 4" xfId="1984" xr:uid="{00000000-0005-0000-0000-000098080000}"/>
    <cellStyle name="Normal 4 5" xfId="1985" xr:uid="{00000000-0005-0000-0000-000099080000}"/>
    <cellStyle name="Normal 4 6" xfId="1986" xr:uid="{00000000-0005-0000-0000-00009A080000}"/>
    <cellStyle name="Normal 4 7" xfId="1987" xr:uid="{00000000-0005-0000-0000-00009B080000}"/>
    <cellStyle name="Normal 4 8" xfId="1988" xr:uid="{00000000-0005-0000-0000-00009C080000}"/>
    <cellStyle name="Normal 4 9" xfId="1989" xr:uid="{00000000-0005-0000-0000-00009D080000}"/>
    <cellStyle name="Normal 4_05. SKM SCI MEI 2013" xfId="1990" xr:uid="{00000000-0005-0000-0000-00009E080000}"/>
    <cellStyle name="Normal 40" xfId="1991" xr:uid="{00000000-0005-0000-0000-00009F080000}"/>
    <cellStyle name="Normal 40 2" xfId="1992" xr:uid="{00000000-0005-0000-0000-0000A0080000}"/>
    <cellStyle name="Normal 40 3" xfId="1993" xr:uid="{00000000-0005-0000-0000-0000A1080000}"/>
    <cellStyle name="Normal 41" xfId="1994" xr:uid="{00000000-0005-0000-0000-0000A2080000}"/>
    <cellStyle name="Normal 41 2" xfId="1995" xr:uid="{00000000-0005-0000-0000-0000A3080000}"/>
    <cellStyle name="Normal 41 3" xfId="1996" xr:uid="{00000000-0005-0000-0000-0000A4080000}"/>
    <cellStyle name="Normal 42" xfId="1997" xr:uid="{00000000-0005-0000-0000-0000A5080000}"/>
    <cellStyle name="Normal 42 2" xfId="1998" xr:uid="{00000000-0005-0000-0000-0000A6080000}"/>
    <cellStyle name="Normal 42 3" xfId="1999" xr:uid="{00000000-0005-0000-0000-0000A7080000}"/>
    <cellStyle name="Normal 43" xfId="2000" xr:uid="{00000000-0005-0000-0000-0000A8080000}"/>
    <cellStyle name="Normal 43 2" xfId="2001" xr:uid="{00000000-0005-0000-0000-0000A9080000}"/>
    <cellStyle name="Normal 43 3" xfId="2002" xr:uid="{00000000-0005-0000-0000-0000AA080000}"/>
    <cellStyle name="Normal 44" xfId="2003" xr:uid="{00000000-0005-0000-0000-0000AB080000}"/>
    <cellStyle name="Normal 44 2" xfId="2004" xr:uid="{00000000-0005-0000-0000-0000AC080000}"/>
    <cellStyle name="Normal 44 3" xfId="2005" xr:uid="{00000000-0005-0000-0000-0000AD080000}"/>
    <cellStyle name="Normal 45" xfId="2006" xr:uid="{00000000-0005-0000-0000-0000AE080000}"/>
    <cellStyle name="Normal 45 2" xfId="2007" xr:uid="{00000000-0005-0000-0000-0000AF080000}"/>
    <cellStyle name="Normal 45 3" xfId="2008" xr:uid="{00000000-0005-0000-0000-0000B0080000}"/>
    <cellStyle name="Normal 46" xfId="2009" xr:uid="{00000000-0005-0000-0000-0000B1080000}"/>
    <cellStyle name="Normal 46 2" xfId="2010" xr:uid="{00000000-0005-0000-0000-0000B2080000}"/>
    <cellStyle name="Normal 47" xfId="2011" xr:uid="{00000000-0005-0000-0000-0000B3080000}"/>
    <cellStyle name="Normal 47 2" xfId="2012" xr:uid="{00000000-0005-0000-0000-0000B4080000}"/>
    <cellStyle name="Normal 47 3" xfId="2013" xr:uid="{00000000-0005-0000-0000-0000B5080000}"/>
    <cellStyle name="Normal 48" xfId="2014" xr:uid="{00000000-0005-0000-0000-0000B6080000}"/>
    <cellStyle name="Normal 48 2" xfId="2015" xr:uid="{00000000-0005-0000-0000-0000B7080000}"/>
    <cellStyle name="Normal 48 3" xfId="2016" xr:uid="{00000000-0005-0000-0000-0000B8080000}"/>
    <cellStyle name="Normal 49" xfId="2017" xr:uid="{00000000-0005-0000-0000-0000B9080000}"/>
    <cellStyle name="Normal 49 2" xfId="2018" xr:uid="{00000000-0005-0000-0000-0000BA080000}"/>
    <cellStyle name="Normal 49 3" xfId="2019" xr:uid="{00000000-0005-0000-0000-0000BB080000}"/>
    <cellStyle name="Normal 5" xfId="15" xr:uid="{00000000-0005-0000-0000-0000BC080000}"/>
    <cellStyle name="Normal 5 2" xfId="30" xr:uid="{00000000-0005-0000-0000-0000BD080000}"/>
    <cellStyle name="Normal 5 2 2" xfId="2021" xr:uid="{00000000-0005-0000-0000-0000BE080000}"/>
    <cellStyle name="Normal 5 2 2 2" xfId="2510" xr:uid="{00000000-0005-0000-0000-0000BF080000}"/>
    <cellStyle name="Normal 5 2 2 3" xfId="2568" xr:uid="{00000000-0005-0000-0000-0000C0080000}"/>
    <cellStyle name="Normal 5 3" xfId="2022" xr:uid="{00000000-0005-0000-0000-0000C1080000}"/>
    <cellStyle name="Normal 5 4" xfId="2023" xr:uid="{00000000-0005-0000-0000-0000C2080000}"/>
    <cellStyle name="Normal 5 5" xfId="2024" xr:uid="{00000000-0005-0000-0000-0000C3080000}"/>
    <cellStyle name="Normal 5 6" xfId="2020" xr:uid="{00000000-0005-0000-0000-0000C4080000}"/>
    <cellStyle name="Normal 50" xfId="2025" xr:uid="{00000000-0005-0000-0000-0000C5080000}"/>
    <cellStyle name="Normal 50 2" xfId="2026" xr:uid="{00000000-0005-0000-0000-0000C6080000}"/>
    <cellStyle name="Normal 50 3" xfId="2027" xr:uid="{00000000-0005-0000-0000-0000C7080000}"/>
    <cellStyle name="Normal 51" xfId="2028" xr:uid="{00000000-0005-0000-0000-0000C8080000}"/>
    <cellStyle name="Normal 51 2" xfId="2029" xr:uid="{00000000-0005-0000-0000-0000C9080000}"/>
    <cellStyle name="Normal 51 3" xfId="2030" xr:uid="{00000000-0005-0000-0000-0000CA080000}"/>
    <cellStyle name="Normal 52" xfId="2031" xr:uid="{00000000-0005-0000-0000-0000CB080000}"/>
    <cellStyle name="Normal 52 2" xfId="2032" xr:uid="{00000000-0005-0000-0000-0000CC080000}"/>
    <cellStyle name="Normal 53" xfId="2033" xr:uid="{00000000-0005-0000-0000-0000CD080000}"/>
    <cellStyle name="Normal 53 2" xfId="2034" xr:uid="{00000000-0005-0000-0000-0000CE080000}"/>
    <cellStyle name="Normal 53 3" xfId="2035" xr:uid="{00000000-0005-0000-0000-0000CF080000}"/>
    <cellStyle name="Normal 54" xfId="2036" xr:uid="{00000000-0005-0000-0000-0000D0080000}"/>
    <cellStyle name="Normal 54 2" xfId="2037" xr:uid="{00000000-0005-0000-0000-0000D1080000}"/>
    <cellStyle name="Normal 54 3" xfId="2038" xr:uid="{00000000-0005-0000-0000-0000D2080000}"/>
    <cellStyle name="Normal 55" xfId="2039" xr:uid="{00000000-0005-0000-0000-0000D3080000}"/>
    <cellStyle name="Normal 55 2" xfId="2040" xr:uid="{00000000-0005-0000-0000-0000D4080000}"/>
    <cellStyle name="Normal 55 3" xfId="2041" xr:uid="{00000000-0005-0000-0000-0000D5080000}"/>
    <cellStyle name="Normal 56" xfId="2042" xr:uid="{00000000-0005-0000-0000-0000D6080000}"/>
    <cellStyle name="Normal 56 2" xfId="2043" xr:uid="{00000000-0005-0000-0000-0000D7080000}"/>
    <cellStyle name="Normal 57" xfId="2044" xr:uid="{00000000-0005-0000-0000-0000D8080000}"/>
    <cellStyle name="Normal 57 2" xfId="2045" xr:uid="{00000000-0005-0000-0000-0000D9080000}"/>
    <cellStyle name="Normal 57 3" xfId="2046" xr:uid="{00000000-0005-0000-0000-0000DA080000}"/>
    <cellStyle name="Normal 58" xfId="2047" xr:uid="{00000000-0005-0000-0000-0000DB080000}"/>
    <cellStyle name="Normal 58 2" xfId="2048" xr:uid="{00000000-0005-0000-0000-0000DC080000}"/>
    <cellStyle name="Normal 59" xfId="2049" xr:uid="{00000000-0005-0000-0000-0000DD080000}"/>
    <cellStyle name="Normal 59 2" xfId="2050" xr:uid="{00000000-0005-0000-0000-0000DE080000}"/>
    <cellStyle name="Normal 59 3" xfId="2051" xr:uid="{00000000-0005-0000-0000-0000DF080000}"/>
    <cellStyle name="Normal 6" xfId="25" xr:uid="{00000000-0005-0000-0000-0000E0080000}"/>
    <cellStyle name="Normal 6 2" xfId="2053" xr:uid="{00000000-0005-0000-0000-0000E1080000}"/>
    <cellStyle name="Normal 6 3" xfId="2054" xr:uid="{00000000-0005-0000-0000-0000E2080000}"/>
    <cellStyle name="Normal 6 4" xfId="2052" xr:uid="{00000000-0005-0000-0000-0000E3080000}"/>
    <cellStyle name="Normal 60" xfId="2055" xr:uid="{00000000-0005-0000-0000-0000E4080000}"/>
    <cellStyle name="Normal 60 2" xfId="2056" xr:uid="{00000000-0005-0000-0000-0000E5080000}"/>
    <cellStyle name="Normal 61" xfId="2057" xr:uid="{00000000-0005-0000-0000-0000E6080000}"/>
    <cellStyle name="Normal 61 2" xfId="2058" xr:uid="{00000000-0005-0000-0000-0000E7080000}"/>
    <cellStyle name="Normal 62" xfId="2059" xr:uid="{00000000-0005-0000-0000-0000E8080000}"/>
    <cellStyle name="Normal 62 2" xfId="2060" xr:uid="{00000000-0005-0000-0000-0000E9080000}"/>
    <cellStyle name="Normal 63" xfId="2061" xr:uid="{00000000-0005-0000-0000-0000EA080000}"/>
    <cellStyle name="Normal 64" xfId="2062" xr:uid="{00000000-0005-0000-0000-0000EB080000}"/>
    <cellStyle name="Normal 64 2" xfId="2063" xr:uid="{00000000-0005-0000-0000-0000EC080000}"/>
    <cellStyle name="Normal 64 3" xfId="2064" xr:uid="{00000000-0005-0000-0000-0000ED080000}"/>
    <cellStyle name="Normal 65" xfId="2065" xr:uid="{00000000-0005-0000-0000-0000EE080000}"/>
    <cellStyle name="Normal 65 2" xfId="2066" xr:uid="{00000000-0005-0000-0000-0000EF080000}"/>
    <cellStyle name="Normal 65 3" xfId="2067" xr:uid="{00000000-0005-0000-0000-0000F0080000}"/>
    <cellStyle name="Normal 66" xfId="2068" xr:uid="{00000000-0005-0000-0000-0000F1080000}"/>
    <cellStyle name="Normal 66 2" xfId="2069" xr:uid="{00000000-0005-0000-0000-0000F2080000}"/>
    <cellStyle name="Normal 66 3" xfId="2070" xr:uid="{00000000-0005-0000-0000-0000F3080000}"/>
    <cellStyle name="Normal 67" xfId="2071" xr:uid="{00000000-0005-0000-0000-0000F4080000}"/>
    <cellStyle name="Normal 67 2" xfId="2072" xr:uid="{00000000-0005-0000-0000-0000F5080000}"/>
    <cellStyle name="Normal 68" xfId="2073" xr:uid="{00000000-0005-0000-0000-0000F6080000}"/>
    <cellStyle name="Normal 68 2" xfId="2074" xr:uid="{00000000-0005-0000-0000-0000F7080000}"/>
    <cellStyle name="Normal 68 3" xfId="2075" xr:uid="{00000000-0005-0000-0000-0000F8080000}"/>
    <cellStyle name="Normal 69" xfId="2076" xr:uid="{00000000-0005-0000-0000-0000F9080000}"/>
    <cellStyle name="Normal 69 2" xfId="2077" xr:uid="{00000000-0005-0000-0000-0000FA080000}"/>
    <cellStyle name="Normal 69 3" xfId="2078" xr:uid="{00000000-0005-0000-0000-0000FB080000}"/>
    <cellStyle name="Normal 7" xfId="26" xr:uid="{00000000-0005-0000-0000-0000FC080000}"/>
    <cellStyle name="Normal 7 10" xfId="2079" xr:uid="{00000000-0005-0000-0000-0000FD080000}"/>
    <cellStyle name="Normal 7 2" xfId="2080" xr:uid="{00000000-0005-0000-0000-0000FE080000}"/>
    <cellStyle name="Normal 7 2 2" xfId="2081" xr:uid="{00000000-0005-0000-0000-0000FF080000}"/>
    <cellStyle name="Normal 7 3" xfId="2082" xr:uid="{00000000-0005-0000-0000-000000090000}"/>
    <cellStyle name="Normal 7 3 2" xfId="2083" xr:uid="{00000000-0005-0000-0000-000001090000}"/>
    <cellStyle name="Normal 7 4" xfId="2084" xr:uid="{00000000-0005-0000-0000-000002090000}"/>
    <cellStyle name="Normal 7 5" xfId="2085" xr:uid="{00000000-0005-0000-0000-000003090000}"/>
    <cellStyle name="Normal 7 5 2" xfId="2086" xr:uid="{00000000-0005-0000-0000-000004090000}"/>
    <cellStyle name="Normal 7 6" xfId="2087" xr:uid="{00000000-0005-0000-0000-000005090000}"/>
    <cellStyle name="Normal 7 6 2" xfId="2088" xr:uid="{00000000-0005-0000-0000-000006090000}"/>
    <cellStyle name="Normal 7 6 2 2" xfId="2089" xr:uid="{00000000-0005-0000-0000-000007090000}"/>
    <cellStyle name="Normal 7 6 3" xfId="2090" xr:uid="{00000000-0005-0000-0000-000008090000}"/>
    <cellStyle name="Normal 7 6 4" xfId="2425" xr:uid="{00000000-0005-0000-0000-000009090000}"/>
    <cellStyle name="Normal 7 7" xfId="2091" xr:uid="{00000000-0005-0000-0000-00000A090000}"/>
    <cellStyle name="Normal 7 8" xfId="2092" xr:uid="{00000000-0005-0000-0000-00000B090000}"/>
    <cellStyle name="Normal 7 8 2" xfId="2093" xr:uid="{00000000-0005-0000-0000-00000C090000}"/>
    <cellStyle name="Normal 7 9" xfId="2424" xr:uid="{00000000-0005-0000-0000-00000D090000}"/>
    <cellStyle name="Normal 70" xfId="2094" xr:uid="{00000000-0005-0000-0000-00000E090000}"/>
    <cellStyle name="Normal 70 2" xfId="2095" xr:uid="{00000000-0005-0000-0000-00000F090000}"/>
    <cellStyle name="Normal 70 3" xfId="2096" xr:uid="{00000000-0005-0000-0000-000010090000}"/>
    <cellStyle name="Normal 71" xfId="2097" xr:uid="{00000000-0005-0000-0000-000011090000}"/>
    <cellStyle name="Normal 71 2" xfId="2098" xr:uid="{00000000-0005-0000-0000-000012090000}"/>
    <cellStyle name="Normal 71 2 2" xfId="2511" xr:uid="{00000000-0005-0000-0000-000013090000}"/>
    <cellStyle name="Normal 71 2 3" xfId="2569" xr:uid="{00000000-0005-0000-0000-000014090000}"/>
    <cellStyle name="Normal 71 3" xfId="2099" xr:uid="{00000000-0005-0000-0000-000015090000}"/>
    <cellStyle name="Normal 71 4" xfId="2100" xr:uid="{00000000-0005-0000-0000-000016090000}"/>
    <cellStyle name="Normal 72" xfId="2101" xr:uid="{00000000-0005-0000-0000-000017090000}"/>
    <cellStyle name="Normal 72 2" xfId="2102" xr:uid="{00000000-0005-0000-0000-000018090000}"/>
    <cellStyle name="Normal 73" xfId="2103" xr:uid="{00000000-0005-0000-0000-000019090000}"/>
    <cellStyle name="Normal 74" xfId="2104" xr:uid="{00000000-0005-0000-0000-00001A090000}"/>
    <cellStyle name="Normal 75" xfId="2105" xr:uid="{00000000-0005-0000-0000-00001B090000}"/>
    <cellStyle name="Normal 76" xfId="2106" xr:uid="{00000000-0005-0000-0000-00001C090000}"/>
    <cellStyle name="Normal 77" xfId="2107" xr:uid="{00000000-0005-0000-0000-00001D090000}"/>
    <cellStyle name="Normal 78" xfId="2108" xr:uid="{00000000-0005-0000-0000-00001E090000}"/>
    <cellStyle name="Normal 79" xfId="2109" xr:uid="{00000000-0005-0000-0000-00001F090000}"/>
    <cellStyle name="Normal 8" xfId="27" xr:uid="{00000000-0005-0000-0000-000020090000}"/>
    <cellStyle name="Normal 8 10" xfId="2110" xr:uid="{00000000-0005-0000-0000-000021090000}"/>
    <cellStyle name="Normal 8 2" xfId="34" xr:uid="{00000000-0005-0000-0000-000022090000}"/>
    <cellStyle name="Normal 8 2 2" xfId="35" xr:uid="{00000000-0005-0000-0000-000023090000}"/>
    <cellStyle name="Normal 8 2 2 2" xfId="28" xr:uid="{00000000-0005-0000-0000-000024090000}"/>
    <cellStyle name="Normal 8 2 2 3" xfId="2112" xr:uid="{00000000-0005-0000-0000-000025090000}"/>
    <cellStyle name="Normal 8 2 3" xfId="2111" xr:uid="{00000000-0005-0000-0000-000026090000}"/>
    <cellStyle name="Normal 8 3" xfId="2113" xr:uid="{00000000-0005-0000-0000-000027090000}"/>
    <cellStyle name="Normal 8 3 2" xfId="2114" xr:uid="{00000000-0005-0000-0000-000028090000}"/>
    <cellStyle name="Normal 8 4" xfId="2115" xr:uid="{00000000-0005-0000-0000-000029090000}"/>
    <cellStyle name="Normal 8 5" xfId="2116" xr:uid="{00000000-0005-0000-0000-00002A090000}"/>
    <cellStyle name="Normal 8 5 2" xfId="2117" xr:uid="{00000000-0005-0000-0000-00002B090000}"/>
    <cellStyle name="Normal 8 6" xfId="2118" xr:uid="{00000000-0005-0000-0000-00002C090000}"/>
    <cellStyle name="Normal 8 6 2" xfId="2119" xr:uid="{00000000-0005-0000-0000-00002D090000}"/>
    <cellStyle name="Normal 8 6 2 2" xfId="2120" xr:uid="{00000000-0005-0000-0000-00002E090000}"/>
    <cellStyle name="Normal 8 6 3" xfId="2121" xr:uid="{00000000-0005-0000-0000-00002F090000}"/>
    <cellStyle name="Normal 8 6 4" xfId="2428" xr:uid="{00000000-0005-0000-0000-000030090000}"/>
    <cellStyle name="Normal 8 7" xfId="2122" xr:uid="{00000000-0005-0000-0000-000031090000}"/>
    <cellStyle name="Normal 8 8" xfId="2123" xr:uid="{00000000-0005-0000-0000-000032090000}"/>
    <cellStyle name="Normal 8 8 2" xfId="2124" xr:uid="{00000000-0005-0000-0000-000033090000}"/>
    <cellStyle name="Normal 8 9" xfId="2427" xr:uid="{00000000-0005-0000-0000-000034090000}"/>
    <cellStyle name="Normal 80" xfId="2125" xr:uid="{00000000-0005-0000-0000-000035090000}"/>
    <cellStyle name="Normal 81" xfId="2126" xr:uid="{00000000-0005-0000-0000-000036090000}"/>
    <cellStyle name="Normal 82" xfId="2127" xr:uid="{00000000-0005-0000-0000-000037090000}"/>
    <cellStyle name="Normal 83" xfId="2128" xr:uid="{00000000-0005-0000-0000-000038090000}"/>
    <cellStyle name="Normal 84" xfId="2129" xr:uid="{00000000-0005-0000-0000-000039090000}"/>
    <cellStyle name="Normal 85" xfId="2130" xr:uid="{00000000-0005-0000-0000-00003A090000}"/>
    <cellStyle name="Normal 85 2" xfId="2512" xr:uid="{00000000-0005-0000-0000-00003B090000}"/>
    <cellStyle name="Normal 85 3" xfId="2570" xr:uid="{00000000-0005-0000-0000-00003C090000}"/>
    <cellStyle name="Normal 86" xfId="2131" xr:uid="{00000000-0005-0000-0000-00003D090000}"/>
    <cellStyle name="Normal 87" xfId="2132" xr:uid="{00000000-0005-0000-0000-00003E090000}"/>
    <cellStyle name="Normal 87 2" xfId="2133" xr:uid="{00000000-0005-0000-0000-00003F090000}"/>
    <cellStyle name="Normal 88" xfId="2134" xr:uid="{00000000-0005-0000-0000-000040090000}"/>
    <cellStyle name="Normal 89" xfId="2135" xr:uid="{00000000-0005-0000-0000-000041090000}"/>
    <cellStyle name="Normal 9" xfId="2136" xr:uid="{00000000-0005-0000-0000-000042090000}"/>
    <cellStyle name="Normal 9 2" xfId="2137" xr:uid="{00000000-0005-0000-0000-000043090000}"/>
    <cellStyle name="Normal 9 3" xfId="2138" xr:uid="{00000000-0005-0000-0000-000044090000}"/>
    <cellStyle name="Normal 9_PLAN PROD SIM YL0 &amp; YL8 APRIL 2018 REV00" xfId="2139" xr:uid="{00000000-0005-0000-0000-000045090000}"/>
    <cellStyle name="Normal 90" xfId="2140" xr:uid="{00000000-0005-0000-0000-000046090000}"/>
    <cellStyle name="Normal 91" xfId="2141" xr:uid="{00000000-0005-0000-0000-000047090000}"/>
    <cellStyle name="Normal 92" xfId="2142" xr:uid="{00000000-0005-0000-0000-000048090000}"/>
    <cellStyle name="Normal 93" xfId="2143" xr:uid="{00000000-0005-0000-0000-000049090000}"/>
    <cellStyle name="Normal 94" xfId="2144" xr:uid="{00000000-0005-0000-0000-00004A090000}"/>
    <cellStyle name="Normal 95" xfId="2145" xr:uid="{00000000-0005-0000-0000-00004B090000}"/>
    <cellStyle name="Normal 96" xfId="2146" xr:uid="{00000000-0005-0000-0000-00004C090000}"/>
    <cellStyle name="Normal 97" xfId="2147" xr:uid="{00000000-0005-0000-0000-00004D090000}"/>
    <cellStyle name="Normal 98" xfId="2148" xr:uid="{00000000-0005-0000-0000-00004E090000}"/>
    <cellStyle name="Normal 99" xfId="2149" xr:uid="{00000000-0005-0000-0000-00004F090000}"/>
    <cellStyle name="Note 2" xfId="2150" xr:uid="{00000000-0005-0000-0000-000050090000}"/>
    <cellStyle name="Note 2 2" xfId="2151" xr:uid="{00000000-0005-0000-0000-000051090000}"/>
    <cellStyle name="Note 2 3" xfId="2152" xr:uid="{00000000-0005-0000-0000-000052090000}"/>
    <cellStyle name="Note 2 4" xfId="2153" xr:uid="{00000000-0005-0000-0000-000053090000}"/>
    <cellStyle name="Note 2_Copy of Data STO Part FTI 10112014" xfId="2154" xr:uid="{00000000-0005-0000-0000-000054090000}"/>
    <cellStyle name="Note 3" xfId="2155" xr:uid="{00000000-0005-0000-0000-000055090000}"/>
    <cellStyle name="Note 4" xfId="2156" xr:uid="{00000000-0005-0000-0000-000056090000}"/>
    <cellStyle name="Note 5" xfId="2157" xr:uid="{00000000-0005-0000-0000-000057090000}"/>
    <cellStyle name="Œ…‹æØ‚è [0.00]_laroux" xfId="2158" xr:uid="{00000000-0005-0000-0000-000058090000}"/>
    <cellStyle name="Œ…‹æØ‚è_laroux" xfId="2159" xr:uid="{00000000-0005-0000-0000-000059090000}"/>
    <cellStyle name="oft Excel]_x000d__x000a_Comment=open=/f を指定すると、ユーザー定義関数を関数貼り付けの一覧に登録することができます。_x000d__x000a_Maximized" xfId="2160" xr:uid="{00000000-0005-0000-0000-00005A090000}"/>
    <cellStyle name="Output 2" xfId="2161" xr:uid="{00000000-0005-0000-0000-00005B090000}"/>
    <cellStyle name="Output 2 2" xfId="2162" xr:uid="{00000000-0005-0000-0000-00005C090000}"/>
    <cellStyle name="Output 2 3" xfId="2163" xr:uid="{00000000-0005-0000-0000-00005D090000}"/>
    <cellStyle name="Output 2 4" xfId="2164" xr:uid="{00000000-0005-0000-0000-00005E090000}"/>
    <cellStyle name="Output 2_DATA FORECAST" xfId="2165" xr:uid="{00000000-0005-0000-0000-00005F090000}"/>
    <cellStyle name="Output 3" xfId="2166" xr:uid="{00000000-0005-0000-0000-000060090000}"/>
    <cellStyle name="Output 4" xfId="2167" xr:uid="{00000000-0005-0000-0000-000061090000}"/>
    <cellStyle name="Percent ()" xfId="2169" xr:uid="{00000000-0005-0000-0000-000062090000}"/>
    <cellStyle name="Percent [2]" xfId="2170" xr:uid="{00000000-0005-0000-0000-000063090000}"/>
    <cellStyle name="Percent 1" xfId="2171" xr:uid="{00000000-0005-0000-0000-000064090000}"/>
    <cellStyle name="Percent 10" xfId="2172" xr:uid="{00000000-0005-0000-0000-000065090000}"/>
    <cellStyle name="Percent 11" xfId="2173" xr:uid="{00000000-0005-0000-0000-000066090000}"/>
    <cellStyle name="Percent 12" xfId="2174" xr:uid="{00000000-0005-0000-0000-000067090000}"/>
    <cellStyle name="Percent 13" xfId="2175" xr:uid="{00000000-0005-0000-0000-000068090000}"/>
    <cellStyle name="Percent 14" xfId="2176" xr:uid="{00000000-0005-0000-0000-000069090000}"/>
    <cellStyle name="Percent 15" xfId="2177" xr:uid="{00000000-0005-0000-0000-00006A090000}"/>
    <cellStyle name="Percent 16" xfId="2178" xr:uid="{00000000-0005-0000-0000-00006B090000}"/>
    <cellStyle name="Percent 17" xfId="2179" xr:uid="{00000000-0005-0000-0000-00006C090000}"/>
    <cellStyle name="Percent 18" xfId="2180" xr:uid="{00000000-0005-0000-0000-00006D090000}"/>
    <cellStyle name="Percent 19" xfId="2181" xr:uid="{00000000-0005-0000-0000-00006E090000}"/>
    <cellStyle name="Percent 2" xfId="6" xr:uid="{00000000-0005-0000-0000-00006F090000}"/>
    <cellStyle name="Percent 2 2" xfId="2183" xr:uid="{00000000-0005-0000-0000-000070090000}"/>
    <cellStyle name="Percent 2 3" xfId="2184" xr:uid="{00000000-0005-0000-0000-000071090000}"/>
    <cellStyle name="Percent 2 4" xfId="2182" xr:uid="{00000000-0005-0000-0000-000072090000}"/>
    <cellStyle name="Percent 20" xfId="2185" xr:uid="{00000000-0005-0000-0000-000073090000}"/>
    <cellStyle name="Percent 21" xfId="2186" xr:uid="{00000000-0005-0000-0000-000074090000}"/>
    <cellStyle name="Percent 22" xfId="2168" xr:uid="{00000000-0005-0000-0000-000075090000}"/>
    <cellStyle name="Percent 23" xfId="2448" xr:uid="{00000000-0005-0000-0000-000076090000}"/>
    <cellStyle name="Percent 24" xfId="2443" xr:uid="{00000000-0005-0000-0000-000077090000}"/>
    <cellStyle name="Percent 25" xfId="2447" xr:uid="{00000000-0005-0000-0000-000078090000}"/>
    <cellStyle name="Percent 3" xfId="36" xr:uid="{00000000-0005-0000-0000-000079090000}"/>
    <cellStyle name="Percent 3 2" xfId="2187" xr:uid="{00000000-0005-0000-0000-00007A090000}"/>
    <cellStyle name="Percent 4" xfId="2188" xr:uid="{00000000-0005-0000-0000-00007B090000}"/>
    <cellStyle name="Percent 5" xfId="2189" xr:uid="{00000000-0005-0000-0000-00007C090000}"/>
    <cellStyle name="Percent 6" xfId="37" xr:uid="{00000000-0005-0000-0000-00007D090000}"/>
    <cellStyle name="Percent 6 2" xfId="2190" xr:uid="{00000000-0005-0000-0000-00007E090000}"/>
    <cellStyle name="Percent 7" xfId="2191" xr:uid="{00000000-0005-0000-0000-00007F090000}"/>
    <cellStyle name="Percent 8" xfId="2192" xr:uid="{00000000-0005-0000-0000-000080090000}"/>
    <cellStyle name="Percent 9" xfId="2193" xr:uid="{00000000-0005-0000-0000-000081090000}"/>
    <cellStyle name="PERCENTAGE" xfId="2194" xr:uid="{00000000-0005-0000-0000-000082090000}"/>
    <cellStyle name="Separador de milhares [0]_Person" xfId="2195" xr:uid="{00000000-0005-0000-0000-000083090000}"/>
    <cellStyle name="Separador de milhares_Person" xfId="2196" xr:uid="{00000000-0005-0000-0000-000084090000}"/>
    <cellStyle name="Standard_Frontal Airbag Blatt 1" xfId="2197" xr:uid="{00000000-0005-0000-0000-000085090000}"/>
    <cellStyle name="Style 1" xfId="2198" xr:uid="{00000000-0005-0000-0000-000086090000}"/>
    <cellStyle name="subhead" xfId="2199" xr:uid="{00000000-0005-0000-0000-000087090000}"/>
    <cellStyle name="Sum" xfId="2200" xr:uid="{00000000-0005-0000-0000-000088090000}"/>
    <cellStyle name="Sum %of HV" xfId="2201" xr:uid="{00000000-0005-0000-0000-000089090000}"/>
    <cellStyle name="Sum_HS TIMING 5" xfId="2202" xr:uid="{00000000-0005-0000-0000-00008A090000}"/>
    <cellStyle name="t" xfId="2203" xr:uid="{00000000-0005-0000-0000-00008B090000}"/>
    <cellStyle name="t_Book7" xfId="2204" xr:uid="{00000000-0005-0000-0000-00008C090000}"/>
    <cellStyle name="t_Copy of kondisi part R11J 14 agustus  2012 .BARU" xfId="2205" xr:uid="{00000000-0005-0000-0000-00008D090000}"/>
    <cellStyle name="t_Copy of Status X11M TrimBody dan Hemming 25072012 (07 30) (B)" xfId="2206" xr:uid="{00000000-0005-0000-0000-00008E090000}"/>
    <cellStyle name="t_Copy of Status X11M TrimBody dan Hemming 28072012 (04 00) (B)" xfId="2207" xr:uid="{00000000-0005-0000-0000-00008F090000}"/>
    <cellStyle name="t_kondisi part R11J 06 agustus  2012 " xfId="2208" xr:uid="{00000000-0005-0000-0000-000090090000}"/>
    <cellStyle name="t_kondisi part R11J 06 agustus  2012 .xls NEW" xfId="2209" xr:uid="{00000000-0005-0000-0000-000091090000}"/>
    <cellStyle name="t_kondisi part R11J 12 agustus  2012 " xfId="2210" xr:uid="{00000000-0005-0000-0000-000092090000}"/>
    <cellStyle name="t_kondisi part R11J 14 agustus  2012 " xfId="2211" xr:uid="{00000000-0005-0000-0000-000093090000}"/>
    <cellStyle name="t_Sheet1" xfId="2212" xr:uid="{00000000-0005-0000-0000-000094090000}"/>
    <cellStyle name="t_Sheet2" xfId="2213" xr:uid="{00000000-0005-0000-0000-000095090000}"/>
    <cellStyle name="t_Sheet3" xfId="2214" xr:uid="{00000000-0005-0000-0000-000096090000}"/>
    <cellStyle name="t_Status Setting X11M 18 JULY 2012 (2)" xfId="2215" xr:uid="{00000000-0005-0000-0000-000097090000}"/>
    <cellStyle name="t_Status X11M body Trim Hemiing  R11J FTI 07082012 (19.30)" xfId="2216" xr:uid="{00000000-0005-0000-0000-000098090000}"/>
    <cellStyle name="t_Status X11M body Trim Hemiing  R11J FTI 11082012 (07 30) (B)" xfId="2217" xr:uid="{00000000-0005-0000-0000-000099090000}"/>
    <cellStyle name="t_Status X11M Trim Body dan Hemming 01072012 (07.30) (A)" xfId="2218" xr:uid="{00000000-0005-0000-0000-00009A090000}"/>
    <cellStyle name="t_Status X11M Trim Body FTI  Hemming (03082012)" xfId="2219" xr:uid="{00000000-0005-0000-0000-00009B090000}"/>
    <cellStyle name="t_Status X11M TrimBody dan Hemming 30072012 (07 30) (A)" xfId="2220" xr:uid="{00000000-0005-0000-0000-00009C090000}"/>
    <cellStyle name="t_Status X11M TrimBody dan Hemming 30072012 (07 30) (A)_Book7" xfId="2221" xr:uid="{00000000-0005-0000-0000-00009D090000}"/>
    <cellStyle name="t_Status X11M TrimBody dan Hemming 30072012 (07 30) (A)_Copy of kondisi part R11J 14 agustus  2012 .BARU" xfId="2222" xr:uid="{00000000-0005-0000-0000-00009E090000}"/>
    <cellStyle name="t_Status X11M TrimBody dan Hemming 30072012 (07 30) (A)_kondisi part R11J 06 agustus  2012 " xfId="2223" xr:uid="{00000000-0005-0000-0000-00009F090000}"/>
    <cellStyle name="t_Status X11M TrimBody dan Hemming 30072012 (07 30) (A)_kondisi part R11J 06 agustus  2012 .xls NEW" xfId="2224" xr:uid="{00000000-0005-0000-0000-0000A0090000}"/>
    <cellStyle name="t_Status X11M TrimBody dan Hemming 30072012 (07 30) (A)_kondisi part R11J 12 agustus  2012 " xfId="2225" xr:uid="{00000000-0005-0000-0000-0000A1090000}"/>
    <cellStyle name="t_Status X11M TrimBody dan Hemming 30072012 (07 30) (A)_kondisi part R11J 14 agustus  2012 " xfId="2226" xr:uid="{00000000-0005-0000-0000-0000A2090000}"/>
    <cellStyle name="t_Status X11M TrimBody dan Hemming 30072012 (07 30) (A)_Sheet1" xfId="2227" xr:uid="{00000000-0005-0000-0000-0000A3090000}"/>
    <cellStyle name="t_Status X11M TrimBody dan Hemming 30072012 (07 30) (A)_Sheet2" xfId="2228" xr:uid="{00000000-0005-0000-0000-0000A4090000}"/>
    <cellStyle name="t_Status X11M TrimBody dan Hemming 30072012 (07 30) (A)_Sheet3" xfId="2229" xr:uid="{00000000-0005-0000-0000-0000A5090000}"/>
    <cellStyle name="t_Status X11M TrimBody dan Hemming 30072012 (07 30) (A)_Status X11M body Trim Hemiing  R11J FTI 07082012 (19.30)" xfId="2230" xr:uid="{00000000-0005-0000-0000-0000A6090000}"/>
    <cellStyle name="t_Status X11M TrimBody dan Hemming 30072012 (07 30) (A)_Status X11M body Trim Hemiing  R11J FTI 11082012 (07 30) (B)" xfId="2231" xr:uid="{00000000-0005-0000-0000-0000A7090000}"/>
    <cellStyle name="t_Status X11M TrimBody dan Hemming 30072012 (07 30) (A)_Status X11M Trim Body dan Hemming 01072012 (07.30) (A)" xfId="2232" xr:uid="{00000000-0005-0000-0000-0000A8090000}"/>
    <cellStyle name="t_Status X11M TrimBody dan Hemming 30072012 (07 30) (A)_Status X11M Trim Body FTI  Hemming (03082012)" xfId="2233" xr:uid="{00000000-0005-0000-0000-0000A9090000}"/>
    <cellStyle name="t_Status X11M TrimBody dan Hemming 30072012 (19 30) (B) (3)" xfId="2234" xr:uid="{00000000-0005-0000-0000-0000AA090000}"/>
    <cellStyle name="time" xfId="2235" xr:uid="{00000000-0005-0000-0000-0000AB090000}"/>
    <cellStyle name="Title 2" xfId="2236" xr:uid="{00000000-0005-0000-0000-0000AC090000}"/>
    <cellStyle name="Title 2 2" xfId="2237" xr:uid="{00000000-0005-0000-0000-0000AD090000}"/>
    <cellStyle name="Title 2 3" xfId="2238" xr:uid="{00000000-0005-0000-0000-0000AE090000}"/>
    <cellStyle name="Title 2_UPDATE SPIRIT YL8" xfId="2239" xr:uid="{00000000-0005-0000-0000-0000AF090000}"/>
    <cellStyle name="Title 3" xfId="2240" xr:uid="{00000000-0005-0000-0000-0000B0090000}"/>
    <cellStyle name="Title 4" xfId="2241" xr:uid="{00000000-0005-0000-0000-0000B1090000}"/>
    <cellStyle name="Total 2" xfId="2242" xr:uid="{00000000-0005-0000-0000-0000B2090000}"/>
    <cellStyle name="Total 2 2" xfId="2243" xr:uid="{00000000-0005-0000-0000-0000B3090000}"/>
    <cellStyle name="Total 2 3" xfId="2244" xr:uid="{00000000-0005-0000-0000-0000B4090000}"/>
    <cellStyle name="Total 2 4" xfId="2245" xr:uid="{00000000-0005-0000-0000-0000B5090000}"/>
    <cellStyle name="Total 2_DATA FORECAST" xfId="2246" xr:uid="{00000000-0005-0000-0000-0000B6090000}"/>
    <cellStyle name="Total 3" xfId="2247" xr:uid="{00000000-0005-0000-0000-0000B7090000}"/>
    <cellStyle name="Total 4" xfId="2248" xr:uid="{00000000-0005-0000-0000-0000B8090000}"/>
    <cellStyle name="Underline 2" xfId="2249" xr:uid="{00000000-0005-0000-0000-0000B9090000}"/>
    <cellStyle name="W?rung [0]_laroux" xfId="2250" xr:uid="{00000000-0005-0000-0000-0000BA090000}"/>
    <cellStyle name="W?rung_laroux" xfId="2251" xr:uid="{00000000-0005-0000-0000-0000BB090000}"/>
    <cellStyle name="Warning Text 2" xfId="2252" xr:uid="{00000000-0005-0000-0000-0000BC090000}"/>
    <cellStyle name="Warning Text 2 2" xfId="2253" xr:uid="{00000000-0005-0000-0000-0000BD090000}"/>
    <cellStyle name="Warning Text 2 3" xfId="2254" xr:uid="{00000000-0005-0000-0000-0000BE090000}"/>
    <cellStyle name="Warning Text 2_UPDATE SPIRIT YL8" xfId="2255" xr:uid="{00000000-0005-0000-0000-0000BF090000}"/>
    <cellStyle name="Warning Text 3" xfId="2256" xr:uid="{00000000-0005-0000-0000-0000C0090000}"/>
    <cellStyle name="Warning Text 4" xfId="2257" xr:uid="{00000000-0005-0000-0000-0000C1090000}"/>
    <cellStyle name="W臧rung [0]_laroux" xfId="2258" xr:uid="{00000000-0005-0000-0000-0000C2090000}"/>
    <cellStyle name="W臧rung_laroux" xfId="2259" xr:uid="{00000000-0005-0000-0000-0000C3090000}"/>
    <cellStyle name="Year" xfId="2260" xr:uid="{00000000-0005-0000-0000-0000C4090000}"/>
    <cellStyle name="ｳfｹ・[0]_anems_block_list186" xfId="2261" xr:uid="{00000000-0005-0000-0000-0000C5090000}"/>
    <cellStyle name="ｳfｹanems_block_list186" xfId="2262" xr:uid="{00000000-0005-0000-0000-0000C6090000}"/>
    <cellStyle name="ｳfｹBook1" xfId="2263" xr:uid="{00000000-0005-0000-0000-0000C7090000}"/>
    <cellStyle name="ｳfｹE18639" xfId="2264" xr:uid="{00000000-0005-0000-0000-0000C8090000}"/>
    <cellStyle name="ｳfｹP186_001213EUR" xfId="2265" xr:uid="{00000000-0005-0000-0000-0000C9090000}"/>
    <cellStyle name="ｳfｹP4TR1_1219carunit" xfId="2266" xr:uid="{00000000-0005-0000-0000-0000CA090000}"/>
    <cellStyle name="ｳfｹtZR_39_KV1010219" xfId="2267" xr:uid="{00000000-0005-0000-0000-0000CB090000}"/>
    <cellStyle name="ｹ鮗ﾐﾀｲ_ｰ豼ｵﾁ･" xfId="2268" xr:uid="{00000000-0005-0000-0000-0000CC090000}"/>
    <cellStyle name="ﾄﾞｸｶ [0]_ｰ霾ｹ" xfId="2269" xr:uid="{00000000-0005-0000-0000-0000CD090000}"/>
    <cellStyle name="ﾄﾞｸｶ_ｰ霾ｹ" xfId="2270" xr:uid="{00000000-0005-0000-0000-0000CE090000}"/>
    <cellStyle name="ﾅ・ｭ [0]_ｰ霾ｹ" xfId="2271" xr:uid="{00000000-0005-0000-0000-0000CF090000}"/>
    <cellStyle name="ﾅ・ｭ_ｰ霾ｹ" xfId="2272" xr:uid="{00000000-0005-0000-0000-0000D0090000}"/>
    <cellStyle name="ﾇ･ﾁﾘ_ｰ霾ｹ" xfId="2273" xr:uid="{00000000-0005-0000-0000-0000D1090000}"/>
    <cellStyle name="ハイパーリンク" xfId="2274" xr:uid="{00000000-0005-0000-0000-0000D2090000}"/>
    <cellStyle name="ハイパーリンクTF Mix " xfId="2275" xr:uid="{00000000-0005-0000-0000-0000D3090000}"/>
    <cellStyle name="ハイパーリンクｹｰ霾ｹｹle" xfId="2276" xr:uid="{00000000-0005-0000-0000-0000D4090000}"/>
    <cellStyle name="강조색1 3" xfId="2277" xr:uid="{00000000-0005-0000-0000-0000D5090000}"/>
    <cellStyle name="강조색2 3" xfId="2278" xr:uid="{00000000-0005-0000-0000-0000D6090000}"/>
    <cellStyle name="강조색3 3" xfId="2279" xr:uid="{00000000-0005-0000-0000-0000D7090000}"/>
    <cellStyle name="강조색4 3" xfId="2280" xr:uid="{00000000-0005-0000-0000-0000D8090000}"/>
    <cellStyle name="강조색5 3" xfId="2281" xr:uid="{00000000-0005-0000-0000-0000D9090000}"/>
    <cellStyle name="강조색6 3" xfId="2282" xr:uid="{00000000-0005-0000-0000-0000DA090000}"/>
    <cellStyle name="경고문 3" xfId="2283" xr:uid="{00000000-0005-0000-0000-0000DB090000}"/>
    <cellStyle name="계산 3" xfId="2284" xr:uid="{00000000-0005-0000-0000-0000DC090000}"/>
    <cellStyle name="나쁨 3" xfId="2285" xr:uid="{00000000-0005-0000-0000-0000DD090000}"/>
    <cellStyle name="똿뗦먛귟 [0.00]_PRODUCT DETAIL Q1" xfId="2286" xr:uid="{00000000-0005-0000-0000-0000DE090000}"/>
    <cellStyle name="똿뗦먛귟_PRODUCT DETAIL Q1" xfId="2287" xr:uid="{00000000-0005-0000-0000-0000DF090000}"/>
    <cellStyle name="메모 3" xfId="2288" xr:uid="{00000000-0005-0000-0000-0000E0090000}"/>
    <cellStyle name="믅됞 [0.00]_PRODUCT DETAIL Q1" xfId="2289" xr:uid="{00000000-0005-0000-0000-0000E1090000}"/>
    <cellStyle name="믅됞_PRODUCT DETAIL Q1" xfId="2290" xr:uid="{00000000-0005-0000-0000-0000E2090000}"/>
    <cellStyle name="백분율_HOBONG" xfId="2291" xr:uid="{00000000-0005-0000-0000-0000E3090000}"/>
    <cellStyle name="보통 3" xfId="2292" xr:uid="{00000000-0005-0000-0000-0000E4090000}"/>
    <cellStyle name="뷭?_BOOKSHIP" xfId="2293" xr:uid="{00000000-0005-0000-0000-0000E5090000}"/>
    <cellStyle name="설명 텍스트 3" xfId="2294" xr:uid="{00000000-0005-0000-0000-0000E6090000}"/>
    <cellStyle name="셀 확인 3" xfId="2295" xr:uid="{00000000-0005-0000-0000-0000E7090000}"/>
    <cellStyle name="쉼표 [0] 2" xfId="2296" xr:uid="{00000000-0005-0000-0000-0000E8090000}"/>
    <cellStyle name="쉼표 [0] 3" xfId="2297" xr:uid="{00000000-0005-0000-0000-0000E9090000}"/>
    <cellStyle name="쉼표 [0]_P.K LIST" xfId="2298" xr:uid="{00000000-0005-0000-0000-0000EA090000}"/>
    <cellStyle name="쉼표 2" xfId="2299" xr:uid="{00000000-0005-0000-0000-0000EB090000}"/>
    <cellStyle name="연결된 셀 3" xfId="2300" xr:uid="{00000000-0005-0000-0000-0000EC090000}"/>
    <cellStyle name="요약 3" xfId="2301" xr:uid="{00000000-0005-0000-0000-0000ED090000}"/>
    <cellStyle name="입력 3" xfId="2302" xr:uid="{00000000-0005-0000-0000-0000EE090000}"/>
    <cellStyle name="제목 1 3" xfId="2303" xr:uid="{00000000-0005-0000-0000-0000EF090000}"/>
    <cellStyle name="제목 2 3" xfId="2304" xr:uid="{00000000-0005-0000-0000-0000F0090000}"/>
    <cellStyle name="제목 3 3" xfId="2305" xr:uid="{00000000-0005-0000-0000-0000F1090000}"/>
    <cellStyle name="제목 4 3" xfId="2306" xr:uid="{00000000-0005-0000-0000-0000F2090000}"/>
    <cellStyle name="제목 6" xfId="2307" xr:uid="{00000000-0005-0000-0000-0000F3090000}"/>
    <cellStyle name="좋음 3" xfId="2308" xr:uid="{00000000-0005-0000-0000-0000F4090000}"/>
    <cellStyle name="출력 3" xfId="2309" xr:uid="{00000000-0005-0000-0000-0000F5090000}"/>
    <cellStyle name="콤마 [0]_1202" xfId="2310" xr:uid="{00000000-0005-0000-0000-0000F6090000}"/>
    <cellStyle name="콤마_1202" xfId="2311" xr:uid="{00000000-0005-0000-0000-0000F7090000}"/>
    <cellStyle name="통화 [0]_1202" xfId="2312" xr:uid="{00000000-0005-0000-0000-0000F8090000}"/>
    <cellStyle name="통화_1202" xfId="2313" xr:uid="{00000000-0005-0000-0000-0000F9090000}"/>
    <cellStyle name="표준 2" xfId="2314" xr:uid="{00000000-0005-0000-0000-0000FA090000}"/>
    <cellStyle name="표준 2 2" xfId="2315" xr:uid="{00000000-0005-0000-0000-0000FB090000}"/>
    <cellStyle name="표준 3" xfId="2316" xr:uid="{00000000-0005-0000-0000-0000FC090000}"/>
    <cellStyle name="표준 3 2" xfId="2317" xr:uid="{00000000-0005-0000-0000-0000FD090000}"/>
    <cellStyle name="표준 4" xfId="2318" xr:uid="{00000000-0005-0000-0000-0000FE090000}"/>
    <cellStyle name="표준 5" xfId="2319" xr:uid="{00000000-0005-0000-0000-0000FF090000}"/>
    <cellStyle name="표준 6" xfId="2320" xr:uid="{00000000-0005-0000-0000-0000000A0000}"/>
    <cellStyle name="표준 7" xfId="2321" xr:uid="{00000000-0005-0000-0000-0000010A0000}"/>
    <cellStyle name="표준_(정보부문)월별인원계획" xfId="2322" xr:uid="{00000000-0005-0000-0000-0000020A0000}"/>
    <cellStyle name="常规_L11K PT1X11J 混流生産1104" xfId="2323" xr:uid="{00000000-0005-0000-0000-0000030A0000}"/>
    <cellStyle name="未定義" xfId="2324" xr:uid="{00000000-0005-0000-0000-0000040A0000}"/>
    <cellStyle name="桁区切り [0.00]_Book12" xfId="2325" xr:uid="{00000000-0005-0000-0000-0000050A0000}"/>
    <cellStyle name="桁蟻唇Ｆ [0.00]_11th Dec. (2)⠶㈰ㄮ⸰" xfId="2326" xr:uid="{00000000-0005-0000-0000-0000060A0000}"/>
    <cellStyle name="桁蟻唇Ｆ_11th Dec. (2)ec. " xfId="2327" xr:uid="{00000000-0005-0000-0000-0000070A0000}"/>
    <cellStyle name="標準(本明朝)" xfId="2328" xr:uid="{00000000-0005-0000-0000-0000080A0000}"/>
    <cellStyle name="標準(細明朝)" xfId="2329" xr:uid="{00000000-0005-0000-0000-0000090A0000}"/>
    <cellStyle name="標準_(NMEX)FY08 MFG Monthly Report" xfId="2330" xr:uid="{00000000-0005-0000-0000-00000A0A0000}"/>
    <cellStyle name="脱浦 [0.00]_11th Dec. (2)2)" xfId="2331" xr:uid="{00000000-0005-0000-0000-00000B0A0000}"/>
    <cellStyle name="脱浦_11th Dec. (2)ec" xfId="2332" xr:uid="{00000000-0005-0000-0000-00000C0A0000}"/>
    <cellStyle name="表示済みのハイパーリンク" xfId="2333" xr:uid="{00000000-0005-0000-0000-00000D0A0000}"/>
    <cellStyle name="表示済みのハイパーリンク (2)ec. (2)2" xfId="2334" xr:uid="{00000000-0005-0000-0000-00000E0A0000}"/>
    <cellStyle name="表示済みのハイパーリンク_Initial Status CKD Vs ProdDec" xfId="2335" xr:uid="{00000000-0005-0000-0000-00000F0A0000}"/>
    <cellStyle name="表示済みのハイパーリンクx Projection" xfId="2336" xr:uid="{00000000-0005-0000-0000-0000100A0000}"/>
  </cellStyles>
  <dxfs count="6"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Pagi'!$I$244:$I$282</c:f>
              <c:strCache>
                <c:ptCount val="34"/>
                <c:pt idx="1">
                  <c:v>PB-033 FNS</c:v>
                </c:pt>
                <c:pt idx="2">
                  <c:v>G-003</c:v>
                </c:pt>
                <c:pt idx="3">
                  <c:v>G-005</c:v>
                </c:pt>
                <c:pt idx="4">
                  <c:v>G-003N WIP</c:v>
                </c:pt>
                <c:pt idx="5">
                  <c:v>AAS-057</c:v>
                </c:pt>
                <c:pt idx="6">
                  <c:v>AES-016 FNS</c:v>
                </c:pt>
                <c:pt idx="7">
                  <c:v>AES-028 FNS</c:v>
                </c:pt>
                <c:pt idx="8">
                  <c:v>ISTIRAHAT SIANG</c:v>
                </c:pt>
                <c:pt idx="9">
                  <c:v>AES-016 FNS</c:v>
                </c:pt>
                <c:pt idx="10">
                  <c:v>AES-028 FNS</c:v>
                </c:pt>
                <c:pt idx="11">
                  <c:v>AES-029 FNS</c:v>
                </c:pt>
                <c:pt idx="12">
                  <c:v>AES-017 FNS</c:v>
                </c:pt>
                <c:pt idx="13">
                  <c:v>AES-012 BLK</c:v>
                </c:pt>
                <c:pt idx="14">
                  <c:v>AES-012V BLK</c:v>
                </c:pt>
                <c:pt idx="15">
                  <c:v>AES-011 FNS</c:v>
                </c:pt>
                <c:pt idx="16">
                  <c:v>RC-2770 BLK</c:v>
                </c:pt>
                <c:pt idx="17">
                  <c:v>AES-011V FNS</c:v>
                </c:pt>
                <c:pt idx="18">
                  <c:v>CINGKORAK</c:v>
                </c:pt>
                <c:pt idx="19">
                  <c:v>RC-2770 BLK</c:v>
                </c:pt>
                <c:pt idx="20">
                  <c:v>AES-011V FNS</c:v>
                </c:pt>
                <c:pt idx="21">
                  <c:v>RC-2770 FNS</c:v>
                </c:pt>
                <c:pt idx="22">
                  <c:v>BREAKTIME</c:v>
                </c:pt>
                <c:pt idx="23">
                  <c:v>RC-2770 BLK</c:v>
                </c:pt>
                <c:pt idx="24">
                  <c:v>RC-2770 FNS</c:v>
                </c:pt>
                <c:pt idx="25">
                  <c:v>RC-2764 BLK</c:v>
                </c:pt>
                <c:pt idx="26">
                  <c:v>RC-2764 FNS</c:v>
                </c:pt>
                <c:pt idx="27">
                  <c:v>ISTIRAHAT SORE</c:v>
                </c:pt>
                <c:pt idx="28">
                  <c:v>RC-2764 BLK</c:v>
                </c:pt>
                <c:pt idx="29">
                  <c:v>RC-2764 FNS</c:v>
                </c:pt>
                <c:pt idx="30">
                  <c:v>PB-018 BLK</c:v>
                </c:pt>
                <c:pt idx="31">
                  <c:v>AES-012 FNS</c:v>
                </c:pt>
                <c:pt idx="32">
                  <c:v>AES-012V FNS</c:v>
                </c:pt>
                <c:pt idx="33">
                  <c:v>PB-018</c:v>
                </c:pt>
              </c:strCache>
            </c:strRef>
          </c:cat>
          <c:val>
            <c:numRef>
              <c:f>'Shift Pagi'!$AL$244:$AL$282</c:f>
              <c:numCache>
                <c:formatCode>General</c:formatCode>
                <c:ptCount val="3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Pagi'!$I$244:$I$282</c:f>
              <c:strCache>
                <c:ptCount val="34"/>
                <c:pt idx="1">
                  <c:v>PB-033 FNS</c:v>
                </c:pt>
                <c:pt idx="2">
                  <c:v>G-003</c:v>
                </c:pt>
                <c:pt idx="3">
                  <c:v>G-005</c:v>
                </c:pt>
                <c:pt idx="4">
                  <c:v>G-003N WIP</c:v>
                </c:pt>
                <c:pt idx="5">
                  <c:v>AAS-057</c:v>
                </c:pt>
                <c:pt idx="6">
                  <c:v>AES-016 FNS</c:v>
                </c:pt>
                <c:pt idx="7">
                  <c:v>AES-028 FNS</c:v>
                </c:pt>
                <c:pt idx="8">
                  <c:v>ISTIRAHAT SIANG</c:v>
                </c:pt>
                <c:pt idx="9">
                  <c:v>AES-016 FNS</c:v>
                </c:pt>
                <c:pt idx="10">
                  <c:v>AES-028 FNS</c:v>
                </c:pt>
                <c:pt idx="11">
                  <c:v>AES-029 FNS</c:v>
                </c:pt>
                <c:pt idx="12">
                  <c:v>AES-017 FNS</c:v>
                </c:pt>
                <c:pt idx="13">
                  <c:v>AES-012 BLK</c:v>
                </c:pt>
                <c:pt idx="14">
                  <c:v>AES-012V BLK</c:v>
                </c:pt>
                <c:pt idx="15">
                  <c:v>AES-011 FNS</c:v>
                </c:pt>
                <c:pt idx="16">
                  <c:v>RC-2770 BLK</c:v>
                </c:pt>
                <c:pt idx="17">
                  <c:v>AES-011V FNS</c:v>
                </c:pt>
                <c:pt idx="18">
                  <c:v>CINGKORAK</c:v>
                </c:pt>
                <c:pt idx="19">
                  <c:v>RC-2770 BLK</c:v>
                </c:pt>
                <c:pt idx="20">
                  <c:v>AES-011V FNS</c:v>
                </c:pt>
                <c:pt idx="21">
                  <c:v>RC-2770 FNS</c:v>
                </c:pt>
                <c:pt idx="22">
                  <c:v>BREAKTIME</c:v>
                </c:pt>
                <c:pt idx="23">
                  <c:v>RC-2770 BLK</c:v>
                </c:pt>
                <c:pt idx="24">
                  <c:v>RC-2770 FNS</c:v>
                </c:pt>
                <c:pt idx="25">
                  <c:v>RC-2764 BLK</c:v>
                </c:pt>
                <c:pt idx="26">
                  <c:v>RC-2764 FNS</c:v>
                </c:pt>
                <c:pt idx="27">
                  <c:v>ISTIRAHAT SORE</c:v>
                </c:pt>
                <c:pt idx="28">
                  <c:v>RC-2764 BLK</c:v>
                </c:pt>
                <c:pt idx="29">
                  <c:v>RC-2764 FNS</c:v>
                </c:pt>
                <c:pt idx="30">
                  <c:v>PB-018 BLK</c:v>
                </c:pt>
                <c:pt idx="31">
                  <c:v>AES-012 FNS</c:v>
                </c:pt>
                <c:pt idx="32">
                  <c:v>AES-012V FNS</c:v>
                </c:pt>
                <c:pt idx="33">
                  <c:v>PB-018</c:v>
                </c:pt>
              </c:strCache>
            </c:strRef>
          </c:cat>
          <c:val>
            <c:numRef>
              <c:f>'Shift Pagi'!$AM$244:$AM$282</c:f>
              <c:numCache>
                <c:formatCode>h:mm;@</c:formatCode>
                <c:ptCount val="35"/>
                <c:pt idx="1">
                  <c:v>0.31944444444444448</c:v>
                </c:pt>
                <c:pt idx="2">
                  <c:v>0.34513888888888894</c:v>
                </c:pt>
                <c:pt idx="3">
                  <c:v>0.36041666666666672</c:v>
                </c:pt>
                <c:pt idx="4">
                  <c:v>0.40902777777777782</c:v>
                </c:pt>
                <c:pt idx="5">
                  <c:v>0.4291666666666667</c:v>
                </c:pt>
                <c:pt idx="6">
                  <c:v>0.46597222222222223</c:v>
                </c:pt>
                <c:pt idx="7">
                  <c:v>0.46597222222222223</c:v>
                </c:pt>
                <c:pt idx="8">
                  <c:v>0.5</c:v>
                </c:pt>
                <c:pt idx="9">
                  <c:v>0.52777777777777779</c:v>
                </c:pt>
                <c:pt idx="10">
                  <c:v>0.52777777777777779</c:v>
                </c:pt>
                <c:pt idx="11">
                  <c:v>0.54722222222222228</c:v>
                </c:pt>
                <c:pt idx="12">
                  <c:v>0.54374999999999996</c:v>
                </c:pt>
                <c:pt idx="13">
                  <c:v>0.5673611111111112</c:v>
                </c:pt>
                <c:pt idx="14">
                  <c:v>0.60833333333333339</c:v>
                </c:pt>
                <c:pt idx="15">
                  <c:v>0.59375</c:v>
                </c:pt>
                <c:pt idx="16">
                  <c:v>0.62013888888888891</c:v>
                </c:pt>
                <c:pt idx="17">
                  <c:v>0.63472222222222219</c:v>
                </c:pt>
                <c:pt idx="18">
                  <c:v>0.63541666666666663</c:v>
                </c:pt>
                <c:pt idx="19">
                  <c:v>0.64583333333333326</c:v>
                </c:pt>
                <c:pt idx="20">
                  <c:v>0.64583333333333326</c:v>
                </c:pt>
                <c:pt idx="21">
                  <c:v>0.65694444444444433</c:v>
                </c:pt>
                <c:pt idx="22">
                  <c:v>0.67708333333333326</c:v>
                </c:pt>
                <c:pt idx="23">
                  <c:v>0.68749999999999989</c:v>
                </c:pt>
                <c:pt idx="24">
                  <c:v>0.68749999999999989</c:v>
                </c:pt>
                <c:pt idx="25">
                  <c:v>0.69652777777777763</c:v>
                </c:pt>
                <c:pt idx="26">
                  <c:v>0.72638888888888875</c:v>
                </c:pt>
                <c:pt idx="27">
                  <c:v>0.74999999999999989</c:v>
                </c:pt>
                <c:pt idx="28">
                  <c:v>0.77083333333333326</c:v>
                </c:pt>
                <c:pt idx="29">
                  <c:v>0.77083333333333326</c:v>
                </c:pt>
                <c:pt idx="30">
                  <c:v>0.7763888888888888</c:v>
                </c:pt>
                <c:pt idx="31">
                  <c:v>0.79722222222222217</c:v>
                </c:pt>
                <c:pt idx="32">
                  <c:v>0.82847222222222217</c:v>
                </c:pt>
                <c:pt idx="33">
                  <c:v>0.84027777777777768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Pagi'!$AN$243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Pagi'!$I$244:$I$282</c:f>
              <c:strCache>
                <c:ptCount val="34"/>
                <c:pt idx="1">
                  <c:v>PB-033 FNS</c:v>
                </c:pt>
                <c:pt idx="2">
                  <c:v>G-003</c:v>
                </c:pt>
                <c:pt idx="3">
                  <c:v>G-005</c:v>
                </c:pt>
                <c:pt idx="4">
                  <c:v>G-003N WIP</c:v>
                </c:pt>
                <c:pt idx="5">
                  <c:v>AAS-057</c:v>
                </c:pt>
                <c:pt idx="6">
                  <c:v>AES-016 FNS</c:v>
                </c:pt>
                <c:pt idx="7">
                  <c:v>AES-028 FNS</c:v>
                </c:pt>
                <c:pt idx="8">
                  <c:v>ISTIRAHAT SIANG</c:v>
                </c:pt>
                <c:pt idx="9">
                  <c:v>AES-016 FNS</c:v>
                </c:pt>
                <c:pt idx="10">
                  <c:v>AES-028 FNS</c:v>
                </c:pt>
                <c:pt idx="11">
                  <c:v>AES-029 FNS</c:v>
                </c:pt>
                <c:pt idx="12">
                  <c:v>AES-017 FNS</c:v>
                </c:pt>
                <c:pt idx="13">
                  <c:v>AES-012 BLK</c:v>
                </c:pt>
                <c:pt idx="14">
                  <c:v>AES-012V BLK</c:v>
                </c:pt>
                <c:pt idx="15">
                  <c:v>AES-011 FNS</c:v>
                </c:pt>
                <c:pt idx="16">
                  <c:v>RC-2770 BLK</c:v>
                </c:pt>
                <c:pt idx="17">
                  <c:v>AES-011V FNS</c:v>
                </c:pt>
                <c:pt idx="18">
                  <c:v>CINGKORAK</c:v>
                </c:pt>
                <c:pt idx="19">
                  <c:v>RC-2770 BLK</c:v>
                </c:pt>
                <c:pt idx="20">
                  <c:v>AES-011V FNS</c:v>
                </c:pt>
                <c:pt idx="21">
                  <c:v>RC-2770 FNS</c:v>
                </c:pt>
                <c:pt idx="22">
                  <c:v>BREAKTIME</c:v>
                </c:pt>
                <c:pt idx="23">
                  <c:v>RC-2770 BLK</c:v>
                </c:pt>
                <c:pt idx="24">
                  <c:v>RC-2770 FNS</c:v>
                </c:pt>
                <c:pt idx="25">
                  <c:v>RC-2764 BLK</c:v>
                </c:pt>
                <c:pt idx="26">
                  <c:v>RC-2764 FNS</c:v>
                </c:pt>
                <c:pt idx="27">
                  <c:v>ISTIRAHAT SORE</c:v>
                </c:pt>
                <c:pt idx="28">
                  <c:v>RC-2764 BLK</c:v>
                </c:pt>
                <c:pt idx="29">
                  <c:v>RC-2764 FNS</c:v>
                </c:pt>
                <c:pt idx="30">
                  <c:v>PB-018 BLK</c:v>
                </c:pt>
                <c:pt idx="31">
                  <c:v>AES-012 FNS</c:v>
                </c:pt>
                <c:pt idx="32">
                  <c:v>AES-012V FNS</c:v>
                </c:pt>
                <c:pt idx="33">
                  <c:v>PB-018</c:v>
                </c:pt>
              </c:strCache>
            </c:strRef>
          </c:cat>
          <c:val>
            <c:numRef>
              <c:f>'Shift Pagi'!$AP$244:$AP$282</c:f>
              <c:numCache>
                <c:formatCode>h:mm;@</c:formatCode>
                <c:ptCount val="35"/>
                <c:pt idx="0">
                  <c:v>0</c:v>
                </c:pt>
                <c:pt idx="1">
                  <c:v>2.5694444444444443E-2</c:v>
                </c:pt>
                <c:pt idx="2">
                  <c:v>1.5277777777777777E-2</c:v>
                </c:pt>
                <c:pt idx="3">
                  <c:v>4.8611111111111112E-2</c:v>
                </c:pt>
                <c:pt idx="4">
                  <c:v>2.013888888888889E-2</c:v>
                </c:pt>
                <c:pt idx="5">
                  <c:v>3.6805555555555557E-2</c:v>
                </c:pt>
                <c:pt idx="6">
                  <c:v>3.4027777777777775E-2</c:v>
                </c:pt>
                <c:pt idx="7">
                  <c:v>3.4027777777777775E-2</c:v>
                </c:pt>
                <c:pt idx="8">
                  <c:v>2.7777777777777776E-2</c:v>
                </c:pt>
                <c:pt idx="9">
                  <c:v>1.5972222222222221E-2</c:v>
                </c:pt>
                <c:pt idx="10">
                  <c:v>1.9444444444444445E-2</c:v>
                </c:pt>
                <c:pt idx="11">
                  <c:v>2.013888888888889E-2</c:v>
                </c:pt>
                <c:pt idx="12">
                  <c:v>0.05</c:v>
                </c:pt>
                <c:pt idx="13">
                  <c:v>4.0972222222222222E-2</c:v>
                </c:pt>
                <c:pt idx="14">
                  <c:v>1.1805555555555555E-2</c:v>
                </c:pt>
                <c:pt idx="15">
                  <c:v>4.0972222222222222E-2</c:v>
                </c:pt>
                <c:pt idx="16">
                  <c:v>1.5277777777777777E-2</c:v>
                </c:pt>
                <c:pt idx="17">
                  <c:v>6.9444444444444447E-4</c:v>
                </c:pt>
                <c:pt idx="18">
                  <c:v>1.0416666666666666E-2</c:v>
                </c:pt>
                <c:pt idx="19">
                  <c:v>3.125E-2</c:v>
                </c:pt>
                <c:pt idx="20">
                  <c:v>1.1111111111111112E-2</c:v>
                </c:pt>
                <c:pt idx="21">
                  <c:v>2.013888888888889E-2</c:v>
                </c:pt>
                <c:pt idx="22">
                  <c:v>1.0416666666666666E-2</c:v>
                </c:pt>
                <c:pt idx="23">
                  <c:v>9.0277777777777769E-3</c:v>
                </c:pt>
                <c:pt idx="24">
                  <c:v>3.888888888888889E-2</c:v>
                </c:pt>
                <c:pt idx="25">
                  <c:v>5.347222222222222E-2</c:v>
                </c:pt>
                <c:pt idx="26">
                  <c:v>2.361111111111111E-2</c:v>
                </c:pt>
                <c:pt idx="27">
                  <c:v>2.0833333333333332E-2</c:v>
                </c:pt>
                <c:pt idx="28">
                  <c:v>5.5555555555555558E-3</c:v>
                </c:pt>
                <c:pt idx="29">
                  <c:v>2.6388888888888889E-2</c:v>
                </c:pt>
                <c:pt idx="30">
                  <c:v>5.9027777777777776E-2</c:v>
                </c:pt>
                <c:pt idx="31">
                  <c:v>3.125E-2</c:v>
                </c:pt>
                <c:pt idx="32">
                  <c:v>1.1805555555555555E-2</c:v>
                </c:pt>
                <c:pt idx="33">
                  <c:v>3.4722222222222224E-2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Pagi'!$I$183:$I$212</c:f>
              <c:strCache>
                <c:ptCount val="19"/>
                <c:pt idx="1">
                  <c:v>AES-039 WIP</c:v>
                </c:pt>
                <c:pt idx="2">
                  <c:v>GT-2518</c:v>
                </c:pt>
                <c:pt idx="3">
                  <c:v>GT-2519</c:v>
                </c:pt>
                <c:pt idx="4">
                  <c:v>GT-2520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GT-5051</c:v>
                </c:pt>
                <c:pt idx="11">
                  <c:v>GT-5057</c:v>
                </c:pt>
                <c:pt idx="12">
                  <c:v>CINGKORAK</c:v>
                </c:pt>
                <c:pt idx="13">
                  <c:v>GT-5058</c:v>
                </c:pt>
                <c:pt idx="14">
                  <c:v>BREAKTIME</c:v>
                </c:pt>
                <c:pt idx="15">
                  <c:v>K4078</c:v>
                </c:pt>
                <c:pt idx="16">
                  <c:v>ISTIRAHAT SORE</c:v>
                </c:pt>
                <c:pt idx="17">
                  <c:v>K4080</c:v>
                </c:pt>
                <c:pt idx="18">
                  <c:v>NX-4142</c:v>
                </c:pt>
              </c:strCache>
            </c:strRef>
          </c:cat>
          <c:val>
            <c:numRef>
              <c:f>'Shift Pagi'!$AL$183:$AL$212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Pagi'!$I$183:$I$212</c:f>
              <c:strCache>
                <c:ptCount val="19"/>
                <c:pt idx="1">
                  <c:v>AES-039 WIP</c:v>
                </c:pt>
                <c:pt idx="2">
                  <c:v>GT-2518</c:v>
                </c:pt>
                <c:pt idx="3">
                  <c:v>GT-2519</c:v>
                </c:pt>
                <c:pt idx="4">
                  <c:v>GT-2520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GT-5051</c:v>
                </c:pt>
                <c:pt idx="11">
                  <c:v>GT-5057</c:v>
                </c:pt>
                <c:pt idx="12">
                  <c:v>CINGKORAK</c:v>
                </c:pt>
                <c:pt idx="13">
                  <c:v>GT-5058</c:v>
                </c:pt>
                <c:pt idx="14">
                  <c:v>BREAKTIME</c:v>
                </c:pt>
                <c:pt idx="15">
                  <c:v>K4078</c:v>
                </c:pt>
                <c:pt idx="16">
                  <c:v>ISTIRAHAT SORE</c:v>
                </c:pt>
                <c:pt idx="17">
                  <c:v>K4080</c:v>
                </c:pt>
                <c:pt idx="18">
                  <c:v>NX-4142</c:v>
                </c:pt>
              </c:strCache>
            </c:strRef>
          </c:cat>
          <c:val>
            <c:numRef>
              <c:f>'Shift Pagi'!$AM$183:$AM$212</c:f>
              <c:numCache>
                <c:formatCode>h:mm;@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Pagi'!$AN$182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Pagi'!$I$183:$I$212</c:f>
              <c:strCache>
                <c:ptCount val="19"/>
                <c:pt idx="1">
                  <c:v>AES-039 WIP</c:v>
                </c:pt>
                <c:pt idx="2">
                  <c:v>GT-2518</c:v>
                </c:pt>
                <c:pt idx="3">
                  <c:v>GT-2519</c:v>
                </c:pt>
                <c:pt idx="4">
                  <c:v>GT-2520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GT-5051</c:v>
                </c:pt>
                <c:pt idx="11">
                  <c:v>GT-5057</c:v>
                </c:pt>
                <c:pt idx="12">
                  <c:v>CINGKORAK</c:v>
                </c:pt>
                <c:pt idx="13">
                  <c:v>GT-5058</c:v>
                </c:pt>
                <c:pt idx="14">
                  <c:v>BREAKTIME</c:v>
                </c:pt>
                <c:pt idx="15">
                  <c:v>K4078</c:v>
                </c:pt>
                <c:pt idx="16">
                  <c:v>ISTIRAHAT SORE</c:v>
                </c:pt>
                <c:pt idx="17">
                  <c:v>K4080</c:v>
                </c:pt>
                <c:pt idx="18">
                  <c:v>NX-4142</c:v>
                </c:pt>
              </c:strCache>
            </c:strRef>
          </c:cat>
          <c:val>
            <c:numRef>
              <c:f>'Shift Pagi'!$AP$183:$AP$212</c:f>
              <c:numCache>
                <c:formatCode>h:mm;@</c:formatCode>
                <c:ptCount val="19"/>
                <c:pt idx="0">
                  <c:v>0</c:v>
                </c:pt>
                <c:pt idx="1">
                  <c:v>0.10902777777777778</c:v>
                </c:pt>
                <c:pt idx="2">
                  <c:v>3.2638888888888891E-2</c:v>
                </c:pt>
                <c:pt idx="3">
                  <c:v>1.5972222222222221E-2</c:v>
                </c:pt>
                <c:pt idx="4">
                  <c:v>5.5555555555555558E-3</c:v>
                </c:pt>
                <c:pt idx="5">
                  <c:v>1.7361111111111112E-2</c:v>
                </c:pt>
                <c:pt idx="6">
                  <c:v>2.7777777777777776E-2</c:v>
                </c:pt>
                <c:pt idx="8">
                  <c:v>4.1666666666666666E-3</c:v>
                </c:pt>
                <c:pt idx="9">
                  <c:v>4.027777777777778E-2</c:v>
                </c:pt>
                <c:pt idx="10">
                  <c:v>9.0277777777777769E-3</c:v>
                </c:pt>
                <c:pt idx="11">
                  <c:v>3.125E-2</c:v>
                </c:pt>
                <c:pt idx="12">
                  <c:v>1.0416666666666666E-2</c:v>
                </c:pt>
                <c:pt idx="13">
                  <c:v>3.125E-2</c:v>
                </c:pt>
                <c:pt idx="14">
                  <c:v>1.0416666666666666E-2</c:v>
                </c:pt>
                <c:pt idx="15">
                  <c:v>6.25E-2</c:v>
                </c:pt>
                <c:pt idx="16">
                  <c:v>2.0833333333333332E-2</c:v>
                </c:pt>
                <c:pt idx="17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Malam'!$AK$252:$AK$290</c:f>
              <c:numCache>
                <c:formatCode>General</c:formatCode>
                <c:ptCount val="3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Malam'!$AL$252:$AL$290</c:f>
              <c:numCache>
                <c:formatCode>h:mm;@</c:formatCode>
                <c:ptCount val="39"/>
                <c:pt idx="1">
                  <c:v>0.87847222222222221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Malam'!$AM$251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Malam'!$AO$252:$AO$290</c:f>
              <c:numCache>
                <c:formatCode>h:mm;@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7840"/>
        <c:axId val="1440495584"/>
      </c:barChart>
      <c:catAx>
        <c:axId val="11753278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495584"/>
        <c:crosses val="autoZero"/>
        <c:auto val="1"/>
        <c:lblAlgn val="ctr"/>
        <c:lblOffset val="100"/>
        <c:noMultiLvlLbl val="0"/>
      </c:catAx>
      <c:valAx>
        <c:axId val="1440495584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7840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multiLvlStrRef>
              <c:f>'Shift Malam'!$I$183:$I$212</c:f>
            </c:multiLvlStrRef>
          </c:cat>
          <c:val>
            <c:numRef>
              <c:f>'Shift Malam'!$AK$183:$AK$212</c:f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multiLvlStrRef>
              <c:f>'Shift Malam'!$I$183:$I$212</c:f>
            </c:multiLvlStrRef>
          </c:cat>
          <c:val>
            <c:numRef>
              <c:f>'Shift Malam'!$AL$183:$AL$212</c:f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Malam'!$AM$182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'Shift Malam'!$I$183:$I$212</c:f>
            </c:multiLvlStrRef>
          </c:cat>
          <c:val>
            <c:numRef>
              <c:f>'Shift Malam'!$AO$183:$AO$212</c:f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90688"/>
        <c:axId val="1440491776"/>
      </c:barChart>
      <c:catAx>
        <c:axId val="1440490688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440491776"/>
        <c:crosses val="autoZero"/>
        <c:auto val="1"/>
        <c:lblAlgn val="ctr"/>
        <c:lblOffset val="100"/>
        <c:noMultiLvlLbl val="0"/>
      </c:catAx>
      <c:valAx>
        <c:axId val="14404917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40490688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(Rev)'!$I$256:$I$328</c:f>
              <c:strCache>
                <c:ptCount val="37"/>
                <c:pt idx="1">
                  <c:v>RC-2764 FNS</c:v>
                </c:pt>
                <c:pt idx="2">
                  <c:v>AES-011 BLK</c:v>
                </c:pt>
                <c:pt idx="3">
                  <c:v>RC-2770 FNS</c:v>
                </c:pt>
                <c:pt idx="4">
                  <c:v>AES-028 FNS</c:v>
                </c:pt>
                <c:pt idx="5">
                  <c:v>AES-029 FNS</c:v>
                </c:pt>
                <c:pt idx="6">
                  <c:v>AES-016 FNS</c:v>
                </c:pt>
                <c:pt idx="7">
                  <c:v>AES-012 BLK</c:v>
                </c:pt>
                <c:pt idx="8">
                  <c:v>AES-012 FNS</c:v>
                </c:pt>
                <c:pt idx="9">
                  <c:v>PB-033 BLK</c:v>
                </c:pt>
                <c:pt idx="10">
                  <c:v>ISTIRAHAT SIANG</c:v>
                </c:pt>
                <c:pt idx="11">
                  <c:v>AES-011 FNS</c:v>
                </c:pt>
                <c:pt idx="12">
                  <c:v>PB-033 BLK</c:v>
                </c:pt>
                <c:pt idx="13">
                  <c:v>AES-011V FNS</c:v>
                </c:pt>
                <c:pt idx="14">
                  <c:v>PB-018 BLK</c:v>
                </c:pt>
                <c:pt idx="15">
                  <c:v>AES-012 BLK</c:v>
                </c:pt>
                <c:pt idx="16">
                  <c:v>AES-017 FNS</c:v>
                </c:pt>
                <c:pt idx="17">
                  <c:v>AES-012V BLK</c:v>
                </c:pt>
                <c:pt idx="18">
                  <c:v>PB-018</c:v>
                </c:pt>
                <c:pt idx="19">
                  <c:v>CINGKORAK</c:v>
                </c:pt>
                <c:pt idx="20">
                  <c:v>PB-018</c:v>
                </c:pt>
                <c:pt idx="21">
                  <c:v>G-005</c:v>
                </c:pt>
                <c:pt idx="22">
                  <c:v>BREAKTIME</c:v>
                </c:pt>
                <c:pt idx="23">
                  <c:v>G-005</c:v>
                </c:pt>
                <c:pt idx="24">
                  <c:v>G-003N WIP</c:v>
                </c:pt>
                <c:pt idx="25">
                  <c:v>AES-012 FNS</c:v>
                </c:pt>
                <c:pt idx="26">
                  <c:v>RC-2770 BLK</c:v>
                </c:pt>
                <c:pt idx="27">
                  <c:v>ISTIRAHAT SORE</c:v>
                </c:pt>
                <c:pt idx="28">
                  <c:v>AES-012 FNS</c:v>
                </c:pt>
                <c:pt idx="29">
                  <c:v>RC-2770 BLK</c:v>
                </c:pt>
                <c:pt idx="30">
                  <c:v>AES-012V FNS</c:v>
                </c:pt>
                <c:pt idx="31">
                  <c:v>RC-2764 BLK</c:v>
                </c:pt>
                <c:pt idx="32">
                  <c:v>RC-2770 FNS</c:v>
                </c:pt>
                <c:pt idx="33">
                  <c:v>IB-016 BLK</c:v>
                </c:pt>
                <c:pt idx="34">
                  <c:v>RC-2764 FNS</c:v>
                </c:pt>
                <c:pt idx="35">
                  <c:v>PB-033 FNS</c:v>
                </c:pt>
                <c:pt idx="36">
                  <c:v>AAS-057</c:v>
                </c:pt>
              </c:strCache>
            </c:strRef>
          </c:cat>
          <c:val>
            <c:numRef>
              <c:f>'Shift Pagi (Rev)'!$AL$256:$AL$328</c:f>
              <c:numCache>
                <c:formatCode>General</c:formatCode>
                <c:ptCount val="3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C-48CB-B102-5EC3F10CE84C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(Rev)'!$I$256:$I$328</c:f>
              <c:strCache>
                <c:ptCount val="37"/>
                <c:pt idx="1">
                  <c:v>RC-2764 FNS</c:v>
                </c:pt>
                <c:pt idx="2">
                  <c:v>AES-011 BLK</c:v>
                </c:pt>
                <c:pt idx="3">
                  <c:v>RC-2770 FNS</c:v>
                </c:pt>
                <c:pt idx="4">
                  <c:v>AES-028 FNS</c:v>
                </c:pt>
                <c:pt idx="5">
                  <c:v>AES-029 FNS</c:v>
                </c:pt>
                <c:pt idx="6">
                  <c:v>AES-016 FNS</c:v>
                </c:pt>
                <c:pt idx="7">
                  <c:v>AES-012 BLK</c:v>
                </c:pt>
                <c:pt idx="8">
                  <c:v>AES-012 FNS</c:v>
                </c:pt>
                <c:pt idx="9">
                  <c:v>PB-033 BLK</c:v>
                </c:pt>
                <c:pt idx="10">
                  <c:v>ISTIRAHAT SIANG</c:v>
                </c:pt>
                <c:pt idx="11">
                  <c:v>AES-011 FNS</c:v>
                </c:pt>
                <c:pt idx="12">
                  <c:v>PB-033 BLK</c:v>
                </c:pt>
                <c:pt idx="13">
                  <c:v>AES-011V FNS</c:v>
                </c:pt>
                <c:pt idx="14">
                  <c:v>PB-018 BLK</c:v>
                </c:pt>
                <c:pt idx="15">
                  <c:v>AES-012 BLK</c:v>
                </c:pt>
                <c:pt idx="16">
                  <c:v>AES-017 FNS</c:v>
                </c:pt>
                <c:pt idx="17">
                  <c:v>AES-012V BLK</c:v>
                </c:pt>
                <c:pt idx="18">
                  <c:v>PB-018</c:v>
                </c:pt>
                <c:pt idx="19">
                  <c:v>CINGKORAK</c:v>
                </c:pt>
                <c:pt idx="20">
                  <c:v>PB-018</c:v>
                </c:pt>
                <c:pt idx="21">
                  <c:v>G-005</c:v>
                </c:pt>
                <c:pt idx="22">
                  <c:v>BREAKTIME</c:v>
                </c:pt>
                <c:pt idx="23">
                  <c:v>G-005</c:v>
                </c:pt>
                <c:pt idx="24">
                  <c:v>G-003N WIP</c:v>
                </c:pt>
                <c:pt idx="25">
                  <c:v>AES-012 FNS</c:v>
                </c:pt>
                <c:pt idx="26">
                  <c:v>RC-2770 BLK</c:v>
                </c:pt>
                <c:pt idx="27">
                  <c:v>ISTIRAHAT SORE</c:v>
                </c:pt>
                <c:pt idx="28">
                  <c:v>AES-012 FNS</c:v>
                </c:pt>
                <c:pt idx="29">
                  <c:v>RC-2770 BLK</c:v>
                </c:pt>
                <c:pt idx="30">
                  <c:v>AES-012V FNS</c:v>
                </c:pt>
                <c:pt idx="31">
                  <c:v>RC-2764 BLK</c:v>
                </c:pt>
                <c:pt idx="32">
                  <c:v>RC-2770 FNS</c:v>
                </c:pt>
                <c:pt idx="33">
                  <c:v>IB-016 BLK</c:v>
                </c:pt>
                <c:pt idx="34">
                  <c:v>RC-2764 FNS</c:v>
                </c:pt>
                <c:pt idx="35">
                  <c:v>PB-033 FNS</c:v>
                </c:pt>
                <c:pt idx="36">
                  <c:v>AAS-057</c:v>
                </c:pt>
              </c:strCache>
            </c:strRef>
          </c:cat>
          <c:val>
            <c:numRef>
              <c:f>'Shift Pagi (Rev)'!$AM$256:$AM$328</c:f>
              <c:numCache>
                <c:formatCode>h:mm;@</c:formatCode>
                <c:ptCount val="38"/>
                <c:pt idx="1">
                  <c:v>0.31944444444444448</c:v>
                </c:pt>
                <c:pt idx="2">
                  <c:v>0.31944444444444448</c:v>
                </c:pt>
                <c:pt idx="3">
                  <c:v>0.36041666666666672</c:v>
                </c:pt>
                <c:pt idx="4">
                  <c:v>0.37847222222222227</c:v>
                </c:pt>
                <c:pt idx="5">
                  <c:v>0.43194444444444446</c:v>
                </c:pt>
                <c:pt idx="6">
                  <c:v>0.40138888888888896</c:v>
                </c:pt>
                <c:pt idx="7">
                  <c:v>0.44375000000000003</c:v>
                </c:pt>
                <c:pt idx="8">
                  <c:v>0.46041666666666675</c:v>
                </c:pt>
                <c:pt idx="9">
                  <c:v>0.49583333333333335</c:v>
                </c:pt>
                <c:pt idx="10">
                  <c:v>0.5</c:v>
                </c:pt>
                <c:pt idx="11">
                  <c:v>0.52777777777777779</c:v>
                </c:pt>
                <c:pt idx="12">
                  <c:v>0.52777777777777779</c:v>
                </c:pt>
                <c:pt idx="13">
                  <c:v>0.53819444444444442</c:v>
                </c:pt>
                <c:pt idx="14">
                  <c:v>0.55000000000000004</c:v>
                </c:pt>
                <c:pt idx="15">
                  <c:v>0.57430555555555562</c:v>
                </c:pt>
                <c:pt idx="16">
                  <c:v>0.54999999999999993</c:v>
                </c:pt>
                <c:pt idx="17">
                  <c:v>0.61527777777777781</c:v>
                </c:pt>
                <c:pt idx="18">
                  <c:v>0.62777777777777777</c:v>
                </c:pt>
                <c:pt idx="19">
                  <c:v>0.63541666666666663</c:v>
                </c:pt>
                <c:pt idx="20">
                  <c:v>0.64583333333333326</c:v>
                </c:pt>
                <c:pt idx="21">
                  <c:v>0.66736111111111107</c:v>
                </c:pt>
                <c:pt idx="22">
                  <c:v>0.67708333333333326</c:v>
                </c:pt>
                <c:pt idx="23">
                  <c:v>0.68749999999999989</c:v>
                </c:pt>
                <c:pt idx="24">
                  <c:v>0.69861111111111096</c:v>
                </c:pt>
                <c:pt idx="25">
                  <c:v>0.71944444444444433</c:v>
                </c:pt>
                <c:pt idx="26">
                  <c:v>0.71944444444444433</c:v>
                </c:pt>
                <c:pt idx="27">
                  <c:v>0.74999999999999989</c:v>
                </c:pt>
                <c:pt idx="28">
                  <c:v>0.77083333333333326</c:v>
                </c:pt>
                <c:pt idx="29">
                  <c:v>0.77083333333333326</c:v>
                </c:pt>
                <c:pt idx="30">
                  <c:v>0.77222222222222214</c:v>
                </c:pt>
                <c:pt idx="31">
                  <c:v>0.79999999999999993</c:v>
                </c:pt>
                <c:pt idx="32">
                  <c:v>0.7847222222222221</c:v>
                </c:pt>
                <c:pt idx="33">
                  <c:v>0.83124999999999993</c:v>
                </c:pt>
                <c:pt idx="34">
                  <c:v>0.84374999999999989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C-48CB-B102-5EC3F10CE84C}"/>
            </c:ext>
          </c:extLst>
        </c:ser>
        <c:ser>
          <c:idx val="2"/>
          <c:order val="2"/>
          <c:tx>
            <c:strRef>
              <c:f>'Shift Pagi (Rev)'!$AN$255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 (Rev)'!$I$256:$I$328</c:f>
              <c:strCache>
                <c:ptCount val="37"/>
                <c:pt idx="1">
                  <c:v>RC-2764 FNS</c:v>
                </c:pt>
                <c:pt idx="2">
                  <c:v>AES-011 BLK</c:v>
                </c:pt>
                <c:pt idx="3">
                  <c:v>RC-2770 FNS</c:v>
                </c:pt>
                <c:pt idx="4">
                  <c:v>AES-028 FNS</c:v>
                </c:pt>
                <c:pt idx="5">
                  <c:v>AES-029 FNS</c:v>
                </c:pt>
                <c:pt idx="6">
                  <c:v>AES-016 FNS</c:v>
                </c:pt>
                <c:pt idx="7">
                  <c:v>AES-012 BLK</c:v>
                </c:pt>
                <c:pt idx="8">
                  <c:v>AES-012 FNS</c:v>
                </c:pt>
                <c:pt idx="9">
                  <c:v>PB-033 BLK</c:v>
                </c:pt>
                <c:pt idx="10">
                  <c:v>ISTIRAHAT SIANG</c:v>
                </c:pt>
                <c:pt idx="11">
                  <c:v>AES-011 FNS</c:v>
                </c:pt>
                <c:pt idx="12">
                  <c:v>PB-033 BLK</c:v>
                </c:pt>
                <c:pt idx="13">
                  <c:v>AES-011V FNS</c:v>
                </c:pt>
                <c:pt idx="14">
                  <c:v>PB-018 BLK</c:v>
                </c:pt>
                <c:pt idx="15">
                  <c:v>AES-012 BLK</c:v>
                </c:pt>
                <c:pt idx="16">
                  <c:v>AES-017 FNS</c:v>
                </c:pt>
                <c:pt idx="17">
                  <c:v>AES-012V BLK</c:v>
                </c:pt>
                <c:pt idx="18">
                  <c:v>PB-018</c:v>
                </c:pt>
                <c:pt idx="19">
                  <c:v>CINGKORAK</c:v>
                </c:pt>
                <c:pt idx="20">
                  <c:v>PB-018</c:v>
                </c:pt>
                <c:pt idx="21">
                  <c:v>G-005</c:v>
                </c:pt>
                <c:pt idx="22">
                  <c:v>BREAKTIME</c:v>
                </c:pt>
                <c:pt idx="23">
                  <c:v>G-005</c:v>
                </c:pt>
                <c:pt idx="24">
                  <c:v>G-003N WIP</c:v>
                </c:pt>
                <c:pt idx="25">
                  <c:v>AES-012 FNS</c:v>
                </c:pt>
                <c:pt idx="26">
                  <c:v>RC-2770 BLK</c:v>
                </c:pt>
                <c:pt idx="27">
                  <c:v>ISTIRAHAT SORE</c:v>
                </c:pt>
                <c:pt idx="28">
                  <c:v>AES-012 FNS</c:v>
                </c:pt>
                <c:pt idx="29">
                  <c:v>RC-2770 BLK</c:v>
                </c:pt>
                <c:pt idx="30">
                  <c:v>AES-012V FNS</c:v>
                </c:pt>
                <c:pt idx="31">
                  <c:v>RC-2764 BLK</c:v>
                </c:pt>
                <c:pt idx="32">
                  <c:v>RC-2770 FNS</c:v>
                </c:pt>
                <c:pt idx="33">
                  <c:v>IB-016 BLK</c:v>
                </c:pt>
                <c:pt idx="34">
                  <c:v>RC-2764 FNS</c:v>
                </c:pt>
                <c:pt idx="35">
                  <c:v>PB-033 FNS</c:v>
                </c:pt>
                <c:pt idx="36">
                  <c:v>AAS-057</c:v>
                </c:pt>
              </c:strCache>
            </c:strRef>
          </c:cat>
          <c:val>
            <c:numRef>
              <c:f>'Shift Pagi (Rev)'!$AP$256:$AP$328</c:f>
              <c:numCache>
                <c:formatCode>h:mm;@</c:formatCode>
                <c:ptCount val="38"/>
                <c:pt idx="0">
                  <c:v>0</c:v>
                </c:pt>
                <c:pt idx="1">
                  <c:v>4.0972222222222222E-2</c:v>
                </c:pt>
                <c:pt idx="2">
                  <c:v>5.9027777777777776E-2</c:v>
                </c:pt>
                <c:pt idx="3">
                  <c:v>4.0972222222222222E-2</c:v>
                </c:pt>
                <c:pt idx="4">
                  <c:v>5.347222222222222E-2</c:v>
                </c:pt>
                <c:pt idx="5">
                  <c:v>1.1805555555555555E-2</c:v>
                </c:pt>
                <c:pt idx="6">
                  <c:v>5.9027777777777776E-2</c:v>
                </c:pt>
                <c:pt idx="7">
                  <c:v>5.2083333333333336E-2</c:v>
                </c:pt>
                <c:pt idx="8">
                  <c:v>3.9583333333333331E-2</c:v>
                </c:pt>
                <c:pt idx="9">
                  <c:v>4.1666666666666666E-3</c:v>
                </c:pt>
                <c:pt idx="10">
                  <c:v>2.7777777777777776E-2</c:v>
                </c:pt>
                <c:pt idx="11">
                  <c:v>1.0416666666666666E-2</c:v>
                </c:pt>
                <c:pt idx="12">
                  <c:v>2.2222222222222223E-2</c:v>
                </c:pt>
                <c:pt idx="13">
                  <c:v>1.1805555555555555E-2</c:v>
                </c:pt>
                <c:pt idx="14">
                  <c:v>2.4305555555555556E-2</c:v>
                </c:pt>
                <c:pt idx="15">
                  <c:v>4.0972222222222222E-2</c:v>
                </c:pt>
                <c:pt idx="16">
                  <c:v>7.7777777777777779E-2</c:v>
                </c:pt>
                <c:pt idx="17">
                  <c:v>1.1805555555555555E-2</c:v>
                </c:pt>
                <c:pt idx="18">
                  <c:v>7.6388888888888886E-3</c:v>
                </c:pt>
                <c:pt idx="19">
                  <c:v>1.0416666666666666E-2</c:v>
                </c:pt>
                <c:pt idx="20">
                  <c:v>2.1527777777777778E-2</c:v>
                </c:pt>
                <c:pt idx="21">
                  <c:v>9.7222222222222224E-3</c:v>
                </c:pt>
                <c:pt idx="22">
                  <c:v>1.0416666666666666E-2</c:v>
                </c:pt>
                <c:pt idx="23">
                  <c:v>1.1111111111111112E-2</c:v>
                </c:pt>
                <c:pt idx="24">
                  <c:v>2.0833333333333332E-2</c:v>
                </c:pt>
                <c:pt idx="25">
                  <c:v>3.0555555555555555E-2</c:v>
                </c:pt>
                <c:pt idx="26">
                  <c:v>3.0555555555555555E-2</c:v>
                </c:pt>
                <c:pt idx="27">
                  <c:v>2.0833333333333332E-2</c:v>
                </c:pt>
                <c:pt idx="28">
                  <c:v>1.3888888888888889E-3</c:v>
                </c:pt>
                <c:pt idx="29">
                  <c:v>2.9166666666666667E-2</c:v>
                </c:pt>
                <c:pt idx="30">
                  <c:v>1.2500000000000001E-2</c:v>
                </c:pt>
                <c:pt idx="31">
                  <c:v>3.125E-2</c:v>
                </c:pt>
                <c:pt idx="32">
                  <c:v>5.9027777777777776E-2</c:v>
                </c:pt>
                <c:pt idx="33">
                  <c:v>3.125E-2</c:v>
                </c:pt>
                <c:pt idx="34">
                  <c:v>3.125E-2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C-48CB-B102-5EC3F10CE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(Rev)'!$I$195:$I$224</c:f>
              <c:strCache>
                <c:ptCount val="19"/>
                <c:pt idx="1">
                  <c:v>AES-039 WIP</c:v>
                </c:pt>
                <c:pt idx="2">
                  <c:v>GT-2518</c:v>
                </c:pt>
                <c:pt idx="3">
                  <c:v>GT-2519</c:v>
                </c:pt>
                <c:pt idx="4">
                  <c:v>GT-2520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GT-5051</c:v>
                </c:pt>
                <c:pt idx="11">
                  <c:v>GT-5057</c:v>
                </c:pt>
                <c:pt idx="12">
                  <c:v>CINGKORAK</c:v>
                </c:pt>
                <c:pt idx="13">
                  <c:v>GT-5058</c:v>
                </c:pt>
                <c:pt idx="14">
                  <c:v>BREAKTIME</c:v>
                </c:pt>
                <c:pt idx="15">
                  <c:v>K4078</c:v>
                </c:pt>
                <c:pt idx="16">
                  <c:v>ISTIRAHAT SORE</c:v>
                </c:pt>
                <c:pt idx="17">
                  <c:v>K4080</c:v>
                </c:pt>
                <c:pt idx="18">
                  <c:v>NX-4142</c:v>
                </c:pt>
              </c:strCache>
            </c:strRef>
          </c:cat>
          <c:val>
            <c:numRef>
              <c:f>'Shift Pagi (Rev)'!$AL$195:$AL$224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2A2A-4759-9B43-2EDE09A7507E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(Rev)'!$I$195:$I$224</c:f>
              <c:strCache>
                <c:ptCount val="19"/>
                <c:pt idx="1">
                  <c:v>AES-039 WIP</c:v>
                </c:pt>
                <c:pt idx="2">
                  <c:v>GT-2518</c:v>
                </c:pt>
                <c:pt idx="3">
                  <c:v>GT-2519</c:v>
                </c:pt>
                <c:pt idx="4">
                  <c:v>GT-2520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GT-5051</c:v>
                </c:pt>
                <c:pt idx="11">
                  <c:v>GT-5057</c:v>
                </c:pt>
                <c:pt idx="12">
                  <c:v>CINGKORAK</c:v>
                </c:pt>
                <c:pt idx="13">
                  <c:v>GT-5058</c:v>
                </c:pt>
                <c:pt idx="14">
                  <c:v>BREAKTIME</c:v>
                </c:pt>
                <c:pt idx="15">
                  <c:v>K4078</c:v>
                </c:pt>
                <c:pt idx="16">
                  <c:v>ISTIRAHAT SORE</c:v>
                </c:pt>
                <c:pt idx="17">
                  <c:v>K4080</c:v>
                </c:pt>
                <c:pt idx="18">
                  <c:v>NX-4142</c:v>
                </c:pt>
              </c:strCache>
            </c:strRef>
          </c:cat>
          <c:val>
            <c:numRef>
              <c:f>'Shift Pagi (Rev)'!$AM$195:$AM$224</c:f>
              <c:numCache>
                <c:formatCode>h:mm;@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1-2A2A-4759-9B43-2EDE09A7507E}"/>
            </c:ext>
          </c:extLst>
        </c:ser>
        <c:ser>
          <c:idx val="2"/>
          <c:order val="2"/>
          <c:tx>
            <c:strRef>
              <c:f>'Shift Pagi (Rev)'!$AN$194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 (Rev)'!$I$195:$I$224</c:f>
              <c:strCache>
                <c:ptCount val="19"/>
                <c:pt idx="1">
                  <c:v>AES-039 WIP</c:v>
                </c:pt>
                <c:pt idx="2">
                  <c:v>GT-2518</c:v>
                </c:pt>
                <c:pt idx="3">
                  <c:v>GT-2519</c:v>
                </c:pt>
                <c:pt idx="4">
                  <c:v>GT-2520</c:v>
                </c:pt>
                <c:pt idx="5">
                  <c:v>GT-2514</c:v>
                </c:pt>
                <c:pt idx="6">
                  <c:v>ISTIRAHAT SIANG</c:v>
                </c:pt>
                <c:pt idx="7">
                  <c:v>GT-2514</c:v>
                </c:pt>
                <c:pt idx="8">
                  <c:v>GT-2512</c:v>
                </c:pt>
                <c:pt idx="9">
                  <c:v>GT-2515</c:v>
                </c:pt>
                <c:pt idx="10">
                  <c:v>GT-5051</c:v>
                </c:pt>
                <c:pt idx="11">
                  <c:v>GT-5057</c:v>
                </c:pt>
                <c:pt idx="12">
                  <c:v>CINGKORAK</c:v>
                </c:pt>
                <c:pt idx="13">
                  <c:v>GT-5058</c:v>
                </c:pt>
                <c:pt idx="14">
                  <c:v>BREAKTIME</c:v>
                </c:pt>
                <c:pt idx="15">
                  <c:v>K4078</c:v>
                </c:pt>
                <c:pt idx="16">
                  <c:v>ISTIRAHAT SORE</c:v>
                </c:pt>
                <c:pt idx="17">
                  <c:v>K4080</c:v>
                </c:pt>
                <c:pt idx="18">
                  <c:v>NX-4142</c:v>
                </c:pt>
              </c:strCache>
            </c:strRef>
          </c:cat>
          <c:val>
            <c:numRef>
              <c:f>'Shift Pagi (Rev)'!$AP$195:$AP$224</c:f>
              <c:numCache>
                <c:formatCode>h:mm;@</c:formatCode>
                <c:ptCount val="19"/>
                <c:pt idx="0">
                  <c:v>0</c:v>
                </c:pt>
                <c:pt idx="1">
                  <c:v>0.10902777777777778</c:v>
                </c:pt>
                <c:pt idx="2">
                  <c:v>3.2638888888888891E-2</c:v>
                </c:pt>
                <c:pt idx="3">
                  <c:v>1.5972222222222221E-2</c:v>
                </c:pt>
                <c:pt idx="4">
                  <c:v>5.5555555555555558E-3</c:v>
                </c:pt>
                <c:pt idx="5">
                  <c:v>1.7361111111111112E-2</c:v>
                </c:pt>
                <c:pt idx="6">
                  <c:v>2.7777777777777776E-2</c:v>
                </c:pt>
                <c:pt idx="8">
                  <c:v>4.1666666666666666E-3</c:v>
                </c:pt>
                <c:pt idx="9">
                  <c:v>4.027777777777778E-2</c:v>
                </c:pt>
                <c:pt idx="10">
                  <c:v>9.0277777777777769E-3</c:v>
                </c:pt>
                <c:pt idx="11">
                  <c:v>3.125E-2</c:v>
                </c:pt>
                <c:pt idx="12">
                  <c:v>1.0416666666666666E-2</c:v>
                </c:pt>
                <c:pt idx="13">
                  <c:v>3.125E-2</c:v>
                </c:pt>
                <c:pt idx="14">
                  <c:v>1.0416666666666666E-2</c:v>
                </c:pt>
                <c:pt idx="15">
                  <c:v>6.25E-2</c:v>
                </c:pt>
                <c:pt idx="16">
                  <c:v>2.0833333333333332E-2</c:v>
                </c:pt>
                <c:pt idx="17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A-4759-9B43-2EDE09A75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chart" Target="../charts/chart2.xml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10" Type="http://schemas.microsoft.com/office/2007/relationships/hdphoto" Target="../media/hdphoto2.wdp"/><Relationship Id="rId4" Type="http://schemas.openxmlformats.org/officeDocument/2006/relationships/image" Target="../media/image2.emf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image" Target="../media/image2.emf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10.png"/><Relationship Id="rId4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8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673579" y="1154838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752070" y="1151572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5" name="Rectangle: Single Corner Rounded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4609445" y="1151572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6" name="Rectangle: Single Corner Rounded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5287625" y="114585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187901</xdr:colOff>
      <xdr:row>0</xdr:row>
      <xdr:rowOff>269633</xdr:rowOff>
    </xdr:from>
    <xdr:to>
      <xdr:col>3</xdr:col>
      <xdr:colOff>1952625</xdr:colOff>
      <xdr:row>3</xdr:row>
      <xdr:rowOff>23812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378526" y="269633"/>
          <a:ext cx="2526724" cy="1730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102</xdr:row>
      <xdr:rowOff>80283</xdr:rowOff>
    </xdr:from>
    <xdr:to>
      <xdr:col>12</xdr:col>
      <xdr:colOff>277260</xdr:colOff>
      <xdr:row>102</xdr:row>
      <xdr:rowOff>224622</xdr:rowOff>
    </xdr:to>
    <xdr:sp macro="" textlink="">
      <xdr:nvSpPr>
        <xdr:cNvPr id="8" name="Rectangle: Single Corner Rounded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0673579" y="49134033"/>
          <a:ext cx="967006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102</xdr:row>
      <xdr:rowOff>47625</xdr:rowOff>
    </xdr:from>
    <xdr:to>
      <xdr:col>14</xdr:col>
      <xdr:colOff>298335</xdr:colOff>
      <xdr:row>102</xdr:row>
      <xdr:rowOff>189538</xdr:rowOff>
    </xdr:to>
    <xdr:sp macro="" textlink="">
      <xdr:nvSpPr>
        <xdr:cNvPr id="10" name="Rectangle: Single Corner Rounded 3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752070" y="4910137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102</xdr:row>
      <xdr:rowOff>47625</xdr:rowOff>
    </xdr:from>
    <xdr:to>
      <xdr:col>15</xdr:col>
      <xdr:colOff>686587</xdr:colOff>
      <xdr:row>102</xdr:row>
      <xdr:rowOff>191228</xdr:rowOff>
    </xdr:to>
    <xdr:sp macro="" textlink="">
      <xdr:nvSpPr>
        <xdr:cNvPr id="11" name="Rectangle: Single Corner Rounded 3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4609445" y="4910137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102</xdr:row>
      <xdr:rowOff>0</xdr:rowOff>
    </xdr:from>
    <xdr:to>
      <xdr:col>22</xdr:col>
      <xdr:colOff>669562</xdr:colOff>
      <xdr:row>102</xdr:row>
      <xdr:rowOff>143603</xdr:rowOff>
    </xdr:to>
    <xdr:sp macro="" textlink="">
      <xdr:nvSpPr>
        <xdr:cNvPr id="12" name="Rectangle: Single Corner Rounded 3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5287625" y="490537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241</xdr:row>
      <xdr:rowOff>40278</xdr:rowOff>
    </xdr:from>
    <xdr:to>
      <xdr:col>12</xdr:col>
      <xdr:colOff>277330</xdr:colOff>
      <xdr:row>241</xdr:row>
      <xdr:rowOff>224034</xdr:rowOff>
    </xdr:to>
    <xdr:sp macro="" textlink="">
      <xdr:nvSpPr>
        <xdr:cNvPr id="14" name="Rectangle: Single Corner Rounded 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1050769" y="111397053"/>
          <a:ext cx="589886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241</xdr:row>
      <xdr:rowOff>31433</xdr:rowOff>
    </xdr:from>
    <xdr:to>
      <xdr:col>14</xdr:col>
      <xdr:colOff>348827</xdr:colOff>
      <xdr:row>241</xdr:row>
      <xdr:rowOff>166788</xdr:rowOff>
    </xdr:to>
    <xdr:sp macro="" textlink="">
      <xdr:nvSpPr>
        <xdr:cNvPr id="15" name="Rectangle: Single Corner Rounded 3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3105447" y="111388208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241</xdr:row>
      <xdr:rowOff>47625</xdr:rowOff>
    </xdr:from>
    <xdr:to>
      <xdr:col>15</xdr:col>
      <xdr:colOff>686587</xdr:colOff>
      <xdr:row>241</xdr:row>
      <xdr:rowOff>191228</xdr:rowOff>
    </xdr:to>
    <xdr:sp macro="" textlink="">
      <xdr:nvSpPr>
        <xdr:cNvPr id="16" name="Rectangle: Single Corner Rounded 3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4609445" y="1114044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241</xdr:row>
      <xdr:rowOff>0</xdr:rowOff>
    </xdr:from>
    <xdr:to>
      <xdr:col>22</xdr:col>
      <xdr:colOff>669562</xdr:colOff>
      <xdr:row>241</xdr:row>
      <xdr:rowOff>143603</xdr:rowOff>
    </xdr:to>
    <xdr:sp macro="" textlink="">
      <xdr:nvSpPr>
        <xdr:cNvPr id="17" name="Rectangle: Single Corner Rounded 3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5287625" y="1113567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231</xdr:row>
      <xdr:rowOff>38100</xdr:rowOff>
    </xdr:from>
    <xdr:to>
      <xdr:col>81</xdr:col>
      <xdr:colOff>585789</xdr:colOff>
      <xdr:row>236</xdr:row>
      <xdr:rowOff>180976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20" name="Rectangle: Single Corner Rounded 3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0673579" y="8460513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21" name="Rectangle: Single Corner Rounded 3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2752070" y="845724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22" name="Rectangle: Single Corner Rounded 3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4609445" y="845724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180</xdr:row>
      <xdr:rowOff>0</xdr:rowOff>
    </xdr:from>
    <xdr:to>
      <xdr:col>22</xdr:col>
      <xdr:colOff>669562</xdr:colOff>
      <xdr:row>180</xdr:row>
      <xdr:rowOff>143603</xdr:rowOff>
    </xdr:to>
    <xdr:sp macro="" textlink="">
      <xdr:nvSpPr>
        <xdr:cNvPr id="23" name="Rectangle: Single Corner Rounded 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5287625" y="845153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158</xdr:row>
      <xdr:rowOff>1371600</xdr:rowOff>
    </xdr:from>
    <xdr:to>
      <xdr:col>90</xdr:col>
      <xdr:colOff>400051</xdr:colOff>
      <xdr:row>175</xdr:row>
      <xdr:rowOff>0</xdr:rowOff>
    </xdr:to>
    <xdr:graphicFrame macro="">
      <xdr:nvGraphicFramePr>
        <xdr:cNvPr id="24" name="Chart 2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40820</xdr:colOff>
      <xdr:row>92</xdr:row>
      <xdr:rowOff>145885</xdr:rowOff>
    </xdr:from>
    <xdr:ext cx="2786863" cy="1908793"/>
    <xdr:pic>
      <xdr:nvPicPr>
        <xdr:cNvPr id="27" name="Picture 2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211034" y="44341885"/>
          <a:ext cx="2786863" cy="1908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95250</xdr:colOff>
      <xdr:row>170</xdr:row>
      <xdr:rowOff>127524</xdr:rowOff>
    </xdr:from>
    <xdr:ext cx="2674604" cy="1831905"/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265464" y="86614524"/>
          <a:ext cx="2674604" cy="183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22412</xdr:colOff>
      <xdr:row>231</xdr:row>
      <xdr:rowOff>56031</xdr:rowOff>
    </xdr:from>
    <xdr:ext cx="2862303" cy="1960464"/>
    <xdr:pic>
      <xdr:nvPicPr>
        <xdr:cNvPr id="31" name="Picture 2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192626" y="119200174"/>
          <a:ext cx="2862303" cy="1960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690562</xdr:colOff>
          <xdr:row>65</xdr:row>
          <xdr:rowOff>162489</xdr:rowOff>
        </xdr:from>
        <xdr:to>
          <xdr:col>34</xdr:col>
          <xdr:colOff>1109663</xdr:colOff>
          <xdr:row>75</xdr:row>
          <xdr:rowOff>16632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16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691312" y="33428552"/>
              <a:ext cx="23160039" cy="390226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666751</xdr:colOff>
          <xdr:row>151</xdr:row>
          <xdr:rowOff>144277</xdr:rowOff>
        </xdr:from>
        <xdr:to>
          <xdr:col>34</xdr:col>
          <xdr:colOff>1085852</xdr:colOff>
          <xdr:row>160</xdr:row>
          <xdr:rowOff>404635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00000000-0008-0000-0300-00002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16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667501" y="78844590"/>
              <a:ext cx="23160039" cy="39036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690564</xdr:colOff>
          <xdr:row>216</xdr:row>
          <xdr:rowOff>166689</xdr:rowOff>
        </xdr:from>
        <xdr:to>
          <xdr:col>34</xdr:col>
          <xdr:colOff>1109665</xdr:colOff>
          <xdr:row>226</xdr:row>
          <xdr:rowOff>20833</xdr:rowOff>
        </xdr:to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17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691314" y="113085564"/>
              <a:ext cx="23160039" cy="39022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714377</xdr:colOff>
          <xdr:row>285</xdr:row>
          <xdr:rowOff>119060</xdr:rowOff>
        </xdr:from>
        <xdr:to>
          <xdr:col>34</xdr:col>
          <xdr:colOff>1133478</xdr:colOff>
          <xdr:row>294</xdr:row>
          <xdr:rowOff>378017</xdr:rowOff>
        </xdr:to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00000000-0008-0000-0300-00002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171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6715127" y="150733123"/>
              <a:ext cx="23160039" cy="39022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6</xdr:col>
      <xdr:colOff>142874</xdr:colOff>
      <xdr:row>284</xdr:row>
      <xdr:rowOff>307267</xdr:rowOff>
    </xdr:from>
    <xdr:to>
      <xdr:col>11</xdr:col>
      <xdr:colOff>523874</xdr:colOff>
      <xdr:row>296</xdr:row>
      <xdr:rowOff>240799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25093" b="91296" l="4948" r="54479">
                      <a14:foregroundMark x1="6458" y1="70556" x2="8385" y2="64167"/>
                      <a14:foregroundMark x1="8906" y1="62963" x2="12760" y2="54537"/>
                      <a14:foregroundMark x1="17917" y1="46944" x2="18438" y2="46481"/>
                      <a14:foregroundMark x1="9635" y1="69167" x2="10885" y2="67222"/>
                      <a14:foregroundMark x1="26927" y1="56019" x2="27187" y2="57870"/>
                      <a14:foregroundMark x1="30104" y1="39630" x2="30781" y2="35648"/>
                      <a14:foregroundMark x1="27865" y1="81944" x2="28698" y2="76389"/>
                      <a14:backgroundMark x1="29792" y1="38056" x2="30312" y2="35370"/>
                      <a14:backgroundMark x1="30052" y1="37685" x2="30469" y2="35000"/>
                      <a14:backgroundMark x1="31927" y1="38056" x2="31979" y2="35278"/>
                      <a14:backgroundMark x1="32917" y1="35185" x2="32969" y2="39444"/>
                      <a14:backgroundMark x1="32813" y1="38796" x2="32813" y2="35370"/>
                      <a14:backgroundMark x1="26146" y1="81574" x2="26042" y2="77593"/>
                      <a14:backgroundMark x1="26979" y1="80648" x2="26927" y2="77222"/>
                      <a14:backgroundMark x1="27396" y1="79352" x2="27552" y2="77130"/>
                      <a14:backgroundMark x1="27708" y1="80000" x2="27865" y2="78426"/>
                      <a14:backgroundMark x1="29115" y1="77222" x2="29167" y2="81944"/>
                      <a14:backgroundMark x1="28750" y1="81019" x2="28750" y2="79630"/>
                    </a14:backgroundRemoval>
                  </a14:imgEffect>
                </a14:imgLayer>
              </a14:imgProps>
            </a:ext>
          </a:extLst>
        </a:blip>
        <a:srcRect l="5484" t="24037" r="46039" b="7784"/>
        <a:stretch/>
      </xdr:blipFill>
      <xdr:spPr>
        <a:xfrm>
          <a:off x="6048374" y="126751642"/>
          <a:ext cx="4929188" cy="4791282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216</xdr:row>
      <xdr:rowOff>23813</xdr:rowOff>
    </xdr:from>
    <xdr:to>
      <xdr:col>11</xdr:col>
      <xdr:colOff>666750</xdr:colOff>
      <xdr:row>227</xdr:row>
      <xdr:rowOff>362158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25093" b="91296" l="4948" r="54479">
                      <a14:foregroundMark x1="6458" y1="70556" x2="8385" y2="64167"/>
                      <a14:foregroundMark x1="8906" y1="62963" x2="12760" y2="54537"/>
                      <a14:foregroundMark x1="17917" y1="46944" x2="18438" y2="46481"/>
                      <a14:foregroundMark x1="9635" y1="69167" x2="10885" y2="67222"/>
                      <a14:foregroundMark x1="26927" y1="56019" x2="27187" y2="57870"/>
                      <a14:foregroundMark x1="30104" y1="39630" x2="30781" y2="35648"/>
                      <a14:foregroundMark x1="27865" y1="81944" x2="28698" y2="76389"/>
                      <a14:backgroundMark x1="29792" y1="38056" x2="30312" y2="35370"/>
                      <a14:backgroundMark x1="30052" y1="37685" x2="30469" y2="35000"/>
                      <a14:backgroundMark x1="31927" y1="38056" x2="31979" y2="35278"/>
                      <a14:backgroundMark x1="32917" y1="35185" x2="32969" y2="39444"/>
                      <a14:backgroundMark x1="32813" y1="38796" x2="32813" y2="35370"/>
                      <a14:backgroundMark x1="26146" y1="81574" x2="26042" y2="77593"/>
                      <a14:backgroundMark x1="26979" y1="80648" x2="26927" y2="77222"/>
                      <a14:backgroundMark x1="27396" y1="79352" x2="27552" y2="77130"/>
                      <a14:backgroundMark x1="27708" y1="80000" x2="27865" y2="78426"/>
                      <a14:backgroundMark x1="29115" y1="77222" x2="29167" y2="81944"/>
                      <a14:backgroundMark x1="28750" y1="81019" x2="28750" y2="79630"/>
                    </a14:backgroundRemoval>
                  </a14:imgEffect>
                </a14:imgLayer>
              </a14:imgProps>
            </a:ext>
          </a:extLst>
        </a:blip>
        <a:srcRect l="5484" t="24037" r="46039" b="7784"/>
        <a:stretch/>
      </xdr:blipFill>
      <xdr:spPr>
        <a:xfrm>
          <a:off x="6191250" y="91249501"/>
          <a:ext cx="4929188" cy="4791282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238125</xdr:colOff>
      <xdr:row>151</xdr:row>
      <xdr:rowOff>71437</xdr:rowOff>
    </xdr:from>
    <xdr:to>
      <xdr:col>11</xdr:col>
      <xdr:colOff>619125</xdr:colOff>
      <xdr:row>163</xdr:row>
      <xdr:rowOff>4969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25093" b="91296" l="4948" r="54479">
                      <a14:foregroundMark x1="6458" y1="70556" x2="8385" y2="64167"/>
                      <a14:foregroundMark x1="8906" y1="62963" x2="12760" y2="54537"/>
                      <a14:foregroundMark x1="17917" y1="46944" x2="18438" y2="46481"/>
                      <a14:foregroundMark x1="9635" y1="69167" x2="10885" y2="67222"/>
                      <a14:foregroundMark x1="26927" y1="56019" x2="27187" y2="57870"/>
                      <a14:foregroundMark x1="30104" y1="39630" x2="30781" y2="35648"/>
                      <a14:foregroundMark x1="27865" y1="81944" x2="28698" y2="76389"/>
                      <a14:backgroundMark x1="29792" y1="38056" x2="30312" y2="35370"/>
                      <a14:backgroundMark x1="30052" y1="37685" x2="30469" y2="35000"/>
                      <a14:backgroundMark x1="31927" y1="38056" x2="31979" y2="35278"/>
                      <a14:backgroundMark x1="32917" y1="35185" x2="32969" y2="39444"/>
                      <a14:backgroundMark x1="32813" y1="38796" x2="32813" y2="35370"/>
                      <a14:backgroundMark x1="26146" y1="81574" x2="26042" y2="77593"/>
                      <a14:backgroundMark x1="26979" y1="80648" x2="26927" y2="77222"/>
                      <a14:backgroundMark x1="27396" y1="79352" x2="27552" y2="77130"/>
                      <a14:backgroundMark x1="27708" y1="80000" x2="27865" y2="78426"/>
                      <a14:backgroundMark x1="29115" y1="77222" x2="29167" y2="81944"/>
                      <a14:backgroundMark x1="28750" y1="81019" x2="28750" y2="79630"/>
                    </a14:backgroundRemoval>
                  </a14:imgEffect>
                </a14:imgLayer>
              </a14:imgProps>
            </a:ext>
          </a:extLst>
        </a:blip>
        <a:srcRect l="5484" t="24037" r="46039" b="7784"/>
        <a:stretch/>
      </xdr:blipFill>
      <xdr:spPr>
        <a:xfrm>
          <a:off x="6143625" y="63484125"/>
          <a:ext cx="4929188" cy="4791282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65</xdr:row>
      <xdr:rowOff>47625</xdr:rowOff>
    </xdr:from>
    <xdr:to>
      <xdr:col>11</xdr:col>
      <xdr:colOff>571500</xdr:colOff>
      <xdr:row>76</xdr:row>
      <xdr:rowOff>385969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25093" b="91296" l="4948" r="54479">
                      <a14:foregroundMark x1="6458" y1="70556" x2="8385" y2="64167"/>
                      <a14:foregroundMark x1="8906" y1="62963" x2="12760" y2="54537"/>
                      <a14:foregroundMark x1="17917" y1="46944" x2="18438" y2="46481"/>
                      <a14:foregroundMark x1="9635" y1="69167" x2="10885" y2="67222"/>
                      <a14:foregroundMark x1="26927" y1="56019" x2="27187" y2="57870"/>
                      <a14:foregroundMark x1="30104" y1="39630" x2="30781" y2="35648"/>
                      <a14:foregroundMark x1="27865" y1="81944" x2="28698" y2="76389"/>
                      <a14:backgroundMark x1="29792" y1="38056" x2="30312" y2="35370"/>
                      <a14:backgroundMark x1="30052" y1="37685" x2="30469" y2="35000"/>
                      <a14:backgroundMark x1="31927" y1="38056" x2="31979" y2="35278"/>
                      <a14:backgroundMark x1="32917" y1="35185" x2="32969" y2="39444"/>
                      <a14:backgroundMark x1="32813" y1="38796" x2="32813" y2="35370"/>
                      <a14:backgroundMark x1="26146" y1="81574" x2="26042" y2="77593"/>
                      <a14:backgroundMark x1="26979" y1="80648" x2="26927" y2="77222"/>
                      <a14:backgroundMark x1="27396" y1="79352" x2="27552" y2="77130"/>
                      <a14:backgroundMark x1="27708" y1="80000" x2="27865" y2="78426"/>
                      <a14:backgroundMark x1="29115" y1="77222" x2="29167" y2="81944"/>
                      <a14:backgroundMark x1="28750" y1="81019" x2="28750" y2="79630"/>
                    </a14:backgroundRemoval>
                  </a14:imgEffect>
                </a14:imgLayer>
              </a14:imgProps>
            </a:ext>
          </a:extLst>
        </a:blip>
        <a:srcRect l="5484" t="24037" r="46039" b="7784"/>
        <a:stretch/>
      </xdr:blipFill>
      <xdr:spPr>
        <a:xfrm>
          <a:off x="6096000" y="21336000"/>
          <a:ext cx="4929188" cy="4791282"/>
        </a:xfrm>
        <a:prstGeom prst="rect">
          <a:avLst/>
        </a:prstGeom>
      </xdr:spPr>
    </xdr:pic>
    <xdr:clientData/>
  </xdr:twoCellAnchor>
  <xdr:twoCellAnchor>
    <xdr:from>
      <xdr:col>9</xdr:col>
      <xdr:colOff>357189</xdr:colOff>
      <xdr:row>67</xdr:row>
      <xdr:rowOff>332516</xdr:rowOff>
    </xdr:from>
    <xdr:to>
      <xdr:col>13</xdr:col>
      <xdr:colOff>738188</xdr:colOff>
      <xdr:row>73</xdr:row>
      <xdr:rowOff>313409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51019" b="67222" l="15521" r="28177">
                      <a14:foregroundMark x1="25104" y1="58519" x2="25104" y2="58519"/>
                    </a14:backgroundRemoval>
                  </a14:imgEffect>
                </a14:imgLayer>
              </a14:imgProps>
            </a:ext>
          </a:extLst>
        </a:blip>
        <a:srcRect l="15779" t="51415" r="71872" b="32779"/>
        <a:stretch/>
      </xdr:blipFill>
      <xdr:spPr>
        <a:xfrm>
          <a:off x="9929814" y="22430516"/>
          <a:ext cx="3167062" cy="2409768"/>
        </a:xfrm>
        <a:prstGeom prst="rect">
          <a:avLst/>
        </a:prstGeom>
      </xdr:spPr>
    </xdr:pic>
    <xdr:clientData/>
  </xdr:twoCellAnchor>
  <xdr:twoCellAnchor>
    <xdr:from>
      <xdr:col>9</xdr:col>
      <xdr:colOff>357188</xdr:colOff>
      <xdr:row>153</xdr:row>
      <xdr:rowOff>309562</xdr:rowOff>
    </xdr:from>
    <xdr:to>
      <xdr:col>13</xdr:col>
      <xdr:colOff>738187</xdr:colOff>
      <xdr:row>159</xdr:row>
      <xdr:rowOff>290455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51019" b="67222" l="15521" r="28177">
                      <a14:foregroundMark x1="25104" y1="58519" x2="25104" y2="58519"/>
                    </a14:backgroundRemoval>
                  </a14:imgEffect>
                </a14:imgLayer>
              </a14:imgProps>
            </a:ext>
          </a:extLst>
        </a:blip>
        <a:srcRect l="15779" t="51415" r="71872" b="32779"/>
        <a:stretch/>
      </xdr:blipFill>
      <xdr:spPr>
        <a:xfrm>
          <a:off x="9929813" y="64531875"/>
          <a:ext cx="3167062" cy="2409768"/>
        </a:xfrm>
        <a:prstGeom prst="rect">
          <a:avLst/>
        </a:prstGeom>
      </xdr:spPr>
    </xdr:pic>
    <xdr:clientData/>
  </xdr:twoCellAnchor>
  <xdr:twoCellAnchor>
    <xdr:from>
      <xdr:col>9</xdr:col>
      <xdr:colOff>381000</xdr:colOff>
      <xdr:row>218</xdr:row>
      <xdr:rowOff>261936</xdr:rowOff>
    </xdr:from>
    <xdr:to>
      <xdr:col>13</xdr:col>
      <xdr:colOff>761999</xdr:colOff>
      <xdr:row>224</xdr:row>
      <xdr:rowOff>242829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51019" b="67222" l="15521" r="28177">
                      <a14:foregroundMark x1="25104" y1="58519" x2="25104" y2="58519"/>
                    </a14:backgroundRemoval>
                  </a14:imgEffect>
                </a14:imgLayer>
              </a14:imgProps>
            </a:ext>
          </a:extLst>
        </a:blip>
        <a:srcRect l="15779" t="51415" r="71872" b="32779"/>
        <a:stretch/>
      </xdr:blipFill>
      <xdr:spPr>
        <a:xfrm>
          <a:off x="9953625" y="92297249"/>
          <a:ext cx="3167062" cy="2409768"/>
        </a:xfrm>
        <a:prstGeom prst="rect">
          <a:avLst/>
        </a:prstGeom>
      </xdr:spPr>
    </xdr:pic>
    <xdr:clientData/>
  </xdr:twoCellAnchor>
  <xdr:twoCellAnchor>
    <xdr:from>
      <xdr:col>9</xdr:col>
      <xdr:colOff>428625</xdr:colOff>
      <xdr:row>287</xdr:row>
      <xdr:rowOff>214313</xdr:rowOff>
    </xdr:from>
    <xdr:to>
      <xdr:col>13</xdr:col>
      <xdr:colOff>809624</xdr:colOff>
      <xdr:row>293</xdr:row>
      <xdr:rowOff>195206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51019" b="67222" l="15521" r="28177">
                      <a14:foregroundMark x1="25104" y1="58519" x2="25104" y2="58519"/>
                    </a14:backgroundRemoval>
                  </a14:imgEffect>
                </a14:imgLayer>
              </a14:imgProps>
            </a:ext>
          </a:extLst>
        </a:blip>
        <a:srcRect l="15779" t="51415" r="71872" b="32779"/>
        <a:stretch/>
      </xdr:blipFill>
      <xdr:spPr>
        <a:xfrm>
          <a:off x="10001250" y="127873126"/>
          <a:ext cx="3167062" cy="24097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10</xdr:row>
      <xdr:rowOff>89808</xdr:rowOff>
    </xdr:from>
    <xdr:to>
      <xdr:col>12</xdr:col>
      <xdr:colOff>277260</xdr:colOff>
      <xdr:row>10</xdr:row>
      <xdr:rowOff>223837</xdr:rowOff>
    </xdr:to>
    <xdr:sp macro="" textlink="">
      <xdr:nvSpPr>
        <xdr:cNvPr id="2" name="Rectangle: Single Corner Rounded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226029" y="11757933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</xdr:row>
      <xdr:rowOff>57150</xdr:rowOff>
    </xdr:from>
    <xdr:to>
      <xdr:col>14</xdr:col>
      <xdr:colOff>298335</xdr:colOff>
      <xdr:row>10</xdr:row>
      <xdr:rowOff>190193</xdr:rowOff>
    </xdr:to>
    <xdr:sp macro="" textlink="">
      <xdr:nvSpPr>
        <xdr:cNvPr id="3" name="Rectangle: Single Corner Rounded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161645" y="117252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</xdr:row>
      <xdr:rowOff>57150</xdr:rowOff>
    </xdr:from>
    <xdr:to>
      <xdr:col>15</xdr:col>
      <xdr:colOff>686587</xdr:colOff>
      <xdr:row>10</xdr:row>
      <xdr:rowOff>191179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5019020" y="117252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10</xdr:row>
      <xdr:rowOff>0</xdr:rowOff>
    </xdr:from>
    <xdr:to>
      <xdr:col>21</xdr:col>
      <xdr:colOff>669562</xdr:colOff>
      <xdr:row>10</xdr:row>
      <xdr:rowOff>143603</xdr:rowOff>
    </xdr:to>
    <xdr:sp macro="" textlink="">
      <xdr:nvSpPr>
        <xdr:cNvPr id="5" name="Rectangle: Single Corner Rounded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5697200" y="116681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1</xdr:col>
      <xdr:colOff>465896</xdr:colOff>
      <xdr:row>0</xdr:row>
      <xdr:rowOff>152193</xdr:rowOff>
    </xdr:from>
    <xdr:to>
      <xdr:col>3</xdr:col>
      <xdr:colOff>1940982</xdr:colOff>
      <xdr:row>3</xdr:row>
      <xdr:rowOff>238125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1061209" y="152193"/>
          <a:ext cx="2760961" cy="1633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97</xdr:row>
      <xdr:rowOff>80283</xdr:rowOff>
    </xdr:from>
    <xdr:to>
      <xdr:col>12</xdr:col>
      <xdr:colOff>277260</xdr:colOff>
      <xdr:row>97</xdr:row>
      <xdr:rowOff>224622</xdr:rowOff>
    </xdr:to>
    <xdr:sp macro="" textlink="">
      <xdr:nvSpPr>
        <xdr:cNvPr id="7" name="Rectangle: Single Corner Rounded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1226029" y="53001183"/>
          <a:ext cx="82413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97</xdr:row>
      <xdr:rowOff>47625</xdr:rowOff>
    </xdr:from>
    <xdr:to>
      <xdr:col>14</xdr:col>
      <xdr:colOff>298335</xdr:colOff>
      <xdr:row>97</xdr:row>
      <xdr:rowOff>189538</xdr:rowOff>
    </xdr:to>
    <xdr:sp macro="" textlink="">
      <xdr:nvSpPr>
        <xdr:cNvPr id="8" name="Rectangle: Single Corner Rounded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161645" y="5296852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97</xdr:row>
      <xdr:rowOff>47625</xdr:rowOff>
    </xdr:from>
    <xdr:to>
      <xdr:col>15</xdr:col>
      <xdr:colOff>686587</xdr:colOff>
      <xdr:row>97</xdr:row>
      <xdr:rowOff>191228</xdr:rowOff>
    </xdr:to>
    <xdr:sp macro="" textlink="">
      <xdr:nvSpPr>
        <xdr:cNvPr id="9" name="Rectangle: Single Corner Rounded 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019020" y="529685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97</xdr:row>
      <xdr:rowOff>0</xdr:rowOff>
    </xdr:from>
    <xdr:to>
      <xdr:col>21</xdr:col>
      <xdr:colOff>669562</xdr:colOff>
      <xdr:row>97</xdr:row>
      <xdr:rowOff>143603</xdr:rowOff>
    </xdr:to>
    <xdr:sp macro="" textlink="">
      <xdr:nvSpPr>
        <xdr:cNvPr id="10" name="Rectangle: Single Corner Rounded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5697200" y="529209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249</xdr:row>
      <xdr:rowOff>40278</xdr:rowOff>
    </xdr:from>
    <xdr:to>
      <xdr:col>12</xdr:col>
      <xdr:colOff>277330</xdr:colOff>
      <xdr:row>249</xdr:row>
      <xdr:rowOff>224034</xdr:rowOff>
    </xdr:to>
    <xdr:sp macro="" textlink="">
      <xdr:nvSpPr>
        <xdr:cNvPr id="11" name="Rectangle: Single Corner Rounded 3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1603219" y="118721778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249</xdr:row>
      <xdr:rowOff>31433</xdr:rowOff>
    </xdr:from>
    <xdr:to>
      <xdr:col>14</xdr:col>
      <xdr:colOff>348827</xdr:colOff>
      <xdr:row>249</xdr:row>
      <xdr:rowOff>166788</xdr:rowOff>
    </xdr:to>
    <xdr:sp macro="" textlink="">
      <xdr:nvSpPr>
        <xdr:cNvPr id="12" name="Rectangle: Single Corner Rounded 3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3515022" y="118712933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249</xdr:row>
      <xdr:rowOff>47625</xdr:rowOff>
    </xdr:from>
    <xdr:to>
      <xdr:col>15</xdr:col>
      <xdr:colOff>686587</xdr:colOff>
      <xdr:row>249</xdr:row>
      <xdr:rowOff>191228</xdr:rowOff>
    </xdr:to>
    <xdr:sp macro="" textlink="">
      <xdr:nvSpPr>
        <xdr:cNvPr id="13" name="Rectangle: Single Corner Rounded 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5019020" y="1187291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249</xdr:row>
      <xdr:rowOff>0</xdr:rowOff>
    </xdr:from>
    <xdr:to>
      <xdr:col>21</xdr:col>
      <xdr:colOff>669562</xdr:colOff>
      <xdr:row>249</xdr:row>
      <xdr:rowOff>143603</xdr:rowOff>
    </xdr:to>
    <xdr:sp macro="" textlink="">
      <xdr:nvSpPr>
        <xdr:cNvPr id="14" name="Rectangle: Single Corner Rounded 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5697200" y="118681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39</xdr:col>
      <xdr:colOff>1290639</xdr:colOff>
      <xdr:row>229</xdr:row>
      <xdr:rowOff>38100</xdr:rowOff>
    </xdr:from>
    <xdr:to>
      <xdr:col>80</xdr:col>
      <xdr:colOff>585789</xdr:colOff>
      <xdr:row>244</xdr:row>
      <xdr:rowOff>180976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16" name="Rectangle: Single Corner Rounded 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1226029" y="913393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17" name="Rectangle: Single Corner Rounded 3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3161645" y="913066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18" name="Rectangle: Single Corner Rounded 3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5019020" y="913066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180</xdr:row>
      <xdr:rowOff>0</xdr:rowOff>
    </xdr:from>
    <xdr:to>
      <xdr:col>21</xdr:col>
      <xdr:colOff>669562</xdr:colOff>
      <xdr:row>180</xdr:row>
      <xdr:rowOff>143603</xdr:rowOff>
    </xdr:to>
    <xdr:sp macro="" textlink="">
      <xdr:nvSpPr>
        <xdr:cNvPr id="19" name="Rectangle: Single Corner Rounded 3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5697200" y="91249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45</xdr:col>
      <xdr:colOff>495301</xdr:colOff>
      <xdr:row>149</xdr:row>
      <xdr:rowOff>1371600</xdr:rowOff>
    </xdr:from>
    <xdr:to>
      <xdr:col>89</xdr:col>
      <xdr:colOff>400051</xdr:colOff>
      <xdr:row>173</xdr:row>
      <xdr:rowOff>38100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394459</xdr:colOff>
      <xdr:row>87</xdr:row>
      <xdr:rowOff>119062</xdr:rowOff>
    </xdr:from>
    <xdr:ext cx="2797578" cy="1646921"/>
    <xdr:pic>
      <xdr:nvPicPr>
        <xdr:cNvPr id="28" name="Picture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989772" y="45219937"/>
          <a:ext cx="2797578" cy="1646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275395</xdr:colOff>
      <xdr:row>239</xdr:row>
      <xdr:rowOff>142875</xdr:rowOff>
    </xdr:from>
    <xdr:ext cx="2838029" cy="1670734"/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870708" y="83034188"/>
          <a:ext cx="2838029" cy="1670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882534</xdr:colOff>
          <xdr:row>56</xdr:row>
          <xdr:rowOff>261934</xdr:rowOff>
        </xdr:from>
        <xdr:to>
          <xdr:col>28</xdr:col>
          <xdr:colOff>2443163</xdr:colOff>
          <xdr:row>66</xdr:row>
          <xdr:rowOff>47623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0000000-0008-0000-0400-00002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85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121409" y="32813622"/>
              <a:ext cx="22753754" cy="38338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6</xdr:col>
      <xdr:colOff>877493</xdr:colOff>
      <xdr:row>57</xdr:row>
      <xdr:rowOff>166687</xdr:rowOff>
    </xdr:from>
    <xdr:to>
      <xdr:col>9</xdr:col>
      <xdr:colOff>354197</xdr:colOff>
      <xdr:row>65</xdr:row>
      <xdr:rowOff>213729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5556" b="69167" l="0" r="15156">
                      <a14:foregroundMark x1="1927" y1="64907" x2="2031" y2="64815"/>
                      <a14:foregroundMark x1="2240" y1="64722" x2="2240" y2="64722"/>
                      <a14:foregroundMark x1="2396" y1="64444" x2="4688" y2="62315"/>
                      <a14:foregroundMark x1="10260" y1="47963" x2="10417" y2="48889"/>
                      <a14:backgroundMark x1="2292" y1="46667" x2="9271" y2="46481"/>
                      <a14:backgroundMark x1="10677" y1="46667" x2="14583" y2="46481"/>
                      <a14:backgroundMark x1="13958" y1="45926" x2="14635" y2="47222"/>
                      <a14:backgroundMark x1="14896" y1="46111" x2="14792" y2="47407"/>
                      <a14:backgroundMark x1="12969" y1="48889" x2="12552" y2="50370"/>
                      <a14:backgroundMark x1="11198" y1="49352" x2="11302" y2="50463"/>
                      <a14:backgroundMark x1="11823" y1="49352" x2="12552" y2="50741"/>
                      <a14:backgroundMark x1="12031" y1="46111" x2="13698" y2="47593"/>
                      <a14:backgroundMark x1="9167" y1="46481" x2="7500" y2="48889"/>
                      <a14:backgroundMark x1="9375" y1="46574" x2="9375" y2="46574"/>
                      <a14:backgroundMark x1="3125" y1="49167" x2="1771" y2="51481"/>
                      <a14:backgroundMark x1="3438" y1="68889" x2="3438" y2="68889"/>
                      <a14:backgroundMark x1="2135" y1="68889" x2="2708" y2="69444"/>
                      <a14:backgroundMark x1="9948" y1="48796" x2="10052" y2="50556"/>
                      <a14:backgroundMark x1="9063" y1="48241" x2="9063" y2="48241"/>
                      <a14:backgroundMark x1="9010" y1="48333" x2="9010" y2="48333"/>
                      <a14:backgroundMark x1="9792" y1="49167" x2="9740" y2="50185"/>
                      <a14:backgroundMark x1="9583" y1="50185" x2="9583" y2="50185"/>
                      <a14:backgroundMark x1="9688" y1="49722" x2="9688" y2="49722"/>
                      <a14:backgroundMark x1="10104" y1="50000" x2="10104" y2="50000"/>
                      <a14:backgroundMark x1="9844" y1="66481" x2="9844" y2="66481"/>
                      <a14:backgroundMark x1="9688" y1="68611" x2="13490" y2="68889"/>
                      <a14:backgroundMark x1="11042" y1="49352" x2="10990" y2="51111"/>
                      <a14:backgroundMark x1="10833" y1="48981" x2="10990" y2="50556"/>
                      <a14:backgroundMark x1="10469" y1="46667" x2="10625" y2="47407"/>
                      <a14:backgroundMark x1="10156" y1="48426" x2="10156" y2="48611"/>
                      <a14:backgroundMark x1="10313" y1="46574" x2="10365" y2="46852"/>
                      <a14:backgroundMark x1="10104" y1="48056" x2="10208" y2="50000"/>
                      <a14:backgroundMark x1="1563" y1="64074" x2="2396" y2="63704"/>
                    </a14:backgroundRemoval>
                  </a14:imgEffect>
                </a14:imgLayer>
              </a14:imgProps>
            </a:ext>
          </a:extLst>
        </a:blip>
        <a:srcRect l="309" t="45117" r="86505" b="31001"/>
        <a:stretch/>
      </xdr:blipFill>
      <xdr:spPr>
        <a:xfrm>
          <a:off x="7116368" y="33123187"/>
          <a:ext cx="3239079" cy="32855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900546</xdr:colOff>
          <xdr:row>142</xdr:row>
          <xdr:rowOff>51954</xdr:rowOff>
        </xdr:from>
        <xdr:to>
          <xdr:col>28</xdr:col>
          <xdr:colOff>2461175</xdr:colOff>
          <xdr:row>151</xdr:row>
          <xdr:rowOff>242455</xdr:rowOff>
        </xdr:to>
        <xdr:pic>
          <xdr:nvPicPr>
            <xdr:cNvPr id="36" name="Picture 35">
              <a:extLst>
                <a:ext uri="{FF2B5EF4-FFF2-40B4-BE49-F238E27FC236}">
                  <a16:creationId xmlns:a16="http://schemas.microsoft.com/office/drawing/2014/main" id="{00000000-0008-0000-0400-00002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86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139421" y="76871079"/>
              <a:ext cx="22753754" cy="38338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6</xdr:col>
      <xdr:colOff>943129</xdr:colOff>
      <xdr:row>142</xdr:row>
      <xdr:rowOff>361518</xdr:rowOff>
    </xdr:from>
    <xdr:to>
      <xdr:col>9</xdr:col>
      <xdr:colOff>419833</xdr:colOff>
      <xdr:row>150</xdr:row>
      <xdr:rowOff>402066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5556" b="69167" l="0" r="15156">
                      <a14:foregroundMark x1="1927" y1="64907" x2="2031" y2="64815"/>
                      <a14:foregroundMark x1="2240" y1="64722" x2="2240" y2="64722"/>
                      <a14:foregroundMark x1="2396" y1="64444" x2="4688" y2="62315"/>
                      <a14:foregroundMark x1="10260" y1="47963" x2="10417" y2="48889"/>
                      <a14:backgroundMark x1="2292" y1="46667" x2="9271" y2="46481"/>
                      <a14:backgroundMark x1="10677" y1="46667" x2="14583" y2="46481"/>
                      <a14:backgroundMark x1="13958" y1="45926" x2="14635" y2="47222"/>
                      <a14:backgroundMark x1="14896" y1="46111" x2="14792" y2="47407"/>
                      <a14:backgroundMark x1="12969" y1="48889" x2="12552" y2="50370"/>
                      <a14:backgroundMark x1="11198" y1="49352" x2="11302" y2="50463"/>
                      <a14:backgroundMark x1="11823" y1="49352" x2="12552" y2="50741"/>
                      <a14:backgroundMark x1="12031" y1="46111" x2="13698" y2="47593"/>
                      <a14:backgroundMark x1="9167" y1="46481" x2="7500" y2="48889"/>
                      <a14:backgroundMark x1="9375" y1="46574" x2="9375" y2="46574"/>
                      <a14:backgroundMark x1="3125" y1="49167" x2="1771" y2="51481"/>
                      <a14:backgroundMark x1="3438" y1="68889" x2="3438" y2="68889"/>
                      <a14:backgroundMark x1="2135" y1="68889" x2="2708" y2="69444"/>
                      <a14:backgroundMark x1="9948" y1="48796" x2="10052" y2="50556"/>
                      <a14:backgroundMark x1="9063" y1="48241" x2="9063" y2="48241"/>
                      <a14:backgroundMark x1="9010" y1="48333" x2="9010" y2="48333"/>
                      <a14:backgroundMark x1="9792" y1="49167" x2="9740" y2="50185"/>
                      <a14:backgroundMark x1="9583" y1="50185" x2="9583" y2="50185"/>
                      <a14:backgroundMark x1="9688" y1="49722" x2="9688" y2="49722"/>
                      <a14:backgroundMark x1="10104" y1="50000" x2="10104" y2="50000"/>
                      <a14:backgroundMark x1="9844" y1="66481" x2="9844" y2="66481"/>
                      <a14:backgroundMark x1="9688" y1="68611" x2="13490" y2="68889"/>
                      <a14:backgroundMark x1="11042" y1="49352" x2="10990" y2="51111"/>
                      <a14:backgroundMark x1="10833" y1="48981" x2="10990" y2="50556"/>
                      <a14:backgroundMark x1="10469" y1="46667" x2="10625" y2="47407"/>
                      <a14:backgroundMark x1="10156" y1="48426" x2="10156" y2="48611"/>
                      <a14:backgroundMark x1="10313" y1="46574" x2="10365" y2="46852"/>
                      <a14:backgroundMark x1="10104" y1="48056" x2="10208" y2="50000"/>
                      <a14:backgroundMark x1="1563" y1="64074" x2="2396" y2="63704"/>
                    </a14:backgroundRemoval>
                  </a14:imgEffect>
                </a14:imgLayer>
              </a14:imgProps>
            </a:ext>
          </a:extLst>
        </a:blip>
        <a:srcRect l="309" t="45117" r="86505" b="31001"/>
        <a:stretch/>
      </xdr:blipFill>
      <xdr:spPr>
        <a:xfrm>
          <a:off x="7182004" y="77180643"/>
          <a:ext cx="3239079" cy="327904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883226</xdr:colOff>
          <xdr:row>293</xdr:row>
          <xdr:rowOff>62779</xdr:rowOff>
        </xdr:from>
        <xdr:to>
          <xdr:col>28</xdr:col>
          <xdr:colOff>2443855</xdr:colOff>
          <xdr:row>302</xdr:row>
          <xdr:rowOff>253280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00000000-0008-0000-0400-00002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0861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7122101" y="114267529"/>
              <a:ext cx="22753754" cy="38338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6</xdr:col>
      <xdr:colOff>878185</xdr:colOff>
      <xdr:row>293</xdr:row>
      <xdr:rowOff>372344</xdr:rowOff>
    </xdr:from>
    <xdr:to>
      <xdr:col>9</xdr:col>
      <xdr:colOff>354889</xdr:colOff>
      <xdr:row>302</xdr:row>
      <xdr:rowOff>8078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5556" b="69167" l="0" r="15156">
                      <a14:foregroundMark x1="1927" y1="64907" x2="2031" y2="64815"/>
                      <a14:foregroundMark x1="2240" y1="64722" x2="2240" y2="64722"/>
                      <a14:foregroundMark x1="2396" y1="64444" x2="4688" y2="62315"/>
                      <a14:foregroundMark x1="10260" y1="47963" x2="10417" y2="48889"/>
                      <a14:backgroundMark x1="2292" y1="46667" x2="9271" y2="46481"/>
                      <a14:backgroundMark x1="10677" y1="46667" x2="14583" y2="46481"/>
                      <a14:backgroundMark x1="13958" y1="45926" x2="14635" y2="47222"/>
                      <a14:backgroundMark x1="14896" y1="46111" x2="14792" y2="47407"/>
                      <a14:backgroundMark x1="12969" y1="48889" x2="12552" y2="50370"/>
                      <a14:backgroundMark x1="11198" y1="49352" x2="11302" y2="50463"/>
                      <a14:backgroundMark x1="11823" y1="49352" x2="12552" y2="50741"/>
                      <a14:backgroundMark x1="12031" y1="46111" x2="13698" y2="47593"/>
                      <a14:backgroundMark x1="9167" y1="46481" x2="7500" y2="48889"/>
                      <a14:backgroundMark x1="9375" y1="46574" x2="9375" y2="46574"/>
                      <a14:backgroundMark x1="3125" y1="49167" x2="1771" y2="51481"/>
                      <a14:backgroundMark x1="3438" y1="68889" x2="3438" y2="68889"/>
                      <a14:backgroundMark x1="2135" y1="68889" x2="2708" y2="69444"/>
                      <a14:backgroundMark x1="9948" y1="48796" x2="10052" y2="50556"/>
                      <a14:backgroundMark x1="9063" y1="48241" x2="9063" y2="48241"/>
                      <a14:backgroundMark x1="9010" y1="48333" x2="9010" y2="48333"/>
                      <a14:backgroundMark x1="9792" y1="49167" x2="9740" y2="50185"/>
                      <a14:backgroundMark x1="9583" y1="50185" x2="9583" y2="50185"/>
                      <a14:backgroundMark x1="9688" y1="49722" x2="9688" y2="49722"/>
                      <a14:backgroundMark x1="10104" y1="50000" x2="10104" y2="50000"/>
                      <a14:backgroundMark x1="9844" y1="66481" x2="9844" y2="66481"/>
                      <a14:backgroundMark x1="9688" y1="68611" x2="13490" y2="68889"/>
                      <a14:backgroundMark x1="11042" y1="49352" x2="10990" y2="51111"/>
                      <a14:backgroundMark x1="10833" y1="48981" x2="10990" y2="50556"/>
                      <a14:backgroundMark x1="10469" y1="46667" x2="10625" y2="47407"/>
                      <a14:backgroundMark x1="10156" y1="48426" x2="10156" y2="48611"/>
                      <a14:backgroundMark x1="10313" y1="46574" x2="10365" y2="46852"/>
                      <a14:backgroundMark x1="10104" y1="48056" x2="10208" y2="50000"/>
                      <a14:backgroundMark x1="1563" y1="64074" x2="2396" y2="63704"/>
                    </a14:backgroundRemoval>
                  </a14:imgEffect>
                </a14:imgLayer>
              </a14:imgProps>
            </a:ext>
          </a:extLst>
        </a:blip>
        <a:srcRect l="309" t="45117" r="86505" b="31001"/>
        <a:stretch/>
      </xdr:blipFill>
      <xdr:spPr>
        <a:xfrm>
          <a:off x="7117060" y="114577094"/>
          <a:ext cx="3239079" cy="3279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0825979" y="53476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3" name="Rectangle: Single Corner Rounded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2761595" y="53149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4618970" y="53149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5" name="Rectangle: Single Corner Rounded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221075" y="52578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187901</xdr:colOff>
      <xdr:row>0</xdr:row>
      <xdr:rowOff>269633</xdr:rowOff>
    </xdr:from>
    <xdr:to>
      <xdr:col>3</xdr:col>
      <xdr:colOff>1952625</xdr:colOff>
      <xdr:row>3</xdr:row>
      <xdr:rowOff>23812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911801" y="269633"/>
          <a:ext cx="2526724" cy="1744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102</xdr:row>
      <xdr:rowOff>80283</xdr:rowOff>
    </xdr:from>
    <xdr:to>
      <xdr:col>12</xdr:col>
      <xdr:colOff>277260</xdr:colOff>
      <xdr:row>102</xdr:row>
      <xdr:rowOff>224622</xdr:rowOff>
    </xdr:to>
    <xdr:sp macro="" textlink="">
      <xdr:nvSpPr>
        <xdr:cNvPr id="7" name="Rectangle: Single Corner Rounded 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825979" y="37637358"/>
          <a:ext cx="82413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102</xdr:row>
      <xdr:rowOff>47625</xdr:rowOff>
    </xdr:from>
    <xdr:to>
      <xdr:col>14</xdr:col>
      <xdr:colOff>298335</xdr:colOff>
      <xdr:row>102</xdr:row>
      <xdr:rowOff>189538</xdr:rowOff>
    </xdr:to>
    <xdr:sp macro="" textlink="">
      <xdr:nvSpPr>
        <xdr:cNvPr id="8" name="Rectangle: Single Corner Rounded 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2761595" y="37604700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102</xdr:row>
      <xdr:rowOff>47625</xdr:rowOff>
    </xdr:from>
    <xdr:to>
      <xdr:col>15</xdr:col>
      <xdr:colOff>686587</xdr:colOff>
      <xdr:row>102</xdr:row>
      <xdr:rowOff>191228</xdr:rowOff>
    </xdr:to>
    <xdr:sp macro="" textlink="">
      <xdr:nvSpPr>
        <xdr:cNvPr id="9" name="Rectangle: Single Corner Rounded 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4618970" y="376047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102</xdr:row>
      <xdr:rowOff>0</xdr:rowOff>
    </xdr:from>
    <xdr:to>
      <xdr:col>22</xdr:col>
      <xdr:colOff>669562</xdr:colOff>
      <xdr:row>102</xdr:row>
      <xdr:rowOff>143603</xdr:rowOff>
    </xdr:to>
    <xdr:sp macro="" textlink="">
      <xdr:nvSpPr>
        <xdr:cNvPr id="10" name="Rectangle: Single Corner Rounded 3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6221075" y="375570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253</xdr:row>
      <xdr:rowOff>40278</xdr:rowOff>
    </xdr:from>
    <xdr:to>
      <xdr:col>12</xdr:col>
      <xdr:colOff>277330</xdr:colOff>
      <xdr:row>253</xdr:row>
      <xdr:rowOff>224034</xdr:rowOff>
    </xdr:to>
    <xdr:sp macro="" textlink="">
      <xdr:nvSpPr>
        <xdr:cNvPr id="11" name="Rectangle: Single Corner Rounded 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1203169" y="103234128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253</xdr:row>
      <xdr:rowOff>31433</xdr:rowOff>
    </xdr:from>
    <xdr:to>
      <xdr:col>14</xdr:col>
      <xdr:colOff>348827</xdr:colOff>
      <xdr:row>253</xdr:row>
      <xdr:rowOff>166788</xdr:rowOff>
    </xdr:to>
    <xdr:sp macro="" textlink="">
      <xdr:nvSpPr>
        <xdr:cNvPr id="12" name="Rectangle: Single Corner Rounded 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3114972" y="103225283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253</xdr:row>
      <xdr:rowOff>47625</xdr:rowOff>
    </xdr:from>
    <xdr:to>
      <xdr:col>15</xdr:col>
      <xdr:colOff>686587</xdr:colOff>
      <xdr:row>253</xdr:row>
      <xdr:rowOff>191228</xdr:rowOff>
    </xdr:to>
    <xdr:sp macro="" textlink="">
      <xdr:nvSpPr>
        <xdr:cNvPr id="13" name="Rectangle: Single Corner Rounded 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14618970" y="10324147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253</xdr:row>
      <xdr:rowOff>0</xdr:rowOff>
    </xdr:from>
    <xdr:to>
      <xdr:col>22</xdr:col>
      <xdr:colOff>669562</xdr:colOff>
      <xdr:row>253</xdr:row>
      <xdr:rowOff>143603</xdr:rowOff>
    </xdr:to>
    <xdr:sp macro="" textlink="">
      <xdr:nvSpPr>
        <xdr:cNvPr id="14" name="Rectangle: Single Corner Rounded 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6221075" y="1031938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243</xdr:row>
      <xdr:rowOff>38100</xdr:rowOff>
    </xdr:from>
    <xdr:to>
      <xdr:col>81</xdr:col>
      <xdr:colOff>585789</xdr:colOff>
      <xdr:row>248</xdr:row>
      <xdr:rowOff>180976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192</xdr:row>
      <xdr:rowOff>89808</xdr:rowOff>
    </xdr:from>
    <xdr:to>
      <xdr:col>12</xdr:col>
      <xdr:colOff>277260</xdr:colOff>
      <xdr:row>192</xdr:row>
      <xdr:rowOff>223837</xdr:rowOff>
    </xdr:to>
    <xdr:sp macro="" textlink="">
      <xdr:nvSpPr>
        <xdr:cNvPr id="16" name="Rectangle: Single Corner Rounded 3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0825979" y="768613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192</xdr:row>
      <xdr:rowOff>57150</xdr:rowOff>
    </xdr:from>
    <xdr:to>
      <xdr:col>14</xdr:col>
      <xdr:colOff>298335</xdr:colOff>
      <xdr:row>192</xdr:row>
      <xdr:rowOff>190193</xdr:rowOff>
    </xdr:to>
    <xdr:sp macro="" textlink="">
      <xdr:nvSpPr>
        <xdr:cNvPr id="17" name="Rectangle: Single Corner Rounded 3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2761595" y="768286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192</xdr:row>
      <xdr:rowOff>57150</xdr:rowOff>
    </xdr:from>
    <xdr:to>
      <xdr:col>15</xdr:col>
      <xdr:colOff>686587</xdr:colOff>
      <xdr:row>192</xdr:row>
      <xdr:rowOff>191179</xdr:rowOff>
    </xdr:to>
    <xdr:sp macro="" textlink="">
      <xdr:nvSpPr>
        <xdr:cNvPr id="18" name="Rectangle: Single Corner Rounded 3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4618970" y="768286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192</xdr:row>
      <xdr:rowOff>0</xdr:rowOff>
    </xdr:from>
    <xdr:to>
      <xdr:col>22</xdr:col>
      <xdr:colOff>669562</xdr:colOff>
      <xdr:row>192</xdr:row>
      <xdr:rowOff>143603</xdr:rowOff>
    </xdr:to>
    <xdr:sp macro="" textlink="">
      <xdr:nvSpPr>
        <xdr:cNvPr id="19" name="Rectangle: Single Corner Rounded 3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6221075" y="76771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170</xdr:row>
      <xdr:rowOff>1371600</xdr:rowOff>
    </xdr:from>
    <xdr:to>
      <xdr:col>90</xdr:col>
      <xdr:colOff>400051</xdr:colOff>
      <xdr:row>187</xdr:row>
      <xdr:rowOff>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40820</xdr:colOff>
      <xdr:row>92</xdr:row>
      <xdr:rowOff>145885</xdr:rowOff>
    </xdr:from>
    <xdr:ext cx="2786863" cy="1908793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64720" y="32445160"/>
          <a:ext cx="2786863" cy="1908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95250</xdr:colOff>
      <xdr:row>182</xdr:row>
      <xdr:rowOff>127524</xdr:rowOff>
    </xdr:from>
    <xdr:ext cx="2674604" cy="1831905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819150" y="71584074"/>
          <a:ext cx="2674604" cy="183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22412</xdr:colOff>
      <xdr:row>243</xdr:row>
      <xdr:rowOff>56031</xdr:rowOff>
    </xdr:from>
    <xdr:ext cx="2862303" cy="1960464"/>
    <xdr:pic>
      <xdr:nvPicPr>
        <xdr:cNvPr id="23" name="Picture 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46312" y="97839681"/>
          <a:ext cx="2862303" cy="1960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690562</xdr:colOff>
          <xdr:row>65</xdr:row>
          <xdr:rowOff>162489</xdr:rowOff>
        </xdr:from>
        <xdr:to>
          <xdr:col>29</xdr:col>
          <xdr:colOff>1712335</xdr:colOff>
          <xdr:row>74</xdr:row>
          <xdr:rowOff>243987</xdr:rowOff>
        </xdr:to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81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596062" y="22069989"/>
              <a:ext cx="23121938" cy="372481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666751</xdr:colOff>
          <xdr:row>163</xdr:row>
          <xdr:rowOff>144277</xdr:rowOff>
        </xdr:from>
        <xdr:to>
          <xdr:col>29</xdr:col>
          <xdr:colOff>1759960</xdr:colOff>
          <xdr:row>172</xdr:row>
          <xdr:rowOff>237284</xdr:rowOff>
        </xdr:to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00000000-0008-0000-0600-00001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81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572251" y="69129090"/>
              <a:ext cx="23193374" cy="37363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690564</xdr:colOff>
          <xdr:row>228</xdr:row>
          <xdr:rowOff>166689</xdr:rowOff>
        </xdr:from>
        <xdr:to>
          <xdr:col>29</xdr:col>
          <xdr:colOff>1712335</xdr:colOff>
          <xdr:row>237</xdr:row>
          <xdr:rowOff>248186</xdr:rowOff>
        </xdr:to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00000000-0008-0000-0600-00001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81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596064" y="96559689"/>
              <a:ext cx="23121936" cy="37248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714377</xdr:colOff>
          <xdr:row>331</xdr:row>
          <xdr:rowOff>119060</xdr:rowOff>
        </xdr:from>
        <xdr:to>
          <xdr:col>29</xdr:col>
          <xdr:colOff>1712335</xdr:colOff>
          <xdr:row>340</xdr:row>
          <xdr:rowOff>196721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00000000-0008-0000-0600-00001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82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619877" y="133992935"/>
              <a:ext cx="23098123" cy="372097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ece.suryadi\Desktop\DM%20NO%2037%20Perubahan%20Rooting%20Vendor%20%20Modifikasi%20P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 D26A (ReV1) "/>
      <sheetName val="Master Data D26A (ReV1)"/>
      <sheetName val="Master Data D26A Rev1"/>
      <sheetName val="ROUTING DELIVERY"/>
      <sheetName val="Maping stamping"/>
      <sheetName val="dm"/>
      <sheetName val="VER"/>
      <sheetName val="SUMMARY"/>
      <sheetName val="Master Data D26A"/>
      <sheetName val="Problem"/>
      <sheetName val="Sheet5"/>
    </sheetNames>
    <sheetDataSet>
      <sheetData sheetId="0">
        <row r="1">
          <cell r="I1">
            <v>0</v>
          </cell>
          <cell r="J1">
            <v>0</v>
          </cell>
          <cell r="K1">
            <v>0</v>
          </cell>
        </row>
        <row r="2">
          <cell r="I2">
            <v>0</v>
          </cell>
        </row>
        <row r="3">
          <cell r="I3" t="str">
            <v>JOB NO
(ADM/GMO)</v>
          </cell>
          <cell r="J3" t="str">
            <v>JOB NO
(TMMIN)</v>
          </cell>
          <cell r="K3" t="str">
            <v>PART NAME</v>
          </cell>
        </row>
        <row r="4">
          <cell r="I4">
            <v>0</v>
          </cell>
          <cell r="J4">
            <v>0</v>
          </cell>
          <cell r="K4">
            <v>0</v>
          </cell>
        </row>
        <row r="5">
          <cell r="I5">
            <v>0</v>
          </cell>
          <cell r="J5">
            <v>0</v>
          </cell>
          <cell r="K5">
            <v>0</v>
          </cell>
        </row>
        <row r="6">
          <cell r="I6">
            <v>0</v>
          </cell>
          <cell r="J6">
            <v>0</v>
          </cell>
          <cell r="K6">
            <v>0</v>
          </cell>
        </row>
        <row r="7">
          <cell r="I7" t="str">
            <v>NA-046</v>
          </cell>
          <cell r="J7" t="str">
            <v>T088</v>
          </cell>
          <cell r="K7" t="str">
            <v>MEMBER SUB-ASSY, FR FLOOR CROSS, RH</v>
          </cell>
        </row>
        <row r="8">
          <cell r="I8" t="str">
            <v>AES-001</v>
          </cell>
          <cell r="J8">
            <v>0</v>
          </cell>
          <cell r="K8" t="str">
            <v>MEMBER, FR FLOOR CROSS SIDE, RH</v>
          </cell>
        </row>
        <row r="9">
          <cell r="I9" t="str">
            <v>AES-003</v>
          </cell>
          <cell r="J9">
            <v>0</v>
          </cell>
          <cell r="K9" t="str">
            <v>BRACKET, FR SEAT INSIDE MOUNTING, RR RH</v>
          </cell>
        </row>
        <row r="10">
          <cell r="I10">
            <v>0</v>
          </cell>
          <cell r="J10">
            <v>0</v>
          </cell>
          <cell r="K10" t="str">
            <v>PROJECT WELD</v>
          </cell>
        </row>
        <row r="11">
          <cell r="I11" t="str">
            <v>AES-005</v>
          </cell>
          <cell r="J11">
            <v>0</v>
          </cell>
          <cell r="K11" t="str">
            <v>BRACKET, FR SEAT INSIDE MOUNTING, FR RH</v>
          </cell>
        </row>
        <row r="12">
          <cell r="I12">
            <v>0</v>
          </cell>
          <cell r="J12">
            <v>0</v>
          </cell>
          <cell r="K12" t="str">
            <v>PROJECT WELD</v>
          </cell>
        </row>
        <row r="13">
          <cell r="I13" t="str">
            <v>LL-006</v>
          </cell>
          <cell r="J13">
            <v>0</v>
          </cell>
          <cell r="K13" t="str">
            <v>GUSSET, STRENGTH ANCHOR</v>
          </cell>
        </row>
        <row r="14">
          <cell r="I14" t="str">
            <v>LL-003</v>
          </cell>
          <cell r="J14">
            <v>0</v>
          </cell>
          <cell r="K14" t="str">
            <v>PLATE, FR FLOOR CROSSMEMBER, RH</v>
          </cell>
        </row>
        <row r="15">
          <cell r="I15" t="str">
            <v>NA-112</v>
          </cell>
          <cell r="J15">
            <v>0</v>
          </cell>
          <cell r="K15" t="str">
            <v>MEMBER SUB-ASSY, FR FLOOR CROSS, RH</v>
          </cell>
        </row>
        <row r="16">
          <cell r="I16" t="str">
            <v>AES-048</v>
          </cell>
          <cell r="J16">
            <v>0</v>
          </cell>
          <cell r="K16" t="str">
            <v>MEMBER, FR FLOOR CROSS SIDE, RH</v>
          </cell>
        </row>
        <row r="17">
          <cell r="I17">
            <v>0</v>
          </cell>
          <cell r="J17">
            <v>0</v>
          </cell>
          <cell r="K17" t="str">
            <v>PROJECT WELD</v>
          </cell>
        </row>
        <row r="18">
          <cell r="I18" t="str">
            <v>AES-003</v>
          </cell>
          <cell r="J18">
            <v>0</v>
          </cell>
          <cell r="K18" t="str">
            <v>BRACKET, FR SEAT INSIDE MOUNTING, RR RH</v>
          </cell>
        </row>
        <row r="19">
          <cell r="I19">
            <v>0</v>
          </cell>
          <cell r="J19">
            <v>0</v>
          </cell>
          <cell r="K19" t="str">
            <v>PROJECT WELD</v>
          </cell>
        </row>
        <row r="20">
          <cell r="I20" t="str">
            <v>AES-005</v>
          </cell>
          <cell r="J20">
            <v>0</v>
          </cell>
          <cell r="K20" t="str">
            <v>BRACKET, FR SEAT INSIDE MOUNTING, FR RH</v>
          </cell>
        </row>
        <row r="21">
          <cell r="I21">
            <v>0</v>
          </cell>
          <cell r="J21">
            <v>0</v>
          </cell>
          <cell r="K21" t="str">
            <v>PROJECT WELD</v>
          </cell>
        </row>
        <row r="22">
          <cell r="I22" t="str">
            <v>LL-006</v>
          </cell>
          <cell r="J22">
            <v>0</v>
          </cell>
          <cell r="K22" t="str">
            <v>GUSSET, STRENGTH ANCHOR</v>
          </cell>
        </row>
        <row r="23">
          <cell r="I23" t="str">
            <v>LL-003</v>
          </cell>
          <cell r="J23">
            <v>0</v>
          </cell>
          <cell r="K23" t="str">
            <v>PLATE, FR FLOOR CROSSMEMBER, RH</v>
          </cell>
        </row>
        <row r="24">
          <cell r="I24" t="str">
            <v>NA-047</v>
          </cell>
          <cell r="J24" t="str">
            <v>AE-1964</v>
          </cell>
          <cell r="K24" t="str">
            <v>MEMBER SUB-ASSY, FR FLOOR CROSS, LH</v>
          </cell>
        </row>
        <row r="25">
          <cell r="I25" t="str">
            <v>AES-002</v>
          </cell>
          <cell r="J25">
            <v>0</v>
          </cell>
          <cell r="K25" t="str">
            <v>MEMBER, FR FLOOR CROSS SIDE, LH</v>
          </cell>
        </row>
        <row r="26">
          <cell r="I26" t="str">
            <v>AES-004</v>
          </cell>
          <cell r="J26">
            <v>0</v>
          </cell>
          <cell r="K26" t="str">
            <v>BRACKET, FR SEAT INSIDE MOUNTING, RR LH</v>
          </cell>
        </row>
        <row r="27">
          <cell r="I27">
            <v>0</v>
          </cell>
          <cell r="J27">
            <v>0</v>
          </cell>
          <cell r="K27" t="str">
            <v>PROJECT WELD</v>
          </cell>
        </row>
        <row r="28">
          <cell r="I28" t="str">
            <v>AES-005</v>
          </cell>
          <cell r="J28">
            <v>0</v>
          </cell>
          <cell r="K28" t="str">
            <v>BRACKET, FR SEAT INSIDE MOUNTING, FR RH</v>
          </cell>
        </row>
        <row r="29">
          <cell r="I29">
            <v>0</v>
          </cell>
          <cell r="J29">
            <v>0</v>
          </cell>
          <cell r="K29" t="str">
            <v>PROJECT WELD</v>
          </cell>
        </row>
        <row r="30">
          <cell r="I30" t="str">
            <v>LL-006</v>
          </cell>
          <cell r="J30">
            <v>0</v>
          </cell>
          <cell r="K30" t="str">
            <v>GUSSET, STRENGTH ANCHOR</v>
          </cell>
        </row>
        <row r="31">
          <cell r="I31" t="str">
            <v>LL-003</v>
          </cell>
          <cell r="J31">
            <v>0</v>
          </cell>
          <cell r="K31" t="str">
            <v>PLATE, FR FLOOR CROSSMEMBER, RH</v>
          </cell>
        </row>
        <row r="32">
          <cell r="I32" t="str">
            <v>NA-107</v>
          </cell>
          <cell r="J32" t="str">
            <v>T089</v>
          </cell>
          <cell r="K32" t="str">
            <v>MEMBER SUB-ASSY, FR FLOOR CROSS, LH</v>
          </cell>
        </row>
        <row r="33">
          <cell r="I33" t="str">
            <v>AES-006</v>
          </cell>
          <cell r="J33">
            <v>0</v>
          </cell>
          <cell r="K33" t="str">
            <v>MEMBER, FR FLOOR CROSS SIDE, LH</v>
          </cell>
        </row>
        <row r="34">
          <cell r="I34">
            <v>0</v>
          </cell>
          <cell r="J34">
            <v>0</v>
          </cell>
          <cell r="K34" t="str">
            <v>PROJECT WELD</v>
          </cell>
        </row>
        <row r="35">
          <cell r="I35" t="str">
            <v>AES-004</v>
          </cell>
          <cell r="J35">
            <v>0</v>
          </cell>
          <cell r="K35" t="str">
            <v>BRACKET, FR SEAT INSIDE MOUNTING, RR LH</v>
          </cell>
        </row>
        <row r="36">
          <cell r="I36">
            <v>0</v>
          </cell>
          <cell r="J36">
            <v>0</v>
          </cell>
          <cell r="K36" t="str">
            <v>PROJECT WELD</v>
          </cell>
        </row>
        <row r="37">
          <cell r="I37" t="str">
            <v>AES-005</v>
          </cell>
          <cell r="J37">
            <v>0</v>
          </cell>
          <cell r="K37" t="str">
            <v>BRACKET, FR SEAT INSIDE MOUNTING, FR RH</v>
          </cell>
        </row>
        <row r="38">
          <cell r="I38">
            <v>0</v>
          </cell>
          <cell r="J38">
            <v>0</v>
          </cell>
          <cell r="K38" t="str">
            <v>PROJECT WELD</v>
          </cell>
        </row>
        <row r="39">
          <cell r="I39" t="str">
            <v>LL-006</v>
          </cell>
          <cell r="J39">
            <v>0</v>
          </cell>
          <cell r="K39" t="str">
            <v>GUSSET, STRENGTH ANCHOR</v>
          </cell>
        </row>
        <row r="40">
          <cell r="I40" t="str">
            <v>LL-003</v>
          </cell>
          <cell r="J40">
            <v>0</v>
          </cell>
          <cell r="K40" t="str">
            <v>PLATE, FR FLOOR CROSSMEMBER, RH</v>
          </cell>
        </row>
        <row r="41">
          <cell r="I41" t="str">
            <v>NA-106</v>
          </cell>
          <cell r="J41" t="str">
            <v>T090</v>
          </cell>
          <cell r="K41" t="str">
            <v>RETAINER SUB-ASSY, CTR FLOOR CROSSMEMBER</v>
          </cell>
        </row>
        <row r="42">
          <cell r="I42" t="str">
            <v>AES-007</v>
          </cell>
          <cell r="J42">
            <v>0</v>
          </cell>
          <cell r="K42" t="str">
            <v>HANGER, EXHAUST PIPE SUPPORT, NO.3</v>
          </cell>
        </row>
        <row r="43">
          <cell r="I43" t="str">
            <v>AES-008</v>
          </cell>
          <cell r="J43">
            <v>0</v>
          </cell>
          <cell r="K43" t="str">
            <v>HANGER, EXHAUST PIPE, NO.4 RR</v>
          </cell>
        </row>
        <row r="44">
          <cell r="I44" t="str">
            <v>AES-009</v>
          </cell>
          <cell r="J44">
            <v>0</v>
          </cell>
          <cell r="K44" t="str">
            <v>PATCH, FR FLOOR, RR</v>
          </cell>
        </row>
        <row r="45">
          <cell r="I45">
            <v>0</v>
          </cell>
          <cell r="J45">
            <v>0</v>
          </cell>
          <cell r="K45" t="str">
            <v>PROJECT WELD</v>
          </cell>
        </row>
        <row r="46">
          <cell r="I46" t="str">
            <v>NA-048</v>
          </cell>
          <cell r="J46" t="str">
            <v>T091</v>
          </cell>
          <cell r="K46" t="str">
            <v>RETAINER SUB-ASSY, CTR FLOOR CROSSMEMBER</v>
          </cell>
        </row>
        <row r="47">
          <cell r="I47" t="str">
            <v>AES-007</v>
          </cell>
          <cell r="J47">
            <v>0</v>
          </cell>
          <cell r="K47" t="str">
            <v>HANGER, EXHAUST PIPE SUPPORT, NO.3</v>
          </cell>
        </row>
        <row r="48">
          <cell r="I48" t="str">
            <v>AES-008</v>
          </cell>
          <cell r="J48">
            <v>0</v>
          </cell>
          <cell r="K48" t="str">
            <v>HANGER, EXHAUST PIPE, NO.4 RR</v>
          </cell>
        </row>
        <row r="49">
          <cell r="I49" t="str">
            <v>AES-010</v>
          </cell>
          <cell r="J49">
            <v>0</v>
          </cell>
          <cell r="K49" t="str">
            <v>PATCH, FR FLOOR, RR</v>
          </cell>
        </row>
        <row r="50">
          <cell r="I50">
            <v>0</v>
          </cell>
          <cell r="J50">
            <v>0</v>
          </cell>
          <cell r="K50" t="str">
            <v>PROJECT WELD</v>
          </cell>
        </row>
        <row r="51">
          <cell r="I51" t="str">
            <v>NA-049</v>
          </cell>
          <cell r="J51" t="str">
            <v>T114</v>
          </cell>
          <cell r="K51" t="str">
            <v>REINFORCEMENT, FR FLOOR UNDER, RH</v>
          </cell>
        </row>
        <row r="52">
          <cell r="I52" t="str">
            <v>AE-1403</v>
          </cell>
          <cell r="J52" t="str">
            <v>T115</v>
          </cell>
          <cell r="K52" t="str">
            <v>REINFORCEMENT, FR FLOOR UNDER, RH</v>
          </cell>
        </row>
        <row r="53">
          <cell r="I53" t="str">
            <v>NA-050</v>
          </cell>
          <cell r="J53" t="str">
            <v>T116</v>
          </cell>
          <cell r="K53" t="str">
            <v>REINFORCEMENT, FR FLOOR UNDER, LH</v>
          </cell>
        </row>
        <row r="54">
          <cell r="I54" t="str">
            <v>AE-1404</v>
          </cell>
          <cell r="J54" t="str">
            <v>T117</v>
          </cell>
          <cell r="K54" t="str">
            <v>REINFORCEMENT, FR FLOOR UNDER, LH</v>
          </cell>
        </row>
        <row r="55">
          <cell r="I55" t="str">
            <v>NA-051</v>
          </cell>
          <cell r="J55" t="str">
            <v>T154</v>
          </cell>
          <cell r="K55" t="str">
            <v>REINFORCEMENT, FR FLOOR PANEL, RH</v>
          </cell>
        </row>
        <row r="56">
          <cell r="I56" t="str">
            <v>AES-011</v>
          </cell>
          <cell r="J56">
            <v>0</v>
          </cell>
          <cell r="K56" t="str">
            <v>REINFORCEMENT, FR FLOOR PANEL, RH</v>
          </cell>
        </row>
        <row r="57">
          <cell r="I57">
            <v>0</v>
          </cell>
          <cell r="J57">
            <v>0</v>
          </cell>
          <cell r="K57" t="str">
            <v>PROJECT WELD</v>
          </cell>
        </row>
        <row r="58">
          <cell r="I58" t="str">
            <v>NA-052</v>
          </cell>
          <cell r="J58" t="str">
            <v>T155</v>
          </cell>
          <cell r="K58" t="str">
            <v>REINFORCEMENT, FR FLOOR PANEL, LH</v>
          </cell>
        </row>
        <row r="59">
          <cell r="I59" t="str">
            <v>AES-012</v>
          </cell>
          <cell r="J59">
            <v>0</v>
          </cell>
          <cell r="K59" t="str">
            <v>REINFORCEMENT, FR FLOOR PANEL, LH</v>
          </cell>
        </row>
        <row r="60">
          <cell r="I60">
            <v>0</v>
          </cell>
          <cell r="J60">
            <v>0</v>
          </cell>
          <cell r="K60" t="str">
            <v>PROJECT WELD</v>
          </cell>
        </row>
        <row r="61">
          <cell r="I61" t="str">
            <v>BX-0028</v>
          </cell>
          <cell r="J61" t="str">
            <v>T207</v>
          </cell>
          <cell r="K61" t="str">
            <v>PANEL SUB-ASSY, QTR WHEEL HOUSE, INN RH</v>
          </cell>
        </row>
        <row r="62">
          <cell r="I62" t="str">
            <v>AES-013</v>
          </cell>
          <cell r="J62">
            <v>0</v>
          </cell>
          <cell r="K62" t="str">
            <v>SUPPORT, RR SUSPENSION SPRING, INNER RH</v>
          </cell>
        </row>
        <row r="63">
          <cell r="I63" t="str">
            <v>AES-014</v>
          </cell>
          <cell r="J63">
            <v>0</v>
          </cell>
          <cell r="K63" t="str">
            <v>PANEL, QUARTER WHEEL HOUSE, INNER RH</v>
          </cell>
        </row>
        <row r="64">
          <cell r="I64" t="str">
            <v>AES-016</v>
          </cell>
          <cell r="J64">
            <v>0</v>
          </cell>
          <cell r="K64" t="str">
            <v>BRACKET, RR SHOCK ABSORBER, RH</v>
          </cell>
        </row>
        <row r="65">
          <cell r="I65" t="str">
            <v>BX-0027</v>
          </cell>
          <cell r="J65" t="str">
            <v>T208</v>
          </cell>
          <cell r="K65" t="str">
            <v>PANEL SUB-ASSY, QTR WHEEL HOUSE, INN LH</v>
          </cell>
        </row>
        <row r="66">
          <cell r="I66" t="str">
            <v>AES-013</v>
          </cell>
          <cell r="J66">
            <v>0</v>
          </cell>
          <cell r="K66" t="str">
            <v>SUPPORT, RR SUSPENSION SPRING, INNER RH</v>
          </cell>
        </row>
        <row r="67">
          <cell r="I67" t="str">
            <v>AES-015</v>
          </cell>
          <cell r="J67">
            <v>0</v>
          </cell>
          <cell r="K67" t="str">
            <v>PANEL, QUARTER WHEEL HOUSE, INNER LH</v>
          </cell>
        </row>
        <row r="68">
          <cell r="I68" t="str">
            <v>AES-017</v>
          </cell>
          <cell r="J68">
            <v>0</v>
          </cell>
          <cell r="K68" t="str">
            <v>BRACKET, RR SHOCK ABSORBER, LH</v>
          </cell>
        </row>
        <row r="69">
          <cell r="I69" t="str">
            <v>BX-0037</v>
          </cell>
          <cell r="J69" t="str">
            <v>T061</v>
          </cell>
          <cell r="K69" t="str">
            <v>PANEL SUB-ASSY, COWL TOP, OUTER</v>
          </cell>
        </row>
        <row r="70">
          <cell r="I70" t="str">
            <v>AES-018</v>
          </cell>
          <cell r="J70">
            <v>0</v>
          </cell>
          <cell r="K70" t="str">
            <v>PANEL, COWL TOP, OUTER</v>
          </cell>
        </row>
        <row r="71">
          <cell r="I71">
            <v>0</v>
          </cell>
          <cell r="J71">
            <v>0</v>
          </cell>
          <cell r="K71" t="str">
            <v>PROJECTION STUD</v>
          </cell>
        </row>
        <row r="72">
          <cell r="I72" t="str">
            <v>AES-020</v>
          </cell>
          <cell r="J72">
            <v>0</v>
          </cell>
          <cell r="K72" t="str">
            <v>BRACKET, INSTRUMENT PANEL SIDE, NO.3</v>
          </cell>
        </row>
        <row r="73">
          <cell r="I73" t="str">
            <v>AE-1816</v>
          </cell>
          <cell r="J73" t="str">
            <v>T062</v>
          </cell>
          <cell r="K73" t="str">
            <v>PANEL SUB-ASSY, COWL TOP, OUTER</v>
          </cell>
        </row>
        <row r="74">
          <cell r="I74" t="str">
            <v>AES-019</v>
          </cell>
          <cell r="J74">
            <v>0</v>
          </cell>
          <cell r="K74" t="str">
            <v>PANEL, COWL TOP, OUTER</v>
          </cell>
        </row>
        <row r="75">
          <cell r="I75">
            <v>0</v>
          </cell>
          <cell r="J75">
            <v>0</v>
          </cell>
          <cell r="K75" t="str">
            <v>PROJECTION STUD</v>
          </cell>
        </row>
        <row r="76">
          <cell r="I76" t="str">
            <v>AES-020</v>
          </cell>
          <cell r="J76">
            <v>0</v>
          </cell>
          <cell r="K76" t="str">
            <v>BRACKET, INSTRUMENT PANEL SIDE, NO.3</v>
          </cell>
        </row>
        <row r="77">
          <cell r="I77" t="str">
            <v>BX-0054</v>
          </cell>
          <cell r="J77" t="str">
            <v>T064</v>
          </cell>
          <cell r="K77" t="str">
            <v>SUPPORT SUB-ASSY, WIPER MOTOR MOUNTING</v>
          </cell>
        </row>
        <row r="78">
          <cell r="I78" t="str">
            <v>AES-021</v>
          </cell>
          <cell r="J78">
            <v>0</v>
          </cell>
          <cell r="K78" t="str">
            <v>BRACKET, COWL TOP OUTER PANEL, NO.2</v>
          </cell>
        </row>
        <row r="79">
          <cell r="I79" t="str">
            <v>AES-046</v>
          </cell>
          <cell r="J79">
            <v>0</v>
          </cell>
          <cell r="K79" t="str">
            <v>BRACKET, COWL BODY MTG UPR RH</v>
          </cell>
        </row>
        <row r="80">
          <cell r="I80" t="str">
            <v>AE-0110</v>
          </cell>
          <cell r="J80" t="str">
            <v>T065</v>
          </cell>
          <cell r="K80" t="str">
            <v>SUPPORT SUB-ASSY, WIPER MOTOR MOUNTING</v>
          </cell>
        </row>
        <row r="81">
          <cell r="I81" t="str">
            <v>AES-022</v>
          </cell>
          <cell r="J81">
            <v>0</v>
          </cell>
          <cell r="K81" t="str">
            <v>BRACKET, COWL TOP OUTER PANEL, NO.2</v>
          </cell>
        </row>
        <row r="82">
          <cell r="I82" t="str">
            <v>AES-047</v>
          </cell>
          <cell r="J82">
            <v>0</v>
          </cell>
          <cell r="K82" t="str">
            <v>BRACKET, COWL BODY MTG UPR RH</v>
          </cell>
        </row>
        <row r="83">
          <cell r="I83" t="str">
            <v>BX-0038</v>
          </cell>
          <cell r="J83" t="str">
            <v>T073</v>
          </cell>
          <cell r="K83" t="str">
            <v>PANEL, COWL TOP, INNER</v>
          </cell>
        </row>
        <row r="84">
          <cell r="I84" t="str">
            <v>AES-023</v>
          </cell>
          <cell r="J84">
            <v>0</v>
          </cell>
          <cell r="K84" t="str">
            <v>PANEL, COWL TOP, INNER</v>
          </cell>
        </row>
        <row r="85">
          <cell r="I85">
            <v>0</v>
          </cell>
          <cell r="J85">
            <v>0</v>
          </cell>
          <cell r="K85" t="str">
            <v>PROJECTION STUD</v>
          </cell>
        </row>
        <row r="86">
          <cell r="I86" t="str">
            <v>AE-0126</v>
          </cell>
          <cell r="J86" t="str">
            <v>T074</v>
          </cell>
          <cell r="K86" t="str">
            <v>PANEL, COWL TOP, INNER</v>
          </cell>
        </row>
        <row r="87">
          <cell r="I87" t="str">
            <v>AES-024</v>
          </cell>
          <cell r="J87">
            <v>0</v>
          </cell>
          <cell r="K87" t="str">
            <v>PANEL, COWL TOP, INNER</v>
          </cell>
        </row>
        <row r="88">
          <cell r="I88">
            <v>0</v>
          </cell>
          <cell r="J88">
            <v>0</v>
          </cell>
          <cell r="K88" t="str">
            <v>PROJECTION STUD</v>
          </cell>
        </row>
        <row r="89">
          <cell r="I89" t="str">
            <v>BX-0022</v>
          </cell>
          <cell r="J89" t="str">
            <v>T182</v>
          </cell>
          <cell r="K89" t="str">
            <v>EXTENSION SUB-ASSY, QUARTER PANEL, RH</v>
          </cell>
        </row>
        <row r="90">
          <cell r="I90" t="str">
            <v>AES-025</v>
          </cell>
          <cell r="J90">
            <v>0</v>
          </cell>
          <cell r="K90" t="str">
            <v>EXTENSION, QUARTER PANEL, RR RH</v>
          </cell>
        </row>
        <row r="91">
          <cell r="I91">
            <v>0</v>
          </cell>
          <cell r="J91">
            <v>0</v>
          </cell>
          <cell r="K91" t="str">
            <v>PROJECTION  NUT</v>
          </cell>
        </row>
        <row r="92">
          <cell r="I92" t="str">
            <v>AES-026</v>
          </cell>
          <cell r="J92">
            <v>0</v>
          </cell>
          <cell r="K92" t="str">
            <v>RETAINER, BACK DOOR UPR STAY, RH</v>
          </cell>
        </row>
        <row r="93">
          <cell r="I93" t="str">
            <v>AES-027</v>
          </cell>
          <cell r="J93">
            <v>0</v>
          </cell>
          <cell r="K93" t="str">
            <v>EXTENSION, QUARTER PANEL,OUTER RH</v>
          </cell>
        </row>
        <row r="94">
          <cell r="I94" t="str">
            <v>AES-028</v>
          </cell>
          <cell r="J94">
            <v>0</v>
          </cell>
          <cell r="K94" t="str">
            <v>EXTENSION, QUARTER PANEL,RR LWR RH</v>
          </cell>
        </row>
        <row r="95">
          <cell r="I95">
            <v>0</v>
          </cell>
          <cell r="J95">
            <v>0</v>
          </cell>
          <cell r="K95" t="str">
            <v>PROJECTION  NUT</v>
          </cell>
        </row>
        <row r="96">
          <cell r="I96" t="str">
            <v>AES-030</v>
          </cell>
          <cell r="J96">
            <v>0</v>
          </cell>
          <cell r="K96" t="str">
            <v>REINFORCMENT, QUARTER PANEL, EXT RH</v>
          </cell>
        </row>
        <row r="97">
          <cell r="I97" t="str">
            <v>BX-0023</v>
          </cell>
          <cell r="J97" t="str">
            <v>T183</v>
          </cell>
          <cell r="K97" t="str">
            <v>EXTENSION SUB-ASSY, QUARTER PANEL, RH</v>
          </cell>
        </row>
        <row r="98">
          <cell r="I98" t="str">
            <v>AES-025</v>
          </cell>
          <cell r="J98">
            <v>0</v>
          </cell>
          <cell r="K98" t="str">
            <v>EXTENSION, QUARTER PANEL, RR RH</v>
          </cell>
        </row>
        <row r="99">
          <cell r="I99">
            <v>0</v>
          </cell>
          <cell r="J99">
            <v>0</v>
          </cell>
          <cell r="K99" t="str">
            <v>PROJECTION  NUT</v>
          </cell>
        </row>
        <row r="100">
          <cell r="I100" t="str">
            <v>AES-026</v>
          </cell>
          <cell r="J100">
            <v>0</v>
          </cell>
          <cell r="K100" t="str">
            <v>RETAINER, BACK DOOR UPR STAY, RH</v>
          </cell>
        </row>
        <row r="101">
          <cell r="I101" t="str">
            <v>AES-027</v>
          </cell>
          <cell r="J101">
            <v>0</v>
          </cell>
          <cell r="K101" t="str">
            <v>EXTENSION, QUARTER PANEL,OUTER RH</v>
          </cell>
        </row>
        <row r="102">
          <cell r="I102" t="str">
            <v>AES-029</v>
          </cell>
          <cell r="J102">
            <v>0</v>
          </cell>
          <cell r="K102" t="str">
            <v>EXTENSION, QUARTER PANEL,RR LWR RH</v>
          </cell>
        </row>
        <row r="103">
          <cell r="I103">
            <v>0</v>
          </cell>
          <cell r="J103">
            <v>0</v>
          </cell>
          <cell r="K103" t="str">
            <v>PROJECTION  NUT</v>
          </cell>
        </row>
        <row r="104">
          <cell r="I104">
            <v>0</v>
          </cell>
          <cell r="J104">
            <v>0</v>
          </cell>
          <cell r="K104" t="str">
            <v>PROJECTION  NUT</v>
          </cell>
        </row>
        <row r="105">
          <cell r="I105">
            <v>0</v>
          </cell>
          <cell r="J105">
            <v>0</v>
          </cell>
          <cell r="K105" t="str">
            <v>BOLT WELD</v>
          </cell>
        </row>
        <row r="106">
          <cell r="I106" t="str">
            <v>AES-030</v>
          </cell>
          <cell r="J106">
            <v>0</v>
          </cell>
          <cell r="K106" t="str">
            <v>REINFORCMENT, QUARTER PANEL, EXT RH</v>
          </cell>
        </row>
        <row r="107">
          <cell r="I107" t="str">
            <v>BX-0020</v>
          </cell>
          <cell r="J107" t="str">
            <v>T184</v>
          </cell>
          <cell r="K107" t="str">
            <v>EXTENSION SUB-ASSY, QUARTER PANEL, LH</v>
          </cell>
        </row>
        <row r="108">
          <cell r="I108" t="str">
            <v>AES-031</v>
          </cell>
          <cell r="J108">
            <v>0</v>
          </cell>
          <cell r="K108" t="str">
            <v>EXTENSION, QUARTER PANEL, RR LH</v>
          </cell>
        </row>
        <row r="109">
          <cell r="I109">
            <v>0</v>
          </cell>
          <cell r="J109">
            <v>0</v>
          </cell>
          <cell r="K109" t="str">
            <v>PROJECTION  NUT</v>
          </cell>
        </row>
        <row r="110">
          <cell r="I110" t="str">
            <v>AES-026</v>
          </cell>
          <cell r="J110">
            <v>0</v>
          </cell>
          <cell r="K110" t="str">
            <v>RETAINER, BACK DOOR UPR STAY, RH</v>
          </cell>
        </row>
        <row r="111">
          <cell r="I111" t="str">
            <v>AES-032</v>
          </cell>
          <cell r="J111">
            <v>0</v>
          </cell>
          <cell r="K111" t="str">
            <v>EXTENSION, QUARTER PANEL,OUTER LH</v>
          </cell>
        </row>
        <row r="112">
          <cell r="I112" t="str">
            <v>AES-033</v>
          </cell>
          <cell r="J112">
            <v>0</v>
          </cell>
          <cell r="K112" t="str">
            <v>EXTENSION, QUARTER PANEL,RR LWR LH</v>
          </cell>
        </row>
        <row r="113">
          <cell r="I113">
            <v>0</v>
          </cell>
          <cell r="J113">
            <v>0</v>
          </cell>
          <cell r="K113" t="str">
            <v>PROJECTION  NUT</v>
          </cell>
        </row>
        <row r="114">
          <cell r="I114" t="str">
            <v>AES-035</v>
          </cell>
          <cell r="J114">
            <v>0</v>
          </cell>
          <cell r="K114" t="str">
            <v>REINFORCMENT, QUARTER PANEL, EXT LH</v>
          </cell>
        </row>
        <row r="115">
          <cell r="I115" t="str">
            <v>BX-0021</v>
          </cell>
          <cell r="J115" t="str">
            <v>T185</v>
          </cell>
          <cell r="K115" t="str">
            <v>EXTENSION SUB-ASSY, QUARTER PANEL, LH</v>
          </cell>
        </row>
        <row r="116">
          <cell r="I116" t="str">
            <v>AES-031</v>
          </cell>
          <cell r="J116">
            <v>0</v>
          </cell>
          <cell r="K116" t="str">
            <v>EXTENSION, QUARTER PANEL, RR LH</v>
          </cell>
        </row>
        <row r="117">
          <cell r="I117">
            <v>0</v>
          </cell>
          <cell r="J117">
            <v>0</v>
          </cell>
          <cell r="K117" t="str">
            <v>PROJECTION  NUT</v>
          </cell>
        </row>
        <row r="118">
          <cell r="I118" t="str">
            <v>AES-026</v>
          </cell>
          <cell r="J118">
            <v>0</v>
          </cell>
          <cell r="K118" t="str">
            <v>RETAINER, BACK DOOR UPR STAY, RH</v>
          </cell>
        </row>
        <row r="119">
          <cell r="I119" t="str">
            <v>AES-032</v>
          </cell>
          <cell r="J119">
            <v>0</v>
          </cell>
          <cell r="K119" t="str">
            <v>EXTENSION, QUARTER PANEL,OUTER LH</v>
          </cell>
        </row>
        <row r="120">
          <cell r="I120" t="str">
            <v>AES-034</v>
          </cell>
          <cell r="J120">
            <v>0</v>
          </cell>
          <cell r="K120" t="str">
            <v>EXTENSION, QUARTER PANEL,RR LWR LH</v>
          </cell>
        </row>
        <row r="121">
          <cell r="I121">
            <v>0</v>
          </cell>
          <cell r="J121">
            <v>0</v>
          </cell>
          <cell r="K121" t="str">
            <v>PROJECTION  NUT</v>
          </cell>
        </row>
        <row r="122">
          <cell r="I122">
            <v>0</v>
          </cell>
          <cell r="J122">
            <v>0</v>
          </cell>
          <cell r="K122" t="str">
            <v>PROJECTION  NUT</v>
          </cell>
        </row>
        <row r="123">
          <cell r="I123">
            <v>0</v>
          </cell>
          <cell r="J123">
            <v>0</v>
          </cell>
          <cell r="K123" t="str">
            <v>BOLT WELD</v>
          </cell>
        </row>
        <row r="124">
          <cell r="I124" t="str">
            <v>AES-035</v>
          </cell>
          <cell r="J124">
            <v>0</v>
          </cell>
          <cell r="K124" t="str">
            <v>REINFORCMENT, QUARTER PANEL, EXT LH</v>
          </cell>
        </row>
        <row r="125">
          <cell r="I125" t="str">
            <v>BX-0060</v>
          </cell>
          <cell r="J125" t="str">
            <v>T201</v>
          </cell>
          <cell r="K125" t="str">
            <v>REINFORCEMENT SUB-ASSY, QTR LOCK PLR, RH</v>
          </cell>
        </row>
        <row r="126">
          <cell r="I126" t="str">
            <v>AES-036</v>
          </cell>
          <cell r="J126">
            <v>0</v>
          </cell>
          <cell r="K126" t="str">
            <v>RETAINER, DOOR LOCK STRIKER PLATE</v>
          </cell>
        </row>
        <row r="127">
          <cell r="I127" t="str">
            <v>AES-037</v>
          </cell>
          <cell r="J127">
            <v>0</v>
          </cell>
          <cell r="K127" t="str">
            <v>REINFORCE, RR DOOR LOCK STRIKER, RH</v>
          </cell>
        </row>
        <row r="128">
          <cell r="I128">
            <v>0</v>
          </cell>
          <cell r="J128">
            <v>0</v>
          </cell>
          <cell r="K128" t="str">
            <v>PROJECTION NUT</v>
          </cell>
        </row>
        <row r="129">
          <cell r="I129" t="str">
            <v>BX-0059</v>
          </cell>
          <cell r="J129" t="str">
            <v>T202</v>
          </cell>
          <cell r="K129" t="str">
            <v>REINFORCEMENT SUB-ASSY, QTR LOCK PLR, LH</v>
          </cell>
        </row>
        <row r="130">
          <cell r="I130" t="str">
            <v>AES-036</v>
          </cell>
          <cell r="J130">
            <v>0</v>
          </cell>
          <cell r="K130" t="str">
            <v>RETAINER, DOOR LOCK STRIKER PLATE</v>
          </cell>
        </row>
        <row r="131">
          <cell r="I131" t="str">
            <v>AES-038</v>
          </cell>
          <cell r="J131">
            <v>0</v>
          </cell>
          <cell r="K131" t="str">
            <v>REINFORCE, RR DOOR LOCK STRIKER, LH</v>
          </cell>
        </row>
        <row r="132">
          <cell r="I132">
            <v>0</v>
          </cell>
          <cell r="J132">
            <v>0</v>
          </cell>
          <cell r="K132" t="str">
            <v>PROJECTION NUT</v>
          </cell>
        </row>
        <row r="133">
          <cell r="I133" t="str">
            <v>NA-053</v>
          </cell>
          <cell r="J133" t="str">
            <v>T213</v>
          </cell>
          <cell r="K133" t="str">
            <v>EXTENSION, QURTER PANEL, LOWER RH</v>
          </cell>
        </row>
        <row r="134">
          <cell r="I134" t="str">
            <v>NA-056</v>
          </cell>
          <cell r="J134" t="str">
            <v>T214</v>
          </cell>
          <cell r="K134" t="str">
            <v>EXTENSION, QURTER PANEL, LOWER LH</v>
          </cell>
        </row>
        <row r="135">
          <cell r="I135" t="str">
            <v>NA-058</v>
          </cell>
          <cell r="J135" t="str">
            <v>AE-1863</v>
          </cell>
          <cell r="K135" t="str">
            <v>PANEL SUB-ASSY, ROOF SIDE, INNER RH</v>
          </cell>
        </row>
        <row r="136">
          <cell r="I136" t="str">
            <v>AES-039</v>
          </cell>
          <cell r="J136">
            <v>0</v>
          </cell>
          <cell r="K136" t="str">
            <v>PANEL, ROOF SIDE, INNER FR RH</v>
          </cell>
        </row>
        <row r="137">
          <cell r="I137" t="str">
            <v>AES-040</v>
          </cell>
          <cell r="J137">
            <v>0</v>
          </cell>
          <cell r="K137" t="str">
            <v>REINFORCEMENT, BELT ANC TO RF SI, INN RH</v>
          </cell>
        </row>
        <row r="138">
          <cell r="I138" t="str">
            <v>NA-054</v>
          </cell>
          <cell r="J138" t="str">
            <v>T227</v>
          </cell>
          <cell r="K138" t="str">
            <v>PANEL SUB-ASSY, ROOF SIDE, INNER RH</v>
          </cell>
        </row>
        <row r="139">
          <cell r="I139" t="str">
            <v>AES-039</v>
          </cell>
          <cell r="J139">
            <v>0</v>
          </cell>
          <cell r="K139" t="str">
            <v>PANEL, ROOF SIDE, INNER FR RH</v>
          </cell>
        </row>
        <row r="140">
          <cell r="I140" t="str">
            <v>AES-041</v>
          </cell>
          <cell r="J140">
            <v>0</v>
          </cell>
          <cell r="K140" t="str">
            <v>REINFORCEMENT, EXT QUARTER INNER PANEL</v>
          </cell>
        </row>
        <row r="141">
          <cell r="I141" t="str">
            <v>AES-040</v>
          </cell>
          <cell r="J141">
            <v>0</v>
          </cell>
          <cell r="K141" t="str">
            <v>REINFORCEMENT, BELT ANC TO RF SI, INN RH</v>
          </cell>
        </row>
        <row r="142">
          <cell r="I142" t="str">
            <v>NA-057</v>
          </cell>
          <cell r="J142" t="str">
            <v>T228</v>
          </cell>
          <cell r="K142" t="str">
            <v>PANEL SUB-ASSY, ROOF SIDE, INNER LH</v>
          </cell>
        </row>
        <row r="143">
          <cell r="I143" t="str">
            <v>AES-042</v>
          </cell>
          <cell r="J143">
            <v>0</v>
          </cell>
          <cell r="K143" t="str">
            <v>PANEL, ROOF SIDE, INNER FR LH</v>
          </cell>
        </row>
        <row r="144">
          <cell r="I144" t="str">
            <v>AES-040</v>
          </cell>
          <cell r="J144">
            <v>0</v>
          </cell>
          <cell r="K144" t="str">
            <v>REINFORCEMENT, BELT ANC TO RF SI, INN RH</v>
          </cell>
        </row>
        <row r="145">
          <cell r="I145" t="str">
            <v>NA-055</v>
          </cell>
          <cell r="J145" t="str">
            <v>T231</v>
          </cell>
          <cell r="K145" t="str">
            <v>EXTENSION, QUARTER PANEL REINFORCEMENT</v>
          </cell>
        </row>
        <row r="146">
          <cell r="I146" t="str">
            <v>AES-043</v>
          </cell>
          <cell r="J146">
            <v>0</v>
          </cell>
          <cell r="K146" t="str">
            <v>EXTENSION, QUARTER PANEL REINFORCEMENT</v>
          </cell>
        </row>
        <row r="147">
          <cell r="I147">
            <v>0</v>
          </cell>
          <cell r="J147">
            <v>0</v>
          </cell>
          <cell r="K147" t="str">
            <v>PROJECTION NUT</v>
          </cell>
        </row>
        <row r="148">
          <cell r="I148" t="str">
            <v>AE-0094</v>
          </cell>
          <cell r="J148">
            <v>0</v>
          </cell>
          <cell r="K148" t="str">
            <v>BRACKET, FR SEAT OUTSIDE MT, FR RH</v>
          </cell>
        </row>
        <row r="149">
          <cell r="I149" t="str">
            <v>AE-0095</v>
          </cell>
          <cell r="J149">
            <v>0</v>
          </cell>
          <cell r="K149" t="str">
            <v>BRACKET, FR SEAT OUTSIDE MT, FR LH</v>
          </cell>
        </row>
        <row r="150">
          <cell r="I150" t="str">
            <v>AE-0090</v>
          </cell>
          <cell r="J150">
            <v>0</v>
          </cell>
          <cell r="K150" t="str">
            <v>BRACKET, FR SEAT, RR RH</v>
          </cell>
        </row>
        <row r="151">
          <cell r="I151" t="str">
            <v>AE-0091</v>
          </cell>
          <cell r="J151">
            <v>0</v>
          </cell>
          <cell r="K151" t="str">
            <v>BRACKET, FR SEAT, RR LH</v>
          </cell>
        </row>
        <row r="152">
          <cell r="I152" t="str">
            <v>AE-0096</v>
          </cell>
          <cell r="J152">
            <v>0</v>
          </cell>
          <cell r="K152" t="str">
            <v>BRACKET, FR SEAT, OUTSIDE UPR RH</v>
          </cell>
        </row>
        <row r="153">
          <cell r="I153" t="str">
            <v>AE-0097</v>
          </cell>
          <cell r="J153">
            <v>0</v>
          </cell>
          <cell r="K153" t="str">
            <v>BRACKET, FR SEAT, OUTSIDE UPR LH</v>
          </cell>
        </row>
        <row r="154">
          <cell r="I154" t="str">
            <v>AE-0098</v>
          </cell>
          <cell r="J154">
            <v>0</v>
          </cell>
          <cell r="K154" t="str">
            <v>REINFORCEMENT, FLOOR SIDE MBR, NO.2 RH</v>
          </cell>
        </row>
        <row r="155">
          <cell r="I155" t="str">
            <v>AE-0099</v>
          </cell>
          <cell r="J155">
            <v>0</v>
          </cell>
          <cell r="K155" t="str">
            <v>REINFORCEMENT, FLOOR SIDE MBR, NO.2 LH</v>
          </cell>
        </row>
        <row r="156">
          <cell r="I156" t="str">
            <v>AE-0100</v>
          </cell>
          <cell r="J156">
            <v>0</v>
          </cell>
          <cell r="K156" t="str">
            <v>BRACE, FR FLOOR CROSS, NO.1 RH</v>
          </cell>
        </row>
        <row r="157">
          <cell r="I157" t="str">
            <v>AES-044</v>
          </cell>
          <cell r="J157">
            <v>0</v>
          </cell>
          <cell r="K157" t="str">
            <v>BRACE, FR FLOOR CROSS, NO.1 RH</v>
          </cell>
        </row>
        <row r="158">
          <cell r="I158">
            <v>0</v>
          </cell>
          <cell r="J158">
            <v>0</v>
          </cell>
          <cell r="K158" t="str">
            <v>PROJECT WELD</v>
          </cell>
        </row>
        <row r="159">
          <cell r="I159" t="str">
            <v>AE-0101</v>
          </cell>
          <cell r="J159">
            <v>0</v>
          </cell>
          <cell r="K159" t="str">
            <v>BRACE, FR FLOOR CROSS, NO.1 LH</v>
          </cell>
        </row>
        <row r="160">
          <cell r="I160" t="str">
            <v>AES-045</v>
          </cell>
          <cell r="J160">
            <v>0</v>
          </cell>
          <cell r="K160" t="str">
            <v>BRACE, FR FLOOR CROSS, NO.1 LH</v>
          </cell>
        </row>
        <row r="161">
          <cell r="I161">
            <v>0</v>
          </cell>
          <cell r="J161">
            <v>0</v>
          </cell>
          <cell r="K161" t="str">
            <v>PROJECT WELD</v>
          </cell>
        </row>
        <row r="162">
          <cell r="I162" t="str">
            <v>NA-045</v>
          </cell>
          <cell r="J162" t="str">
            <v>T052</v>
          </cell>
          <cell r="K162" t="str">
            <v>PLATE CLUTCH PEDAL SUPORT MOUNTING(LHD)</v>
          </cell>
        </row>
        <row r="163">
          <cell r="I163" t="str">
            <v>LLS-023</v>
          </cell>
          <cell r="J163">
            <v>0</v>
          </cell>
          <cell r="K163" t="str">
            <v>PLATE CLUTCH PEDAL SUPORT MOUNTING(LHD)</v>
          </cell>
        </row>
        <row r="164">
          <cell r="I164" t="str">
            <v>STD</v>
          </cell>
          <cell r="J164">
            <v>0</v>
          </cell>
          <cell r="K164" t="str">
            <v>STUD BOLT (M8)</v>
          </cell>
        </row>
        <row r="165">
          <cell r="I165">
            <v>0</v>
          </cell>
          <cell r="J165">
            <v>0</v>
          </cell>
        </row>
        <row r="166">
          <cell r="I166">
            <v>0</v>
          </cell>
          <cell r="J166">
            <v>0</v>
          </cell>
        </row>
        <row r="167">
          <cell r="I167">
            <v>0</v>
          </cell>
          <cell r="J167">
            <v>0</v>
          </cell>
        </row>
        <row r="168">
          <cell r="I168">
            <v>0</v>
          </cell>
          <cell r="J168">
            <v>0</v>
          </cell>
        </row>
        <row r="169">
          <cell r="I169">
            <v>0</v>
          </cell>
          <cell r="J169">
            <v>0</v>
          </cell>
        </row>
        <row r="170">
          <cell r="I170">
            <v>0</v>
          </cell>
          <cell r="J170">
            <v>0</v>
          </cell>
        </row>
        <row r="171">
          <cell r="I171">
            <v>0</v>
          </cell>
          <cell r="J171">
            <v>0</v>
          </cell>
        </row>
        <row r="172">
          <cell r="I172">
            <v>0</v>
          </cell>
          <cell r="J172">
            <v>0</v>
          </cell>
        </row>
        <row r="173">
          <cell r="I173">
            <v>0</v>
          </cell>
          <cell r="J173">
            <v>0</v>
          </cell>
        </row>
        <row r="174">
          <cell r="I174">
            <v>0</v>
          </cell>
          <cell r="J174">
            <v>0</v>
          </cell>
        </row>
        <row r="175">
          <cell r="I175">
            <v>0</v>
          </cell>
          <cell r="J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E568"/>
  <sheetViews>
    <sheetView showGridLines="0" zoomScale="70" zoomScaleNormal="70" workbookViewId="0">
      <pane xSplit="12" ySplit="22" topLeftCell="M286" activePane="bottomRight" state="frozen"/>
      <selection activeCell="S334" sqref="S334"/>
      <selection pane="topRight" activeCell="S334" sqref="S334"/>
      <selection pane="bottomLeft" activeCell="S334" sqref="S334"/>
      <selection pane="bottomRight" activeCell="G311" sqref="G311"/>
    </sheetView>
  </sheetViews>
  <sheetFormatPr defaultColWidth="9.140625" defaultRowHeight="15"/>
  <cols>
    <col min="1" max="1" width="0" style="524" hidden="1" customWidth="1"/>
    <col min="2" max="2" width="21.5703125" style="524" hidden="1" customWidth="1"/>
    <col min="3" max="3" width="14.42578125" style="524" hidden="1" customWidth="1"/>
    <col min="4" max="4" width="9.42578125" style="524" hidden="1" customWidth="1"/>
    <col min="5" max="5" width="6.42578125" style="524" bestFit="1" customWidth="1"/>
    <col min="6" max="6" width="3.85546875" style="524" bestFit="1" customWidth="1"/>
    <col min="7" max="7" width="19.140625" style="524" bestFit="1" customWidth="1"/>
    <col min="8" max="8" width="25.85546875" style="524" hidden="1" customWidth="1"/>
    <col min="9" max="9" width="19.140625" style="524" hidden="1" customWidth="1"/>
    <col min="10" max="10" width="20.28515625" style="524" hidden="1" customWidth="1"/>
    <col min="11" max="11" width="39" style="524" hidden="1" customWidth="1"/>
    <col min="12" max="12" width="8.7109375" style="524" hidden="1" customWidth="1"/>
    <col min="13" max="15" width="0" style="524" hidden="1" customWidth="1"/>
    <col min="16" max="16" width="13.7109375" style="529" hidden="1" customWidth="1"/>
    <col min="17" max="17" width="17.5703125" style="529" hidden="1" customWidth="1"/>
    <col min="18" max="18" width="0" style="529" hidden="1" customWidth="1"/>
    <col min="19" max="30" width="0" style="524" hidden="1" customWidth="1"/>
    <col min="31" max="31" width="10.42578125" style="524" customWidth="1"/>
    <col min="32" max="42" width="9.140625" style="524"/>
    <col min="43" max="43" width="7.140625" style="524" customWidth="1"/>
    <col min="44" max="44" width="15" style="524" customWidth="1"/>
    <col min="45" max="45" width="12.85546875" style="524" bestFit="1" customWidth="1"/>
    <col min="46" max="50" width="9.140625" style="524"/>
    <col min="51" max="51" width="11.7109375" style="524" bestFit="1" customWidth="1"/>
    <col min="52" max="104" width="9.140625" style="524"/>
    <col min="105" max="108" width="30.140625" style="1" customWidth="1"/>
    <col min="109" max="109" width="18.140625" style="1" customWidth="1"/>
    <col min="110" max="16384" width="9.140625" style="524"/>
  </cols>
  <sheetData>
    <row r="1" spans="7:108">
      <c r="G1" s="524">
        <v>1</v>
      </c>
      <c r="H1" s="524">
        <v>2</v>
      </c>
      <c r="I1" s="524">
        <v>3</v>
      </c>
      <c r="J1" s="524">
        <v>4</v>
      </c>
      <c r="K1" s="524">
        <v>5</v>
      </c>
      <c r="L1" s="524">
        <v>6</v>
      </c>
      <c r="M1" s="524">
        <v>7</v>
      </c>
      <c r="N1" s="524">
        <v>8</v>
      </c>
      <c r="O1" s="524">
        <v>9</v>
      </c>
      <c r="P1" s="529">
        <v>10</v>
      </c>
      <c r="Q1" s="529">
        <v>11</v>
      </c>
      <c r="R1" s="529">
        <v>12</v>
      </c>
      <c r="S1" s="524">
        <v>13</v>
      </c>
      <c r="T1" s="524">
        <v>14</v>
      </c>
      <c r="U1" s="524">
        <v>15</v>
      </c>
      <c r="V1" s="524">
        <v>16</v>
      </c>
      <c r="W1" s="524">
        <v>17</v>
      </c>
      <c r="X1" s="524">
        <v>18</v>
      </c>
      <c r="Y1" s="524">
        <v>19</v>
      </c>
      <c r="Z1" s="524">
        <v>20</v>
      </c>
      <c r="AA1" s="524">
        <v>21</v>
      </c>
      <c r="AB1" s="524">
        <v>22</v>
      </c>
      <c r="AC1" s="524">
        <v>23</v>
      </c>
      <c r="AD1" s="524">
        <v>24</v>
      </c>
      <c r="AE1" s="524">
        <v>25</v>
      </c>
      <c r="AF1" s="524">
        <v>26</v>
      </c>
      <c r="AG1" s="524">
        <v>27</v>
      </c>
      <c r="AH1" s="524">
        <v>28</v>
      </c>
      <c r="AI1" s="524">
        <v>29</v>
      </c>
      <c r="AJ1" s="524">
        <v>30</v>
      </c>
      <c r="AK1" s="524">
        <v>31</v>
      </c>
      <c r="AL1" s="524">
        <v>32</v>
      </c>
      <c r="AM1" s="524">
        <v>33</v>
      </c>
      <c r="AN1" s="524">
        <v>34</v>
      </c>
      <c r="AO1" s="524">
        <v>35</v>
      </c>
      <c r="AP1" s="524">
        <v>36</v>
      </c>
      <c r="AQ1" s="524">
        <v>37</v>
      </c>
      <c r="AR1" s="524">
        <v>38</v>
      </c>
      <c r="AS1" s="524">
        <v>39</v>
      </c>
      <c r="AT1" s="524">
        <v>40</v>
      </c>
      <c r="AU1" s="524">
        <v>41</v>
      </c>
      <c r="AV1" s="524">
        <v>42</v>
      </c>
      <c r="AW1" s="524">
        <v>43</v>
      </c>
      <c r="AX1" s="524">
        <v>44</v>
      </c>
      <c r="AY1" s="524">
        <v>45</v>
      </c>
      <c r="AZ1" s="524">
        <v>46</v>
      </c>
      <c r="BA1" s="524">
        <v>47</v>
      </c>
      <c r="BB1" s="524">
        <v>48</v>
      </c>
      <c r="BC1" s="524">
        <v>49</v>
      </c>
      <c r="BD1" s="524">
        <v>50</v>
      </c>
      <c r="BE1" s="524">
        <v>51</v>
      </c>
      <c r="BF1" s="524">
        <v>52</v>
      </c>
      <c r="BG1" s="524">
        <v>53</v>
      </c>
      <c r="BH1" s="524">
        <v>54</v>
      </c>
      <c r="BI1" s="524">
        <v>55</v>
      </c>
      <c r="BJ1" s="524">
        <v>56</v>
      </c>
      <c r="BK1" s="524">
        <v>57</v>
      </c>
      <c r="BL1" s="524">
        <v>58</v>
      </c>
      <c r="BM1" s="524">
        <v>59</v>
      </c>
      <c r="BN1" s="524">
        <v>60</v>
      </c>
      <c r="BO1" s="524">
        <v>61</v>
      </c>
      <c r="BP1" s="524">
        <v>62</v>
      </c>
      <c r="BQ1" s="524">
        <v>63</v>
      </c>
      <c r="BR1" s="524">
        <v>64</v>
      </c>
      <c r="BS1" s="524">
        <v>65</v>
      </c>
      <c r="BT1" s="524">
        <v>66</v>
      </c>
      <c r="BU1" s="524">
        <v>67</v>
      </c>
      <c r="BV1" s="524">
        <v>68</v>
      </c>
      <c r="BW1" s="524">
        <v>69</v>
      </c>
      <c r="BX1" s="524">
        <v>70</v>
      </c>
      <c r="BY1" s="524">
        <v>71</v>
      </c>
      <c r="BZ1" s="524">
        <v>72</v>
      </c>
      <c r="CA1" s="524">
        <v>73</v>
      </c>
      <c r="CB1" s="524">
        <v>74</v>
      </c>
      <c r="CC1" s="524">
        <v>75</v>
      </c>
      <c r="CD1" s="524">
        <v>76</v>
      </c>
      <c r="CE1" s="524">
        <v>77</v>
      </c>
      <c r="CF1" s="524">
        <v>78</v>
      </c>
    </row>
    <row r="2" spans="7:108" ht="15.75" hidden="1" thickBot="1">
      <c r="DA2" s="813" t="s">
        <v>0</v>
      </c>
      <c r="DB2" s="814"/>
      <c r="DC2" s="813" t="s">
        <v>1</v>
      </c>
      <c r="DD2" s="814"/>
    </row>
    <row r="3" spans="7:108" hidden="1">
      <c r="DA3" s="815"/>
      <c r="DB3" s="815"/>
      <c r="DC3" s="815"/>
      <c r="DD3" s="815"/>
    </row>
    <row r="4" spans="7:108" hidden="1">
      <c r="DA4" s="816"/>
      <c r="DB4" s="816"/>
      <c r="DC4" s="816"/>
      <c r="DD4" s="816"/>
    </row>
    <row r="5" spans="7:108" hidden="1">
      <c r="DA5" s="816"/>
      <c r="DB5" s="816"/>
      <c r="DC5" s="816"/>
      <c r="DD5" s="816"/>
    </row>
    <row r="6" spans="7:108" hidden="1">
      <c r="DA6" s="816"/>
      <c r="DB6" s="816"/>
      <c r="DC6" s="816"/>
      <c r="DD6" s="816"/>
    </row>
    <row r="7" spans="7:108" hidden="1">
      <c r="DA7" s="816"/>
      <c r="DB7" s="816"/>
      <c r="DC7" s="816"/>
      <c r="DD7" s="816"/>
    </row>
    <row r="8" spans="7:108" hidden="1">
      <c r="DA8" s="816"/>
      <c r="DB8" s="816"/>
      <c r="DC8" s="816"/>
      <c r="DD8" s="816"/>
    </row>
    <row r="9" spans="7:108" ht="15.75" hidden="1" thickBot="1">
      <c r="DA9" s="817"/>
      <c r="DB9" s="817"/>
      <c r="DC9" s="817"/>
      <c r="DD9" s="817"/>
    </row>
    <row r="10" spans="7:108" ht="15.75" hidden="1" thickBot="1">
      <c r="DA10" s="530" t="s">
        <v>2</v>
      </c>
      <c r="DB10" s="531" t="s">
        <v>3</v>
      </c>
      <c r="DC10" s="531" t="s">
        <v>4</v>
      </c>
      <c r="DD10" s="532" t="s">
        <v>5</v>
      </c>
    </row>
    <row r="11" spans="7:108" hidden="1"/>
    <row r="12" spans="7:108" hidden="1"/>
    <row r="13" spans="7:108" hidden="1"/>
    <row r="14" spans="7:108" ht="30" hidden="1" customHeight="1">
      <c r="AH14" s="524">
        <f>200/15</f>
        <v>13.333333333333334</v>
      </c>
      <c r="DA14" s="812"/>
      <c r="DB14" s="812"/>
      <c r="DC14" s="812"/>
      <c r="DD14" s="812"/>
    </row>
    <row r="15" spans="7:108" ht="15.75" hidden="1" customHeight="1">
      <c r="AH15" s="524">
        <f>13*15</f>
        <v>195</v>
      </c>
      <c r="DA15" s="812"/>
      <c r="DB15" s="812"/>
      <c r="DC15" s="812"/>
      <c r="DD15" s="812"/>
    </row>
    <row r="16" spans="7:108" ht="15.75" hidden="1" customHeight="1">
      <c r="DA16" s="812"/>
      <c r="DB16" s="812"/>
      <c r="DC16" s="812"/>
      <c r="DD16" s="812"/>
    </row>
    <row r="17" spans="2:108" ht="15.75" customHeight="1">
      <c r="DA17" s="812"/>
      <c r="DB17" s="812"/>
      <c r="DC17" s="812"/>
      <c r="DD17" s="812"/>
    </row>
    <row r="18" spans="2:108" ht="15.75" customHeight="1">
      <c r="G18" s="533" t="s">
        <v>1533</v>
      </c>
      <c r="H18" s="533">
        <v>20</v>
      </c>
      <c r="DA18" s="812"/>
      <c r="DB18" s="812"/>
      <c r="DC18" s="812"/>
      <c r="DD18" s="812"/>
    </row>
    <row r="19" spans="2:108" ht="30" customHeight="1"/>
    <row r="21" spans="2:108" hidden="1"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 t="s">
        <v>7</v>
      </c>
      <c r="N21" s="327"/>
      <c r="O21" s="327"/>
      <c r="P21" s="534" t="s">
        <v>8</v>
      </c>
      <c r="Q21" s="534"/>
      <c r="R21" s="534"/>
      <c r="S21" s="327"/>
      <c r="T21" s="327" t="s">
        <v>9</v>
      </c>
      <c r="U21" s="327"/>
      <c r="V21" s="327"/>
      <c r="W21" s="327"/>
      <c r="X21" s="327"/>
      <c r="Y21" s="327" t="s">
        <v>10</v>
      </c>
      <c r="Z21" s="327"/>
      <c r="AA21" s="327"/>
      <c r="AB21" s="327"/>
      <c r="AC21" s="327" t="s">
        <v>11</v>
      </c>
      <c r="AD21" s="327" t="s">
        <v>12</v>
      </c>
      <c r="AE21" s="327" t="s">
        <v>13</v>
      </c>
      <c r="AF21" s="327"/>
      <c r="AG21" s="327"/>
      <c r="AH21" s="327"/>
      <c r="AI21" s="327"/>
      <c r="AJ21" s="327"/>
      <c r="AK21" s="327" t="s">
        <v>14</v>
      </c>
      <c r="AL21" s="327"/>
      <c r="AM21" s="327"/>
      <c r="AN21" s="327" t="s">
        <v>15</v>
      </c>
      <c r="AO21" s="327"/>
      <c r="AP21" s="327"/>
      <c r="AQ21" s="327" t="s">
        <v>16</v>
      </c>
      <c r="AR21" s="327" t="s">
        <v>17</v>
      </c>
      <c r="AS21" s="327"/>
      <c r="AT21" s="327" t="s">
        <v>18</v>
      </c>
      <c r="AU21" s="327"/>
      <c r="AV21" s="327"/>
      <c r="AW21" s="327"/>
      <c r="AX21" s="327"/>
      <c r="AY21" s="327"/>
      <c r="AZ21" s="327" t="s">
        <v>19</v>
      </c>
      <c r="BA21" s="327" t="s">
        <v>20</v>
      </c>
      <c r="BB21" s="327" t="s">
        <v>21</v>
      </c>
      <c r="BC21" s="327"/>
      <c r="BD21" s="327"/>
      <c r="BE21" s="327"/>
      <c r="BF21" s="327" t="s">
        <v>22</v>
      </c>
      <c r="BG21" s="327"/>
      <c r="BH21" s="327"/>
      <c r="BI21" s="327"/>
      <c r="BJ21" s="327" t="s">
        <v>23</v>
      </c>
      <c r="BK21" s="327"/>
      <c r="BL21" s="327"/>
      <c r="BM21" s="327"/>
      <c r="BN21" s="327" t="s">
        <v>24</v>
      </c>
      <c r="BO21" s="327"/>
      <c r="BP21" s="327"/>
      <c r="BQ21" s="327"/>
      <c r="BR21" s="327"/>
      <c r="BS21" s="327"/>
      <c r="BT21" s="327"/>
      <c r="BU21" s="327" t="s">
        <v>25</v>
      </c>
      <c r="BV21" s="327" t="s">
        <v>25</v>
      </c>
      <c r="BW21" s="327" t="s">
        <v>26</v>
      </c>
      <c r="BX21" s="327" t="s">
        <v>27</v>
      </c>
      <c r="BY21" s="327"/>
      <c r="BZ21" s="327"/>
      <c r="CA21" s="327" t="s">
        <v>28</v>
      </c>
      <c r="CB21" s="327"/>
      <c r="CC21" s="327" t="s">
        <v>29</v>
      </c>
      <c r="CD21" s="327"/>
      <c r="CE21" s="327"/>
      <c r="CF21" s="327"/>
      <c r="CG21" s="327"/>
    </row>
    <row r="22" spans="2:108" ht="15" customHeight="1">
      <c r="B22" s="524" t="s">
        <v>1532</v>
      </c>
      <c r="C22" s="327" t="s">
        <v>1012</v>
      </c>
      <c r="D22" s="327"/>
      <c r="E22" s="327" t="s">
        <v>30</v>
      </c>
      <c r="F22" s="327" t="s">
        <v>31</v>
      </c>
      <c r="G22" s="327" t="s">
        <v>32</v>
      </c>
      <c r="H22" s="327" t="s">
        <v>33</v>
      </c>
      <c r="I22" s="327" t="s">
        <v>34</v>
      </c>
      <c r="J22" s="327" t="s">
        <v>35</v>
      </c>
      <c r="K22" s="327" t="s">
        <v>36</v>
      </c>
      <c r="L22" s="327" t="s">
        <v>37</v>
      </c>
      <c r="M22" s="327" t="s">
        <v>38</v>
      </c>
      <c r="N22" s="327" t="s">
        <v>39</v>
      </c>
      <c r="O22" s="327" t="s">
        <v>40</v>
      </c>
      <c r="P22" s="534" t="s">
        <v>41</v>
      </c>
      <c r="Q22" s="534" t="s">
        <v>42</v>
      </c>
      <c r="R22" s="534" t="s">
        <v>43</v>
      </c>
      <c r="S22" s="327" t="s">
        <v>44</v>
      </c>
      <c r="T22" s="327" t="s">
        <v>45</v>
      </c>
      <c r="U22" s="327" t="s">
        <v>46</v>
      </c>
      <c r="V22" s="327" t="s">
        <v>47</v>
      </c>
      <c r="W22" s="327" t="s">
        <v>48</v>
      </c>
      <c r="X22" s="327" t="s">
        <v>9</v>
      </c>
      <c r="Y22" s="327" t="s">
        <v>49</v>
      </c>
      <c r="Z22" s="327" t="s">
        <v>50</v>
      </c>
      <c r="AA22" s="327" t="s">
        <v>51</v>
      </c>
      <c r="AB22" s="327" t="s">
        <v>11</v>
      </c>
      <c r="AC22" s="327" t="s">
        <v>52</v>
      </c>
      <c r="AD22" s="327" t="s">
        <v>53</v>
      </c>
      <c r="AE22" s="327" t="s">
        <v>54</v>
      </c>
      <c r="AF22" s="327" t="s">
        <v>55</v>
      </c>
      <c r="AG22" s="327" t="s">
        <v>56</v>
      </c>
      <c r="AH22" s="327" t="s">
        <v>57</v>
      </c>
      <c r="AI22" s="327" t="s">
        <v>58</v>
      </c>
      <c r="AJ22" s="327" t="s">
        <v>59</v>
      </c>
      <c r="AK22" s="327" t="s">
        <v>60</v>
      </c>
      <c r="AL22" s="327" t="s">
        <v>61</v>
      </c>
      <c r="AM22" s="327" t="s">
        <v>62</v>
      </c>
      <c r="AN22" s="327" t="s">
        <v>63</v>
      </c>
      <c r="AO22" s="327" t="s">
        <v>64</v>
      </c>
      <c r="AP22" s="327" t="s">
        <v>65</v>
      </c>
      <c r="AQ22" s="327" t="s">
        <v>66</v>
      </c>
      <c r="AR22" s="327" t="s">
        <v>67</v>
      </c>
      <c r="AS22" s="327" t="s">
        <v>68</v>
      </c>
      <c r="AT22" s="327" t="s">
        <v>67</v>
      </c>
      <c r="AU22" s="327" t="s">
        <v>69</v>
      </c>
      <c r="AV22" s="327" t="s">
        <v>70</v>
      </c>
      <c r="AW22" s="327" t="s">
        <v>71</v>
      </c>
      <c r="AX22" s="327" t="s">
        <v>72</v>
      </c>
      <c r="AY22" s="327" t="s">
        <v>73</v>
      </c>
      <c r="AZ22" s="327" t="s">
        <v>74</v>
      </c>
      <c r="BA22" s="327" t="s">
        <v>75</v>
      </c>
      <c r="BB22" s="327" t="s">
        <v>76</v>
      </c>
      <c r="BC22" s="327" t="s">
        <v>77</v>
      </c>
      <c r="BD22" s="327" t="s">
        <v>78</v>
      </c>
      <c r="BE22" s="327" t="s">
        <v>79</v>
      </c>
      <c r="BF22" s="327" t="s">
        <v>80</v>
      </c>
      <c r="BG22" s="327" t="s">
        <v>81</v>
      </c>
      <c r="BH22" s="327" t="s">
        <v>82</v>
      </c>
      <c r="BI22" s="327" t="s">
        <v>83</v>
      </c>
      <c r="BJ22" s="327" t="s">
        <v>84</v>
      </c>
      <c r="BK22" s="327" t="s">
        <v>85</v>
      </c>
      <c r="BL22" s="327" t="s">
        <v>86</v>
      </c>
      <c r="BM22" s="327" t="s">
        <v>87</v>
      </c>
      <c r="BN22" s="327" t="s">
        <v>88</v>
      </c>
      <c r="BO22" s="327" t="s">
        <v>89</v>
      </c>
      <c r="BP22" s="327" t="s">
        <v>90</v>
      </c>
      <c r="BQ22" s="327" t="s">
        <v>91</v>
      </c>
      <c r="BR22" s="327" t="s">
        <v>92</v>
      </c>
      <c r="BS22" s="535" t="s">
        <v>93</v>
      </c>
      <c r="BT22" s="327" t="s">
        <v>94</v>
      </c>
      <c r="BU22" s="327" t="s">
        <v>95</v>
      </c>
      <c r="BV22" s="327" t="s">
        <v>96</v>
      </c>
      <c r="BW22" s="327" t="s">
        <v>97</v>
      </c>
      <c r="BX22" s="327" t="s">
        <v>98</v>
      </c>
      <c r="BY22" s="327" t="s">
        <v>99</v>
      </c>
      <c r="BZ22" s="327" t="s">
        <v>100</v>
      </c>
      <c r="CA22" s="327" t="s">
        <v>101</v>
      </c>
      <c r="CB22" s="327" t="s">
        <v>102</v>
      </c>
      <c r="CC22" s="327" t="s">
        <v>103</v>
      </c>
      <c r="CD22" s="327" t="s">
        <v>104</v>
      </c>
      <c r="CE22" s="327" t="s">
        <v>105</v>
      </c>
      <c r="CF22" s="327" t="s">
        <v>106</v>
      </c>
      <c r="CG22" s="327" t="s">
        <v>107</v>
      </c>
      <c r="CL22" s="524" t="s">
        <v>108</v>
      </c>
      <c r="CM22" s="524" t="s">
        <v>109</v>
      </c>
      <c r="CN22" s="524" t="s">
        <v>110</v>
      </c>
      <c r="CO22" s="524" t="s">
        <v>111</v>
      </c>
      <c r="CR22" s="524" t="s">
        <v>784</v>
      </c>
    </row>
    <row r="23" spans="2:108" ht="15" customHeight="1">
      <c r="C23" s="327"/>
      <c r="D23" s="327" t="s">
        <v>112</v>
      </c>
      <c r="E23" s="327" t="s">
        <v>113</v>
      </c>
      <c r="F23" s="327"/>
      <c r="G23" s="327" t="s">
        <v>114</v>
      </c>
      <c r="H23" s="327" t="s">
        <v>114</v>
      </c>
      <c r="I23" s="327" t="s">
        <v>115</v>
      </c>
      <c r="J23" s="327" t="s">
        <v>116</v>
      </c>
      <c r="K23" s="327" t="s">
        <v>117</v>
      </c>
      <c r="L23" s="327">
        <v>1</v>
      </c>
      <c r="M23" s="327">
        <v>3000</v>
      </c>
      <c r="N23" s="327"/>
      <c r="O23" s="327">
        <f>+M23+N23</f>
        <v>3000</v>
      </c>
      <c r="P23" s="534">
        <f t="shared" ref="P23:P55" si="0">+O23/$H$18</f>
        <v>150</v>
      </c>
      <c r="Q23" s="534">
        <f t="shared" ref="Q23:Q54" si="1">IF($H23=G23,SUMIF($H:$H,H23,$P:$P),P23)</f>
        <v>150</v>
      </c>
      <c r="R23" s="534">
        <f>Q23*10%+Q23</f>
        <v>165</v>
      </c>
      <c r="S23" s="327">
        <v>2</v>
      </c>
      <c r="T23" s="327">
        <f>IF(M23=0,"0",ROUNDUP(P23*S23/AG23,0)*AG23)</f>
        <v>480</v>
      </c>
      <c r="U23" s="327">
        <f t="shared" ref="U23:U54" si="2">IF($H23=G23,SUMIF($H:$H,H23,$T:$T),T23)</f>
        <v>480</v>
      </c>
      <c r="V23" s="327">
        <f>IF(M23=0,"0",ROUND(P23/W23,1))</f>
        <v>2.5</v>
      </c>
      <c r="W23" s="327">
        <v>60</v>
      </c>
      <c r="X23" s="327">
        <f>ROUNDUP(T23/W23,0)</f>
        <v>8</v>
      </c>
      <c r="Y23" s="327"/>
      <c r="Z23" s="327"/>
      <c r="AA23" s="327"/>
      <c r="AB23" s="327"/>
      <c r="AC23" s="327"/>
      <c r="AD23" s="327"/>
      <c r="AE23" s="327" t="s">
        <v>118</v>
      </c>
      <c r="AF23" s="327"/>
      <c r="AG23" s="327">
        <v>240</v>
      </c>
      <c r="AH23" s="327"/>
      <c r="AI23" s="327"/>
      <c r="AJ23" s="327"/>
      <c r="AK23" s="327"/>
      <c r="AL23" s="327"/>
      <c r="AM23" s="327"/>
      <c r="AN23" s="327"/>
      <c r="AO23" s="327"/>
      <c r="AP23" s="327"/>
      <c r="AQ23" s="327">
        <v>5.9</v>
      </c>
      <c r="AR23" s="327">
        <v>5</v>
      </c>
      <c r="AS23" s="327"/>
      <c r="AT23" s="327"/>
      <c r="AU23" s="327"/>
      <c r="AV23" s="327"/>
      <c r="AW23" s="327"/>
      <c r="AX23" s="327"/>
      <c r="AY23" s="327"/>
      <c r="AZ23" s="327"/>
      <c r="BA23" s="327"/>
      <c r="BB23" s="327">
        <v>1</v>
      </c>
      <c r="BC23" s="327"/>
      <c r="BD23" s="327"/>
      <c r="BE23" s="327"/>
      <c r="BF23" s="327"/>
      <c r="BG23" s="327"/>
      <c r="BH23" s="327"/>
      <c r="BI23" s="327"/>
      <c r="BJ23" s="327"/>
      <c r="BK23" s="327"/>
      <c r="BL23" s="327"/>
      <c r="BM23" s="327"/>
      <c r="BN23" s="327"/>
      <c r="BO23" s="327"/>
      <c r="BP23" s="327"/>
      <c r="BQ23" s="327">
        <v>1</v>
      </c>
      <c r="BR23" s="327">
        <v>1</v>
      </c>
      <c r="BS23" s="327">
        <v>1</v>
      </c>
      <c r="BT23" s="327"/>
      <c r="BU23" s="327">
        <v>1</v>
      </c>
      <c r="BV23" s="327">
        <v>6080</v>
      </c>
      <c r="BW23" s="327" t="s">
        <v>119</v>
      </c>
      <c r="BX23" s="327" t="s">
        <v>119</v>
      </c>
      <c r="BY23" s="327"/>
      <c r="BZ23" s="327" t="s">
        <v>120</v>
      </c>
      <c r="CA23" s="327"/>
      <c r="CB23" s="327"/>
      <c r="CC23" s="327"/>
      <c r="CD23" s="327"/>
      <c r="CE23" s="327"/>
      <c r="CF23" s="327">
        <v>40.416666666666671</v>
      </c>
      <c r="CG23" s="327"/>
    </row>
    <row r="24" spans="2:108" ht="15" customHeight="1">
      <c r="B24" s="524" t="s">
        <v>122</v>
      </c>
      <c r="C24" s="327"/>
      <c r="D24" s="327" t="s">
        <v>112</v>
      </c>
      <c r="E24" s="327" t="s">
        <v>113</v>
      </c>
      <c r="F24" s="327"/>
      <c r="G24" s="327" t="s">
        <v>121</v>
      </c>
      <c r="H24" s="327" t="s">
        <v>121</v>
      </c>
      <c r="I24" s="327" t="s">
        <v>115</v>
      </c>
      <c r="J24" s="327" t="s">
        <v>116</v>
      </c>
      <c r="K24" s="327" t="s">
        <v>117</v>
      </c>
      <c r="L24" s="327">
        <v>1</v>
      </c>
      <c r="M24" s="327">
        <v>3000</v>
      </c>
      <c r="N24" s="327"/>
      <c r="O24" s="327">
        <f t="shared" ref="O24:O71" si="3">+M24+N24</f>
        <v>3000</v>
      </c>
      <c r="P24" s="534">
        <f t="shared" si="0"/>
        <v>150</v>
      </c>
      <c r="Q24" s="534">
        <f t="shared" si="1"/>
        <v>150</v>
      </c>
      <c r="R24" s="534">
        <f t="shared" ref="R24:R71" si="4">Q24*10%+Q24</f>
        <v>165</v>
      </c>
      <c r="S24" s="327">
        <v>2</v>
      </c>
      <c r="T24" s="327">
        <f t="shared" ref="T24:T71" si="5">IF(M24=0,"0",ROUNDUP(P24*S24/AG24,0)*AG24)</f>
        <v>480</v>
      </c>
      <c r="U24" s="327">
        <f t="shared" si="2"/>
        <v>480</v>
      </c>
      <c r="V24" s="327">
        <f t="shared" ref="V24:V71" si="6">IF(M24=0,"0",ROUND(P24/W24,1))</f>
        <v>2.5</v>
      </c>
      <c r="W24" s="327">
        <v>60</v>
      </c>
      <c r="X24" s="327">
        <f t="shared" ref="X24:X71" si="7">ROUNDUP(T24/W24,0)</f>
        <v>8</v>
      </c>
      <c r="Y24" s="327"/>
      <c r="Z24" s="327"/>
      <c r="AA24" s="327"/>
      <c r="AB24" s="327"/>
      <c r="AC24" s="327"/>
      <c r="AD24" s="327"/>
      <c r="AE24" s="327" t="s">
        <v>118</v>
      </c>
      <c r="AF24" s="327"/>
      <c r="AG24" s="327">
        <v>240</v>
      </c>
      <c r="AH24" s="327"/>
      <c r="AI24" s="327"/>
      <c r="AJ24" s="327"/>
      <c r="AK24" s="327"/>
      <c r="AL24" s="327"/>
      <c r="AM24" s="327"/>
      <c r="AN24" s="327"/>
      <c r="AO24" s="327"/>
      <c r="AP24" s="327"/>
      <c r="AQ24" s="327">
        <v>5.7</v>
      </c>
      <c r="AR24" s="327">
        <v>5</v>
      </c>
      <c r="AS24" s="327"/>
      <c r="AT24" s="327"/>
      <c r="AU24" s="327"/>
      <c r="AV24" s="327"/>
      <c r="AW24" s="327"/>
      <c r="AX24" s="327"/>
      <c r="AY24" s="327"/>
      <c r="AZ24" s="327"/>
      <c r="BA24" s="327"/>
      <c r="BB24" s="327">
        <v>1</v>
      </c>
      <c r="BC24" s="327"/>
      <c r="BD24" s="327"/>
      <c r="BE24" s="327"/>
      <c r="BF24" s="327"/>
      <c r="BG24" s="327"/>
      <c r="BH24" s="327"/>
      <c r="BI24" s="327"/>
      <c r="BJ24" s="327"/>
      <c r="BK24" s="327"/>
      <c r="BL24" s="327"/>
      <c r="BM24" s="327"/>
      <c r="BN24" s="327"/>
      <c r="BO24" s="327"/>
      <c r="BP24" s="327"/>
      <c r="BQ24" s="327"/>
      <c r="BR24" s="327">
        <v>1</v>
      </c>
      <c r="BS24" s="327">
        <v>1</v>
      </c>
      <c r="BT24" s="327"/>
      <c r="BU24" s="327">
        <v>1</v>
      </c>
      <c r="BV24" s="327">
        <v>6080</v>
      </c>
      <c r="BW24" s="327" t="s">
        <v>119</v>
      </c>
      <c r="BX24" s="327" t="s">
        <v>119</v>
      </c>
      <c r="BY24" s="327"/>
      <c r="BZ24" s="327" t="s">
        <v>120</v>
      </c>
      <c r="CA24" s="327"/>
      <c r="CB24" s="327"/>
      <c r="CC24" s="327"/>
      <c r="CD24" s="327"/>
      <c r="CE24" s="327"/>
      <c r="CF24" s="327">
        <v>40.416666666666671</v>
      </c>
      <c r="CG24" s="327"/>
    </row>
    <row r="25" spans="2:108" ht="15" customHeight="1">
      <c r="B25" s="524" t="s">
        <v>122</v>
      </c>
      <c r="C25" s="327"/>
      <c r="D25" s="327" t="s">
        <v>112</v>
      </c>
      <c r="E25" s="327" t="s">
        <v>113</v>
      </c>
      <c r="F25" s="327"/>
      <c r="G25" s="327" t="s">
        <v>124</v>
      </c>
      <c r="H25" s="327" t="s">
        <v>129</v>
      </c>
      <c r="I25" s="327" t="s">
        <v>115</v>
      </c>
      <c r="J25" s="327" t="s">
        <v>116</v>
      </c>
      <c r="K25" s="327" t="s">
        <v>117</v>
      </c>
      <c r="L25" s="327">
        <v>1</v>
      </c>
      <c r="M25" s="327">
        <v>3000</v>
      </c>
      <c r="N25" s="327"/>
      <c r="O25" s="327">
        <f t="shared" si="3"/>
        <v>3000</v>
      </c>
      <c r="P25" s="534">
        <f t="shared" si="0"/>
        <v>150</v>
      </c>
      <c r="Q25" s="534">
        <f t="shared" si="1"/>
        <v>150</v>
      </c>
      <c r="R25" s="534">
        <f t="shared" si="4"/>
        <v>165</v>
      </c>
      <c r="S25" s="327">
        <v>2</v>
      </c>
      <c r="T25" s="327">
        <f t="shared" si="5"/>
        <v>300</v>
      </c>
      <c r="U25" s="327">
        <f t="shared" si="2"/>
        <v>300</v>
      </c>
      <c r="V25" s="327">
        <f t="shared" si="6"/>
        <v>2.5</v>
      </c>
      <c r="W25" s="327">
        <v>60</v>
      </c>
      <c r="X25" s="327">
        <f t="shared" si="7"/>
        <v>5</v>
      </c>
      <c r="Y25" s="327"/>
      <c r="Z25" s="327"/>
      <c r="AA25" s="327"/>
      <c r="AB25" s="327"/>
      <c r="AC25" s="327"/>
      <c r="AD25" s="327"/>
      <c r="AE25" s="327" t="s">
        <v>123</v>
      </c>
      <c r="AF25" s="327"/>
      <c r="AG25" s="327">
        <v>60</v>
      </c>
      <c r="AH25" s="327"/>
      <c r="AI25" s="327"/>
      <c r="AJ25" s="327"/>
      <c r="AK25" s="327"/>
      <c r="AL25" s="327"/>
      <c r="AM25" s="327"/>
      <c r="AN25" s="327"/>
      <c r="AO25" s="327"/>
      <c r="AP25" s="327"/>
      <c r="AQ25" s="327">
        <v>5.7</v>
      </c>
      <c r="AR25" s="327">
        <v>5</v>
      </c>
      <c r="AS25" s="327"/>
      <c r="AT25" s="327"/>
      <c r="AU25" s="327"/>
      <c r="AV25" s="327"/>
      <c r="AW25" s="327"/>
      <c r="AX25" s="327"/>
      <c r="AY25" s="327"/>
      <c r="AZ25" s="327"/>
      <c r="BA25" s="327"/>
      <c r="BB25" s="327"/>
      <c r="BC25" s="327"/>
      <c r="BD25" s="327">
        <v>1</v>
      </c>
      <c r="BE25" s="327">
        <v>1</v>
      </c>
      <c r="BF25" s="327"/>
      <c r="BG25" s="327"/>
      <c r="BH25" s="327"/>
      <c r="BI25" s="327"/>
      <c r="BJ25" s="327"/>
      <c r="BK25" s="327"/>
      <c r="BL25" s="327"/>
      <c r="BM25" s="327"/>
      <c r="BN25" s="327"/>
      <c r="BO25" s="327"/>
      <c r="BP25" s="327"/>
      <c r="BQ25" s="327"/>
      <c r="BR25" s="327">
        <v>1</v>
      </c>
      <c r="BS25" s="327">
        <v>2</v>
      </c>
      <c r="BT25" s="327"/>
      <c r="BU25" s="327">
        <v>2</v>
      </c>
      <c r="BV25" s="327">
        <v>9960</v>
      </c>
      <c r="BW25" s="327" t="s">
        <v>119</v>
      </c>
      <c r="BX25" s="327" t="s">
        <v>119</v>
      </c>
      <c r="BY25" s="327"/>
      <c r="BZ25" s="327" t="s">
        <v>120</v>
      </c>
      <c r="CA25" s="327"/>
      <c r="CB25" s="327"/>
      <c r="CC25" s="327"/>
      <c r="CD25" s="327"/>
      <c r="CE25" s="327"/>
      <c r="CF25" s="327">
        <v>40.416666666666671</v>
      </c>
      <c r="CG25" s="327"/>
    </row>
    <row r="26" spans="2:108" ht="15" customHeight="1">
      <c r="B26" s="524" t="s">
        <v>122</v>
      </c>
      <c r="C26" s="327"/>
      <c r="D26" s="327" t="s">
        <v>112</v>
      </c>
      <c r="E26" s="327" t="s">
        <v>113</v>
      </c>
      <c r="F26" s="327"/>
      <c r="G26" s="327" t="s">
        <v>122</v>
      </c>
      <c r="H26" s="327" t="s">
        <v>129</v>
      </c>
      <c r="I26" s="327" t="s">
        <v>115</v>
      </c>
      <c r="J26" s="327" t="s">
        <v>116</v>
      </c>
      <c r="K26" s="327" t="s">
        <v>117</v>
      </c>
      <c r="L26" s="327">
        <v>1</v>
      </c>
      <c r="M26" s="327">
        <v>3000</v>
      </c>
      <c r="N26" s="327"/>
      <c r="O26" s="327">
        <f t="shared" si="3"/>
        <v>3000</v>
      </c>
      <c r="P26" s="534">
        <f t="shared" si="0"/>
        <v>150</v>
      </c>
      <c r="Q26" s="534">
        <f t="shared" si="1"/>
        <v>150</v>
      </c>
      <c r="R26" s="534">
        <f t="shared" si="4"/>
        <v>165</v>
      </c>
      <c r="S26" s="327">
        <v>2</v>
      </c>
      <c r="T26" s="327">
        <f t="shared" si="5"/>
        <v>300</v>
      </c>
      <c r="U26" s="327">
        <f t="shared" si="2"/>
        <v>300</v>
      </c>
      <c r="V26" s="327">
        <f t="shared" si="6"/>
        <v>2.5</v>
      </c>
      <c r="W26" s="327">
        <v>60</v>
      </c>
      <c r="X26" s="327">
        <f t="shared" si="7"/>
        <v>5</v>
      </c>
      <c r="Y26" s="327"/>
      <c r="Z26" s="327"/>
      <c r="AA26" s="327"/>
      <c r="AB26" s="327"/>
      <c r="AC26" s="327"/>
      <c r="AD26" s="327"/>
      <c r="AE26" s="327" t="s">
        <v>123</v>
      </c>
      <c r="AF26" s="327"/>
      <c r="AG26" s="327">
        <v>60</v>
      </c>
      <c r="AH26" s="327"/>
      <c r="AI26" s="327"/>
      <c r="AJ26" s="327"/>
      <c r="AK26" s="327"/>
      <c r="AL26" s="327"/>
      <c r="AM26" s="327"/>
      <c r="AN26" s="327"/>
      <c r="AO26" s="327"/>
      <c r="AP26" s="327"/>
      <c r="AQ26" s="327">
        <v>5.7</v>
      </c>
      <c r="AR26" s="327">
        <v>5</v>
      </c>
      <c r="AS26" s="327"/>
      <c r="AT26" s="327"/>
      <c r="AU26" s="327"/>
      <c r="AV26" s="327"/>
      <c r="AW26" s="327"/>
      <c r="AX26" s="327"/>
      <c r="AY26" s="327"/>
      <c r="AZ26" s="327"/>
      <c r="BA26" s="327"/>
      <c r="BB26" s="327"/>
      <c r="BC26" s="327">
        <v>1</v>
      </c>
      <c r="BD26" s="327">
        <v>1</v>
      </c>
      <c r="BE26" s="327">
        <v>1</v>
      </c>
      <c r="BF26" s="327"/>
      <c r="BG26" s="327"/>
      <c r="BH26" s="327"/>
      <c r="BI26" s="327"/>
      <c r="BJ26" s="327"/>
      <c r="BK26" s="327"/>
      <c r="BL26" s="327"/>
      <c r="BM26" s="327"/>
      <c r="BN26" s="327"/>
      <c r="BO26" s="327"/>
      <c r="BP26" s="327"/>
      <c r="BQ26" s="327"/>
      <c r="BR26" s="327">
        <v>1</v>
      </c>
      <c r="BS26" s="327">
        <v>3</v>
      </c>
      <c r="BT26" s="327"/>
      <c r="BU26" s="327">
        <v>3</v>
      </c>
      <c r="BV26" s="327">
        <v>14940</v>
      </c>
      <c r="BW26" s="327" t="s">
        <v>119</v>
      </c>
      <c r="BX26" s="327" t="s">
        <v>119</v>
      </c>
      <c r="BY26" s="327"/>
      <c r="BZ26" s="327" t="s">
        <v>120</v>
      </c>
      <c r="CA26" s="327"/>
      <c r="CB26" s="327"/>
      <c r="CC26" s="327"/>
      <c r="CD26" s="327"/>
      <c r="CE26" s="327"/>
      <c r="CF26" s="327">
        <v>40.416666666666671</v>
      </c>
      <c r="CG26" s="327"/>
    </row>
    <row r="27" spans="2:108" ht="15" customHeight="1">
      <c r="B27" s="524" t="s">
        <v>122</v>
      </c>
      <c r="C27" s="327"/>
      <c r="D27" s="327" t="s">
        <v>112</v>
      </c>
      <c r="E27" s="327" t="s">
        <v>113</v>
      </c>
      <c r="F27" s="327"/>
      <c r="G27" s="327" t="s">
        <v>128</v>
      </c>
      <c r="H27" s="327" t="s">
        <v>134</v>
      </c>
      <c r="I27" s="327" t="s">
        <v>126</v>
      </c>
      <c r="J27" s="327" t="s">
        <v>116</v>
      </c>
      <c r="K27" s="327" t="s">
        <v>127</v>
      </c>
      <c r="L27" s="327">
        <v>1</v>
      </c>
      <c r="M27" s="327">
        <v>3000</v>
      </c>
      <c r="N27" s="327"/>
      <c r="O27" s="327">
        <f t="shared" si="3"/>
        <v>3000</v>
      </c>
      <c r="P27" s="534">
        <f t="shared" si="0"/>
        <v>150</v>
      </c>
      <c r="Q27" s="534">
        <f t="shared" si="1"/>
        <v>150</v>
      </c>
      <c r="R27" s="534">
        <f t="shared" si="4"/>
        <v>165</v>
      </c>
      <c r="S27" s="327">
        <v>2</v>
      </c>
      <c r="T27" s="327">
        <f t="shared" si="5"/>
        <v>300</v>
      </c>
      <c r="U27" s="327">
        <f t="shared" si="2"/>
        <v>300</v>
      </c>
      <c r="V27" s="327">
        <f t="shared" si="6"/>
        <v>2.5</v>
      </c>
      <c r="W27" s="327">
        <v>60</v>
      </c>
      <c r="X27" s="327">
        <f t="shared" si="7"/>
        <v>5</v>
      </c>
      <c r="Y27" s="327"/>
      <c r="Z27" s="327"/>
      <c r="AA27" s="327"/>
      <c r="AB27" s="327"/>
      <c r="AC27" s="327"/>
      <c r="AD27" s="327"/>
      <c r="AE27" s="327" t="s">
        <v>123</v>
      </c>
      <c r="AF27" s="327"/>
      <c r="AG27" s="327">
        <v>60</v>
      </c>
      <c r="AH27" s="327"/>
      <c r="AI27" s="327"/>
      <c r="AJ27" s="327"/>
      <c r="AK27" s="327"/>
      <c r="AL27" s="327"/>
      <c r="AM27" s="327"/>
      <c r="AN27" s="327"/>
      <c r="AO27" s="327"/>
      <c r="AP27" s="327"/>
      <c r="AQ27" s="327">
        <v>5.7</v>
      </c>
      <c r="AR27" s="327">
        <v>5</v>
      </c>
      <c r="AS27" s="327"/>
      <c r="AT27" s="327"/>
      <c r="AU27" s="327"/>
      <c r="AV27" s="327"/>
      <c r="AW27" s="327"/>
      <c r="AX27" s="327"/>
      <c r="AY27" s="327"/>
      <c r="AZ27" s="327"/>
      <c r="BA27" s="327"/>
      <c r="BB27" s="327">
        <v>1</v>
      </c>
      <c r="BC27" s="327">
        <v>1</v>
      </c>
      <c r="BD27" s="327"/>
      <c r="BE27" s="327"/>
      <c r="BF27" s="327"/>
      <c r="BG27" s="327"/>
      <c r="BH27" s="327"/>
      <c r="BI27" s="327"/>
      <c r="BJ27" s="327"/>
      <c r="BK27" s="327"/>
      <c r="BL27" s="327"/>
      <c r="BM27" s="327"/>
      <c r="BN27" s="327"/>
      <c r="BO27" s="327"/>
      <c r="BP27" s="327"/>
      <c r="BQ27" s="327"/>
      <c r="BR27" s="327">
        <v>1</v>
      </c>
      <c r="BS27" s="327">
        <v>2</v>
      </c>
      <c r="BT27" s="327"/>
      <c r="BU27" s="327">
        <v>2</v>
      </c>
      <c r="BV27" s="327">
        <v>9960</v>
      </c>
      <c r="BW27" s="327" t="s">
        <v>119</v>
      </c>
      <c r="BX27" s="327" t="s">
        <v>119</v>
      </c>
      <c r="BY27" s="327"/>
      <c r="BZ27" s="327" t="s">
        <v>120</v>
      </c>
      <c r="CA27" s="327"/>
      <c r="CB27" s="327"/>
      <c r="CC27" s="327"/>
      <c r="CD27" s="327"/>
      <c r="CE27" s="327"/>
      <c r="CF27" s="327">
        <v>40.416666666666671</v>
      </c>
      <c r="CG27" s="327"/>
    </row>
    <row r="28" spans="2:108" ht="15" customHeight="1">
      <c r="B28" s="524" t="s">
        <v>122</v>
      </c>
      <c r="C28" s="327"/>
      <c r="D28" s="327" t="s">
        <v>112</v>
      </c>
      <c r="E28" s="327" t="s">
        <v>113</v>
      </c>
      <c r="F28" s="327"/>
      <c r="G28" s="327" t="s">
        <v>125</v>
      </c>
      <c r="H28" s="327" t="s">
        <v>134</v>
      </c>
      <c r="I28" s="327" t="s">
        <v>126</v>
      </c>
      <c r="J28" s="327" t="s">
        <v>116</v>
      </c>
      <c r="K28" s="327" t="s">
        <v>127</v>
      </c>
      <c r="L28" s="327">
        <v>1</v>
      </c>
      <c r="M28" s="327">
        <v>3000</v>
      </c>
      <c r="N28" s="327"/>
      <c r="O28" s="327">
        <f t="shared" si="3"/>
        <v>3000</v>
      </c>
      <c r="P28" s="534">
        <f t="shared" si="0"/>
        <v>150</v>
      </c>
      <c r="Q28" s="534">
        <f t="shared" si="1"/>
        <v>150</v>
      </c>
      <c r="R28" s="534">
        <f t="shared" si="4"/>
        <v>165</v>
      </c>
      <c r="S28" s="327">
        <v>2</v>
      </c>
      <c r="T28" s="327">
        <f t="shared" si="5"/>
        <v>300</v>
      </c>
      <c r="U28" s="327">
        <f t="shared" si="2"/>
        <v>300</v>
      </c>
      <c r="V28" s="327">
        <f t="shared" si="6"/>
        <v>2.5</v>
      </c>
      <c r="W28" s="327">
        <v>60</v>
      </c>
      <c r="X28" s="327">
        <f t="shared" si="7"/>
        <v>5</v>
      </c>
      <c r="Y28" s="327"/>
      <c r="Z28" s="327"/>
      <c r="AA28" s="327"/>
      <c r="AB28" s="327"/>
      <c r="AC28" s="327"/>
      <c r="AD28" s="327"/>
      <c r="AE28" s="327" t="s">
        <v>123</v>
      </c>
      <c r="AF28" s="327"/>
      <c r="AG28" s="327">
        <v>60</v>
      </c>
      <c r="AH28" s="327"/>
      <c r="AI28" s="327"/>
      <c r="AJ28" s="327"/>
      <c r="AK28" s="327"/>
      <c r="AL28" s="327"/>
      <c r="AM28" s="327"/>
      <c r="AN28" s="327"/>
      <c r="AO28" s="327"/>
      <c r="AP28" s="327"/>
      <c r="AQ28" s="327">
        <v>5.7</v>
      </c>
      <c r="AR28" s="327">
        <v>5</v>
      </c>
      <c r="AS28" s="327"/>
      <c r="AT28" s="327"/>
      <c r="AU28" s="327"/>
      <c r="AV28" s="327"/>
      <c r="AW28" s="327"/>
      <c r="AX28" s="327"/>
      <c r="AY28" s="327"/>
      <c r="AZ28" s="327"/>
      <c r="BA28" s="327"/>
      <c r="BB28" s="327"/>
      <c r="BC28" s="327">
        <v>1</v>
      </c>
      <c r="BD28" s="327">
        <v>1</v>
      </c>
      <c r="BE28" s="327">
        <v>1</v>
      </c>
      <c r="BF28" s="327"/>
      <c r="BG28" s="327"/>
      <c r="BH28" s="327"/>
      <c r="BI28" s="327"/>
      <c r="BJ28" s="327"/>
      <c r="BK28" s="327"/>
      <c r="BL28" s="327"/>
      <c r="BM28" s="327"/>
      <c r="BN28" s="327"/>
      <c r="BO28" s="327"/>
      <c r="BP28" s="327"/>
      <c r="BQ28" s="327"/>
      <c r="BR28" s="327">
        <v>1</v>
      </c>
      <c r="BS28" s="327">
        <v>3</v>
      </c>
      <c r="BT28" s="327"/>
      <c r="BU28" s="327">
        <v>3</v>
      </c>
      <c r="BV28" s="327">
        <v>14940</v>
      </c>
      <c r="BW28" s="327" t="s">
        <v>119</v>
      </c>
      <c r="BX28" s="327" t="s">
        <v>119</v>
      </c>
      <c r="BY28" s="327"/>
      <c r="BZ28" s="327" t="s">
        <v>120</v>
      </c>
      <c r="CA28" s="327"/>
      <c r="CB28" s="327"/>
      <c r="CC28" s="327"/>
      <c r="CD28" s="327"/>
      <c r="CE28" s="327"/>
      <c r="CF28" s="327">
        <v>40.416666666666671</v>
      </c>
      <c r="CG28" s="327"/>
    </row>
    <row r="29" spans="2:108" ht="15" customHeight="1">
      <c r="B29" s="524" t="s">
        <v>122</v>
      </c>
      <c r="C29" s="327"/>
      <c r="D29" s="327" t="s">
        <v>112</v>
      </c>
      <c r="E29" s="327" t="s">
        <v>113</v>
      </c>
      <c r="F29" s="327"/>
      <c r="G29" s="327" t="s">
        <v>133</v>
      </c>
      <c r="H29" s="327" t="s">
        <v>129</v>
      </c>
      <c r="I29" s="327" t="s">
        <v>130</v>
      </c>
      <c r="J29" s="327" t="s">
        <v>116</v>
      </c>
      <c r="K29" s="327" t="s">
        <v>131</v>
      </c>
      <c r="L29" s="327">
        <v>1</v>
      </c>
      <c r="M29" s="327">
        <v>700</v>
      </c>
      <c r="N29" s="327"/>
      <c r="O29" s="327">
        <f t="shared" si="3"/>
        <v>700</v>
      </c>
      <c r="P29" s="534">
        <f t="shared" si="0"/>
        <v>35</v>
      </c>
      <c r="Q29" s="534">
        <f t="shared" si="1"/>
        <v>35</v>
      </c>
      <c r="R29" s="534">
        <f t="shared" si="4"/>
        <v>38.5</v>
      </c>
      <c r="S29" s="327">
        <v>2</v>
      </c>
      <c r="T29" s="327">
        <f t="shared" si="5"/>
        <v>100</v>
      </c>
      <c r="U29" s="327">
        <f t="shared" si="2"/>
        <v>100</v>
      </c>
      <c r="V29" s="327">
        <f t="shared" si="6"/>
        <v>0.7</v>
      </c>
      <c r="W29" s="327">
        <v>50</v>
      </c>
      <c r="X29" s="327">
        <f t="shared" si="7"/>
        <v>2</v>
      </c>
      <c r="Y29" s="327"/>
      <c r="Z29" s="327"/>
      <c r="AA29" s="327"/>
      <c r="AB29" s="327"/>
      <c r="AC29" s="327"/>
      <c r="AD29" s="327"/>
      <c r="AE29" s="327" t="s">
        <v>123</v>
      </c>
      <c r="AF29" s="327"/>
      <c r="AG29" s="327">
        <v>50</v>
      </c>
      <c r="AH29" s="327"/>
      <c r="AI29" s="327"/>
      <c r="AJ29" s="327"/>
      <c r="AK29" s="327"/>
      <c r="AL29" s="327"/>
      <c r="AM29" s="327"/>
      <c r="AN29" s="327"/>
      <c r="AO29" s="327"/>
      <c r="AP29" s="327"/>
      <c r="AQ29" s="327">
        <v>5.7</v>
      </c>
      <c r="AR29" s="327">
        <v>5</v>
      </c>
      <c r="AS29" s="327"/>
      <c r="AT29" s="327"/>
      <c r="AU29" s="327"/>
      <c r="AV29" s="327"/>
      <c r="AW29" s="327"/>
      <c r="AX29" s="327"/>
      <c r="AY29" s="327"/>
      <c r="AZ29" s="327"/>
      <c r="BA29" s="327"/>
      <c r="BB29" s="327"/>
      <c r="BC29" s="327"/>
      <c r="BD29" s="327">
        <v>1</v>
      </c>
      <c r="BE29" s="327">
        <v>1</v>
      </c>
      <c r="BF29" s="327"/>
      <c r="BG29" s="327"/>
      <c r="BH29" s="327"/>
      <c r="BI29" s="327"/>
      <c r="BJ29" s="327"/>
      <c r="BK29" s="327"/>
      <c r="BL29" s="327"/>
      <c r="BM29" s="327"/>
      <c r="BN29" s="327"/>
      <c r="BO29" s="327"/>
      <c r="BP29" s="327"/>
      <c r="BQ29" s="327"/>
      <c r="BR29" s="327">
        <v>1</v>
      </c>
      <c r="BS29" s="327">
        <v>2</v>
      </c>
      <c r="BT29" s="327"/>
      <c r="BU29" s="327">
        <v>2</v>
      </c>
      <c r="BV29" s="327">
        <v>2200</v>
      </c>
      <c r="BW29" s="327" t="s">
        <v>132</v>
      </c>
      <c r="BX29" s="327" t="s">
        <v>132</v>
      </c>
      <c r="BY29" s="327"/>
      <c r="BZ29" s="327" t="s">
        <v>120</v>
      </c>
      <c r="CA29" s="327"/>
      <c r="CB29" s="327"/>
      <c r="CC29" s="327"/>
      <c r="CD29" s="327"/>
      <c r="CE29" s="327"/>
      <c r="CF29" s="327">
        <v>34.416666666666671</v>
      </c>
      <c r="CG29" s="327"/>
    </row>
    <row r="30" spans="2:108" ht="15" customHeight="1">
      <c r="B30" s="524" t="s">
        <v>122</v>
      </c>
      <c r="C30" s="327"/>
      <c r="D30" s="327" t="s">
        <v>112</v>
      </c>
      <c r="E30" s="327" t="s">
        <v>113</v>
      </c>
      <c r="F30" s="327"/>
      <c r="G30" s="327" t="s">
        <v>129</v>
      </c>
      <c r="H30" s="327" t="s">
        <v>129</v>
      </c>
      <c r="I30" s="327" t="s">
        <v>130</v>
      </c>
      <c r="J30" s="327" t="s">
        <v>116</v>
      </c>
      <c r="K30" s="327" t="s">
        <v>131</v>
      </c>
      <c r="L30" s="327">
        <v>1</v>
      </c>
      <c r="M30" s="327">
        <v>700</v>
      </c>
      <c r="N30" s="327"/>
      <c r="O30" s="327">
        <f t="shared" si="3"/>
        <v>700</v>
      </c>
      <c r="P30" s="534">
        <f t="shared" si="0"/>
        <v>35</v>
      </c>
      <c r="Q30" s="534">
        <f t="shared" si="1"/>
        <v>370</v>
      </c>
      <c r="R30" s="534">
        <f t="shared" si="4"/>
        <v>407</v>
      </c>
      <c r="S30" s="327">
        <v>2</v>
      </c>
      <c r="T30" s="327">
        <f t="shared" si="5"/>
        <v>100</v>
      </c>
      <c r="U30" s="327">
        <f t="shared" si="2"/>
        <v>800</v>
      </c>
      <c r="V30" s="327">
        <f t="shared" si="6"/>
        <v>0.7</v>
      </c>
      <c r="W30" s="327">
        <v>50</v>
      </c>
      <c r="X30" s="327">
        <f t="shared" si="7"/>
        <v>2</v>
      </c>
      <c r="Y30" s="327"/>
      <c r="Z30" s="327"/>
      <c r="AA30" s="327"/>
      <c r="AB30" s="327"/>
      <c r="AC30" s="327"/>
      <c r="AD30" s="327"/>
      <c r="AE30" s="327" t="s">
        <v>123</v>
      </c>
      <c r="AF30" s="327"/>
      <c r="AG30" s="327">
        <v>50</v>
      </c>
      <c r="AH30" s="327"/>
      <c r="AI30" s="327"/>
      <c r="AJ30" s="327"/>
      <c r="AK30" s="327"/>
      <c r="AL30" s="327"/>
      <c r="AM30" s="327"/>
      <c r="AN30" s="327"/>
      <c r="AO30" s="327"/>
      <c r="AP30" s="327"/>
      <c r="AQ30" s="327">
        <v>5.7</v>
      </c>
      <c r="AR30" s="327">
        <v>5</v>
      </c>
      <c r="AS30" s="327"/>
      <c r="AT30" s="327"/>
      <c r="AU30" s="327"/>
      <c r="AV30" s="327"/>
      <c r="AW30" s="327"/>
      <c r="AX30" s="327"/>
      <c r="AY30" s="327"/>
      <c r="AZ30" s="327"/>
      <c r="BA30" s="327"/>
      <c r="BB30" s="327"/>
      <c r="BC30" s="327">
        <v>1</v>
      </c>
      <c r="BD30" s="327">
        <v>1</v>
      </c>
      <c r="BE30" s="327">
        <v>1</v>
      </c>
      <c r="BF30" s="327"/>
      <c r="BG30" s="327"/>
      <c r="BH30" s="327"/>
      <c r="BI30" s="327"/>
      <c r="BJ30" s="327"/>
      <c r="BK30" s="327"/>
      <c r="BL30" s="327"/>
      <c r="BM30" s="327"/>
      <c r="BN30" s="327"/>
      <c r="BO30" s="327"/>
      <c r="BP30" s="327"/>
      <c r="BQ30" s="327"/>
      <c r="BR30" s="327">
        <v>1</v>
      </c>
      <c r="BS30" s="327">
        <v>3</v>
      </c>
      <c r="BT30" s="327"/>
      <c r="BU30" s="327">
        <v>3</v>
      </c>
      <c r="BV30" s="327">
        <v>3300</v>
      </c>
      <c r="BW30" s="327" t="s">
        <v>132</v>
      </c>
      <c r="BX30" s="327" t="s">
        <v>132</v>
      </c>
      <c r="BY30" s="327"/>
      <c r="BZ30" s="327" t="s">
        <v>120</v>
      </c>
      <c r="CA30" s="327"/>
      <c r="CB30" s="327"/>
      <c r="CC30" s="327"/>
      <c r="CD30" s="327"/>
      <c r="CE30" s="327"/>
      <c r="CF30" s="327">
        <v>34.416666666666671</v>
      </c>
      <c r="CG30" s="327"/>
    </row>
    <row r="31" spans="2:108" ht="15" customHeight="1">
      <c r="B31" s="524" t="s">
        <v>122</v>
      </c>
      <c r="C31" s="327"/>
      <c r="D31" s="327" t="s">
        <v>112</v>
      </c>
      <c r="E31" s="327" t="s">
        <v>113</v>
      </c>
      <c r="F31" s="327"/>
      <c r="G31" s="327" t="s">
        <v>137</v>
      </c>
      <c r="H31" s="327" t="s">
        <v>134</v>
      </c>
      <c r="I31" s="327" t="s">
        <v>135</v>
      </c>
      <c r="J31" s="327" t="s">
        <v>116</v>
      </c>
      <c r="K31" s="327" t="s">
        <v>136</v>
      </c>
      <c r="L31" s="327">
        <v>1</v>
      </c>
      <c r="M31" s="327">
        <v>700</v>
      </c>
      <c r="N31" s="327"/>
      <c r="O31" s="327">
        <f t="shared" si="3"/>
        <v>700</v>
      </c>
      <c r="P31" s="534">
        <f t="shared" si="0"/>
        <v>35</v>
      </c>
      <c r="Q31" s="534">
        <f t="shared" si="1"/>
        <v>35</v>
      </c>
      <c r="R31" s="534">
        <f t="shared" si="4"/>
        <v>38.5</v>
      </c>
      <c r="S31" s="327">
        <v>2</v>
      </c>
      <c r="T31" s="327">
        <f t="shared" si="5"/>
        <v>100</v>
      </c>
      <c r="U31" s="327">
        <f t="shared" si="2"/>
        <v>100</v>
      </c>
      <c r="V31" s="327">
        <f t="shared" si="6"/>
        <v>0.7</v>
      </c>
      <c r="W31" s="327">
        <v>50</v>
      </c>
      <c r="X31" s="327">
        <f t="shared" si="7"/>
        <v>2</v>
      </c>
      <c r="Y31" s="327"/>
      <c r="Z31" s="327"/>
      <c r="AA31" s="327"/>
      <c r="AB31" s="327"/>
      <c r="AC31" s="327"/>
      <c r="AD31" s="327"/>
      <c r="AE31" s="327" t="s">
        <v>123</v>
      </c>
      <c r="AF31" s="327"/>
      <c r="AG31" s="327">
        <v>50</v>
      </c>
      <c r="AH31" s="327"/>
      <c r="AI31" s="327"/>
      <c r="AJ31" s="327"/>
      <c r="AK31" s="327"/>
      <c r="AL31" s="327"/>
      <c r="AM31" s="327"/>
      <c r="AN31" s="327"/>
      <c r="AO31" s="327"/>
      <c r="AP31" s="327"/>
      <c r="AQ31" s="327">
        <v>5.7</v>
      </c>
      <c r="AR31" s="327">
        <v>5</v>
      </c>
      <c r="AS31" s="327"/>
      <c r="AT31" s="327"/>
      <c r="AU31" s="327"/>
      <c r="AV31" s="327"/>
      <c r="AW31" s="327"/>
      <c r="AX31" s="327"/>
      <c r="AY31" s="327"/>
      <c r="AZ31" s="327"/>
      <c r="BA31" s="327"/>
      <c r="BB31" s="327">
        <v>1</v>
      </c>
      <c r="BC31" s="327">
        <v>1</v>
      </c>
      <c r="BD31" s="327"/>
      <c r="BE31" s="327"/>
      <c r="BF31" s="327"/>
      <c r="BG31" s="327"/>
      <c r="BH31" s="327"/>
      <c r="BI31" s="327"/>
      <c r="BJ31" s="327"/>
      <c r="BK31" s="327"/>
      <c r="BL31" s="327"/>
      <c r="BM31" s="327"/>
      <c r="BN31" s="327"/>
      <c r="BO31" s="327"/>
      <c r="BP31" s="327"/>
      <c r="BQ31" s="327"/>
      <c r="BR31" s="327">
        <v>1</v>
      </c>
      <c r="BS31" s="327">
        <v>2</v>
      </c>
      <c r="BT31" s="327"/>
      <c r="BU31" s="327">
        <v>2</v>
      </c>
      <c r="BV31" s="327">
        <v>2200</v>
      </c>
      <c r="BW31" s="327" t="s">
        <v>132</v>
      </c>
      <c r="BX31" s="327" t="s">
        <v>132</v>
      </c>
      <c r="BY31" s="327"/>
      <c r="BZ31" s="327" t="s">
        <v>120</v>
      </c>
      <c r="CA31" s="327"/>
      <c r="CB31" s="327"/>
      <c r="CC31" s="327"/>
      <c r="CD31" s="327"/>
      <c r="CE31" s="327"/>
      <c r="CF31" s="327">
        <v>34.416666666666671</v>
      </c>
      <c r="CG31" s="327"/>
    </row>
    <row r="32" spans="2:108" ht="15" customHeight="1">
      <c r="B32" s="524" t="s">
        <v>122</v>
      </c>
      <c r="C32" s="327"/>
      <c r="D32" s="327" t="s">
        <v>112</v>
      </c>
      <c r="E32" s="327" t="s">
        <v>113</v>
      </c>
      <c r="F32" s="327"/>
      <c r="G32" s="327" t="s">
        <v>134</v>
      </c>
      <c r="H32" s="327" t="s">
        <v>134</v>
      </c>
      <c r="I32" s="327" t="s">
        <v>135</v>
      </c>
      <c r="J32" s="327" t="s">
        <v>116</v>
      </c>
      <c r="K32" s="327" t="s">
        <v>136</v>
      </c>
      <c r="L32" s="327">
        <v>1</v>
      </c>
      <c r="M32" s="327">
        <v>700</v>
      </c>
      <c r="N32" s="327"/>
      <c r="O32" s="327">
        <f t="shared" si="3"/>
        <v>700</v>
      </c>
      <c r="P32" s="534">
        <f t="shared" si="0"/>
        <v>35</v>
      </c>
      <c r="Q32" s="534">
        <f t="shared" si="1"/>
        <v>370</v>
      </c>
      <c r="R32" s="534">
        <f t="shared" si="4"/>
        <v>407</v>
      </c>
      <c r="S32" s="327">
        <v>2</v>
      </c>
      <c r="T32" s="327">
        <f t="shared" si="5"/>
        <v>100</v>
      </c>
      <c r="U32" s="327">
        <f t="shared" si="2"/>
        <v>800</v>
      </c>
      <c r="V32" s="327">
        <f t="shared" si="6"/>
        <v>0.7</v>
      </c>
      <c r="W32" s="327">
        <v>50</v>
      </c>
      <c r="X32" s="327">
        <f t="shared" si="7"/>
        <v>2</v>
      </c>
      <c r="Y32" s="327"/>
      <c r="Z32" s="327"/>
      <c r="AA32" s="327"/>
      <c r="AB32" s="327"/>
      <c r="AC32" s="327"/>
      <c r="AD32" s="327"/>
      <c r="AE32" s="327" t="s">
        <v>123</v>
      </c>
      <c r="AF32" s="327"/>
      <c r="AG32" s="327">
        <v>50</v>
      </c>
      <c r="AH32" s="327"/>
      <c r="AI32" s="327"/>
      <c r="AJ32" s="327"/>
      <c r="AK32" s="327"/>
      <c r="AL32" s="327"/>
      <c r="AM32" s="327"/>
      <c r="AN32" s="327"/>
      <c r="AO32" s="327"/>
      <c r="AP32" s="327"/>
      <c r="AQ32" s="327">
        <v>5.7</v>
      </c>
      <c r="AR32" s="327">
        <v>5</v>
      </c>
      <c r="AS32" s="327"/>
      <c r="AT32" s="327"/>
      <c r="AU32" s="327"/>
      <c r="AV32" s="327"/>
      <c r="AW32" s="327"/>
      <c r="AX32" s="327"/>
      <c r="AY32" s="327"/>
      <c r="AZ32" s="327"/>
      <c r="BA32" s="327"/>
      <c r="BB32" s="327"/>
      <c r="BC32" s="327">
        <v>1</v>
      </c>
      <c r="BD32" s="327">
        <v>1</v>
      </c>
      <c r="BE32" s="327">
        <v>1</v>
      </c>
      <c r="BF32" s="327"/>
      <c r="BG32" s="327"/>
      <c r="BH32" s="327"/>
      <c r="BI32" s="327"/>
      <c r="BJ32" s="327"/>
      <c r="BK32" s="327"/>
      <c r="BL32" s="327"/>
      <c r="BM32" s="327"/>
      <c r="BN32" s="327"/>
      <c r="BO32" s="327"/>
      <c r="BP32" s="327"/>
      <c r="BQ32" s="327"/>
      <c r="BR32" s="327">
        <v>1</v>
      </c>
      <c r="BS32" s="327">
        <v>3</v>
      </c>
      <c r="BT32" s="327"/>
      <c r="BU32" s="327">
        <v>3</v>
      </c>
      <c r="BV32" s="327">
        <v>3300</v>
      </c>
      <c r="BW32" s="327" t="s">
        <v>132</v>
      </c>
      <c r="BX32" s="327" t="s">
        <v>132</v>
      </c>
      <c r="BY32" s="327"/>
      <c r="BZ32" s="327" t="s">
        <v>120</v>
      </c>
      <c r="CA32" s="327"/>
      <c r="CB32" s="327"/>
      <c r="CC32" s="327"/>
      <c r="CD32" s="327"/>
      <c r="CE32" s="327"/>
      <c r="CF32" s="327">
        <v>34.416666666666671</v>
      </c>
      <c r="CG32" s="327"/>
    </row>
    <row r="33" spans="2:85" ht="15" customHeight="1">
      <c r="B33" s="524" t="s">
        <v>138</v>
      </c>
      <c r="C33" s="327"/>
      <c r="D33" s="327"/>
      <c r="E33" s="327" t="s">
        <v>113</v>
      </c>
      <c r="F33" s="327"/>
      <c r="G33" s="327" t="s">
        <v>138</v>
      </c>
      <c r="H33" s="327" t="s">
        <v>138</v>
      </c>
      <c r="I33" s="327" t="s">
        <v>139</v>
      </c>
      <c r="J33" s="327" t="s">
        <v>140</v>
      </c>
      <c r="K33" s="327" t="s">
        <v>141</v>
      </c>
      <c r="L33" s="327">
        <v>1</v>
      </c>
      <c r="M33" s="327">
        <v>3675</v>
      </c>
      <c r="N33" s="327"/>
      <c r="O33" s="327">
        <f t="shared" si="3"/>
        <v>3675</v>
      </c>
      <c r="P33" s="534">
        <f t="shared" si="0"/>
        <v>183.75</v>
      </c>
      <c r="Q33" s="534">
        <f t="shared" si="1"/>
        <v>367.5</v>
      </c>
      <c r="R33" s="534">
        <f t="shared" si="4"/>
        <v>404.25</v>
      </c>
      <c r="S33" s="327">
        <v>2</v>
      </c>
      <c r="T33" s="327">
        <f t="shared" si="5"/>
        <v>720</v>
      </c>
      <c r="U33" s="327">
        <f t="shared" si="2"/>
        <v>1440</v>
      </c>
      <c r="V33" s="327">
        <f t="shared" si="6"/>
        <v>7.4</v>
      </c>
      <c r="W33" s="327">
        <v>25</v>
      </c>
      <c r="X33" s="327">
        <f t="shared" si="7"/>
        <v>29</v>
      </c>
      <c r="Y33" s="327"/>
      <c r="Z33" s="327"/>
      <c r="AA33" s="327"/>
      <c r="AB33" s="327"/>
      <c r="AC33" s="327"/>
      <c r="AD33" s="327"/>
      <c r="AE33" s="327" t="s">
        <v>123</v>
      </c>
      <c r="AF33" s="327"/>
      <c r="AG33" s="327">
        <v>360</v>
      </c>
      <c r="AH33" s="327"/>
      <c r="AI33" s="327"/>
      <c r="AJ33" s="327"/>
      <c r="AK33" s="327"/>
      <c r="AL33" s="327"/>
      <c r="AM33" s="327"/>
      <c r="AN33" s="327"/>
      <c r="AO33" s="327"/>
      <c r="AP33" s="327"/>
      <c r="AQ33" s="327">
        <v>6.5</v>
      </c>
      <c r="AR33" s="327">
        <v>5</v>
      </c>
      <c r="AS33" s="327"/>
      <c r="AT33" s="327"/>
      <c r="AU33" s="327"/>
      <c r="AV33" s="327"/>
      <c r="AW33" s="327"/>
      <c r="AX33" s="327"/>
      <c r="AY33" s="327"/>
      <c r="AZ33" s="327"/>
      <c r="BA33" s="327"/>
      <c r="BB33" s="327">
        <v>1</v>
      </c>
      <c r="BC33" s="327"/>
      <c r="BD33" s="327"/>
      <c r="BE33" s="327"/>
      <c r="BF33" s="327"/>
      <c r="BG33" s="327"/>
      <c r="BH33" s="327"/>
      <c r="BI33" s="327"/>
      <c r="BJ33" s="327"/>
      <c r="BK33" s="327"/>
      <c r="BL33" s="327"/>
      <c r="BM33" s="327"/>
      <c r="BN33" s="327"/>
      <c r="BO33" s="327"/>
      <c r="BP33" s="327"/>
      <c r="BQ33" s="327"/>
      <c r="BR33" s="327">
        <v>1</v>
      </c>
      <c r="BS33" s="327">
        <v>1</v>
      </c>
      <c r="BT33" s="327"/>
      <c r="BU33" s="327">
        <v>1</v>
      </c>
      <c r="BV33" s="327">
        <v>6000</v>
      </c>
      <c r="BW33" s="327" t="s">
        <v>119</v>
      </c>
      <c r="BX33" s="327" t="s">
        <v>119</v>
      </c>
      <c r="BY33" s="327"/>
      <c r="BZ33" s="327" t="s">
        <v>120</v>
      </c>
      <c r="CA33" s="327"/>
      <c r="CB33" s="327"/>
      <c r="CC33" s="327"/>
      <c r="CD33" s="327"/>
      <c r="CE33" s="327"/>
      <c r="CF33" s="327">
        <v>48</v>
      </c>
      <c r="CG33" s="327"/>
    </row>
    <row r="34" spans="2:85" ht="15" customHeight="1">
      <c r="B34" s="524" t="s">
        <v>138</v>
      </c>
      <c r="C34" s="327"/>
      <c r="D34" s="327"/>
      <c r="E34" s="327" t="s">
        <v>113</v>
      </c>
      <c r="F34" s="327"/>
      <c r="G34" s="327" t="s">
        <v>142</v>
      </c>
      <c r="H34" s="327" t="s">
        <v>138</v>
      </c>
      <c r="I34" s="327" t="s">
        <v>143</v>
      </c>
      <c r="J34" s="327" t="s">
        <v>140</v>
      </c>
      <c r="K34" s="327" t="s">
        <v>144</v>
      </c>
      <c r="L34" s="327">
        <v>1</v>
      </c>
      <c r="M34" s="327">
        <v>3675</v>
      </c>
      <c r="N34" s="327"/>
      <c r="O34" s="327">
        <f t="shared" si="3"/>
        <v>3675</v>
      </c>
      <c r="P34" s="534">
        <f t="shared" si="0"/>
        <v>183.75</v>
      </c>
      <c r="Q34" s="534">
        <f t="shared" si="1"/>
        <v>183.75</v>
      </c>
      <c r="R34" s="534">
        <f t="shared" si="4"/>
        <v>202.125</v>
      </c>
      <c r="S34" s="327">
        <v>2</v>
      </c>
      <c r="T34" s="327">
        <f t="shared" si="5"/>
        <v>720</v>
      </c>
      <c r="U34" s="327">
        <f t="shared" si="2"/>
        <v>720</v>
      </c>
      <c r="V34" s="327">
        <f t="shared" si="6"/>
        <v>7.4</v>
      </c>
      <c r="W34" s="327">
        <v>25</v>
      </c>
      <c r="X34" s="327">
        <f t="shared" si="7"/>
        <v>29</v>
      </c>
      <c r="Y34" s="327"/>
      <c r="Z34" s="327"/>
      <c r="AA34" s="327"/>
      <c r="AB34" s="327"/>
      <c r="AC34" s="327"/>
      <c r="AD34" s="327"/>
      <c r="AE34" s="327" t="s">
        <v>123</v>
      </c>
      <c r="AF34" s="327"/>
      <c r="AG34" s="327">
        <v>360</v>
      </c>
      <c r="AH34" s="327"/>
      <c r="AI34" s="327"/>
      <c r="AJ34" s="327"/>
      <c r="AK34" s="327"/>
      <c r="AL34" s="327"/>
      <c r="AM34" s="327"/>
      <c r="AN34" s="327"/>
      <c r="AO34" s="327"/>
      <c r="AP34" s="327"/>
      <c r="AQ34" s="327">
        <v>6.5</v>
      </c>
      <c r="AR34" s="327">
        <v>5</v>
      </c>
      <c r="AS34" s="327"/>
      <c r="AT34" s="327"/>
      <c r="AU34" s="327"/>
      <c r="AV34" s="327"/>
      <c r="AW34" s="327"/>
      <c r="AX34" s="327"/>
      <c r="AY34" s="327"/>
      <c r="AZ34" s="327"/>
      <c r="BA34" s="327"/>
      <c r="BB34" s="327">
        <v>1</v>
      </c>
      <c r="BC34" s="327"/>
      <c r="BD34" s="327"/>
      <c r="BE34" s="327"/>
      <c r="BF34" s="327"/>
      <c r="BG34" s="327"/>
      <c r="BH34" s="327"/>
      <c r="BI34" s="327"/>
      <c r="BJ34" s="327"/>
      <c r="BK34" s="327"/>
      <c r="BL34" s="327"/>
      <c r="BM34" s="327"/>
      <c r="BN34" s="327"/>
      <c r="BO34" s="327"/>
      <c r="BP34" s="327"/>
      <c r="BQ34" s="327"/>
      <c r="BR34" s="327">
        <v>1</v>
      </c>
      <c r="BS34" s="327">
        <v>1</v>
      </c>
      <c r="BT34" s="327"/>
      <c r="BU34" s="327">
        <v>1</v>
      </c>
      <c r="BV34" s="327">
        <v>6000</v>
      </c>
      <c r="BW34" s="327" t="s">
        <v>119</v>
      </c>
      <c r="BX34" s="327" t="s">
        <v>119</v>
      </c>
      <c r="BY34" s="327"/>
      <c r="BZ34" s="327" t="s">
        <v>120</v>
      </c>
      <c r="CA34" s="327"/>
      <c r="CB34" s="327"/>
      <c r="CC34" s="327"/>
      <c r="CD34" s="327"/>
      <c r="CE34" s="327"/>
      <c r="CF34" s="327">
        <v>48</v>
      </c>
      <c r="CG34" s="327"/>
    </row>
    <row r="35" spans="2:85" ht="15" customHeight="1">
      <c r="B35" s="524" t="s">
        <v>145</v>
      </c>
      <c r="C35" s="327"/>
      <c r="D35" s="327" t="s">
        <v>112</v>
      </c>
      <c r="E35" s="327" t="s">
        <v>1018</v>
      </c>
      <c r="F35" s="327"/>
      <c r="G35" s="327" t="s">
        <v>1530</v>
      </c>
      <c r="H35" s="327" t="s">
        <v>145</v>
      </c>
      <c r="I35" s="327" t="s">
        <v>146</v>
      </c>
      <c r="J35" s="327" t="s">
        <v>147</v>
      </c>
      <c r="K35" s="327" t="s">
        <v>148</v>
      </c>
      <c r="L35" s="327">
        <v>1</v>
      </c>
      <c r="M35" s="327">
        <v>5540</v>
      </c>
      <c r="N35" s="327"/>
      <c r="O35" s="327">
        <f t="shared" ref="O35" si="8">+M35+N35</f>
        <v>5540</v>
      </c>
      <c r="P35" s="534">
        <f t="shared" ref="P35" si="9">+O35/$H$18</f>
        <v>277</v>
      </c>
      <c r="Q35" s="534">
        <f t="shared" si="1"/>
        <v>277</v>
      </c>
      <c r="R35" s="534">
        <f t="shared" ref="R35" si="10">Q35*10%+Q35</f>
        <v>304.7</v>
      </c>
      <c r="S35" s="327">
        <v>2</v>
      </c>
      <c r="T35" s="327">
        <f t="shared" ref="T35" si="11">IF(M35=0,"0",ROUNDUP(P35*S35/AG35,0)*AG35)</f>
        <v>720</v>
      </c>
      <c r="U35" s="327">
        <f t="shared" si="2"/>
        <v>720</v>
      </c>
      <c r="V35" s="327">
        <f t="shared" ref="V35" si="12">IF(M35=0,"0",ROUND(P35/W35,1))</f>
        <v>2.8</v>
      </c>
      <c r="W35" s="327">
        <v>100</v>
      </c>
      <c r="X35" s="327">
        <f t="shared" ref="X35" si="13">ROUNDUP(T35/W35,0)</f>
        <v>8</v>
      </c>
      <c r="Y35" s="327"/>
      <c r="Z35" s="327"/>
      <c r="AA35" s="327"/>
      <c r="AB35" s="327"/>
      <c r="AC35" s="327"/>
      <c r="AD35" s="327"/>
      <c r="AE35" s="327" t="s">
        <v>169</v>
      </c>
      <c r="AF35" s="327"/>
      <c r="AG35" s="327">
        <v>360</v>
      </c>
      <c r="AH35" s="327"/>
      <c r="AI35" s="327"/>
      <c r="AJ35" s="327"/>
      <c r="AK35" s="327"/>
      <c r="AL35" s="327"/>
      <c r="AM35" s="327"/>
      <c r="AN35" s="327"/>
      <c r="AO35" s="327"/>
      <c r="AP35" s="327"/>
      <c r="AQ35" s="327">
        <v>6</v>
      </c>
      <c r="AR35" s="327">
        <v>5</v>
      </c>
      <c r="AS35" s="327"/>
      <c r="AT35" s="327"/>
      <c r="AU35" s="327"/>
      <c r="AV35" s="327"/>
      <c r="AW35" s="327"/>
      <c r="AX35" s="327"/>
      <c r="AY35" s="327"/>
      <c r="AZ35" s="327"/>
      <c r="BA35" s="327"/>
      <c r="BB35" s="327">
        <v>1</v>
      </c>
      <c r="BC35" s="327">
        <v>1</v>
      </c>
      <c r="BD35" s="327">
        <v>1</v>
      </c>
      <c r="BE35" s="327">
        <v>1</v>
      </c>
      <c r="BF35" s="327"/>
      <c r="BG35" s="327"/>
      <c r="BH35" s="327"/>
      <c r="BI35" s="327"/>
      <c r="BJ35" s="327"/>
      <c r="BK35" s="327"/>
      <c r="BL35" s="327"/>
      <c r="BM35" s="327"/>
      <c r="BN35" s="327"/>
      <c r="BO35" s="327"/>
      <c r="BP35" s="327"/>
      <c r="BQ35" s="327">
        <v>1</v>
      </c>
      <c r="BR35" s="327">
        <v>1</v>
      </c>
      <c r="BS35" s="327">
        <v>4</v>
      </c>
      <c r="BT35" s="327"/>
      <c r="BU35" s="327">
        <v>4</v>
      </c>
      <c r="BV35" s="327">
        <v>31640</v>
      </c>
      <c r="BW35" s="327" t="s">
        <v>119</v>
      </c>
      <c r="BX35" s="327" t="s">
        <v>119</v>
      </c>
      <c r="BY35" s="327"/>
      <c r="BZ35" s="327" t="s">
        <v>120</v>
      </c>
      <c r="CA35" s="327"/>
      <c r="CB35" s="327"/>
      <c r="CC35" s="327"/>
      <c r="CD35" s="327"/>
      <c r="CE35" s="327"/>
      <c r="CF35" s="327">
        <v>91.333333333333329</v>
      </c>
      <c r="CG35" s="327"/>
    </row>
    <row r="36" spans="2:85" ht="15" customHeight="1">
      <c r="B36" s="524" t="s">
        <v>145</v>
      </c>
      <c r="C36" s="327"/>
      <c r="D36" s="327" t="s">
        <v>112</v>
      </c>
      <c r="E36" s="327" t="s">
        <v>1018</v>
      </c>
      <c r="F36" s="327"/>
      <c r="G36" s="327" t="s">
        <v>1531</v>
      </c>
      <c r="H36" s="327" t="s">
        <v>145</v>
      </c>
      <c r="I36" s="327" t="s">
        <v>146</v>
      </c>
      <c r="J36" s="327" t="s">
        <v>147</v>
      </c>
      <c r="K36" s="327" t="s">
        <v>148</v>
      </c>
      <c r="L36" s="327">
        <v>1</v>
      </c>
      <c r="M36" s="327">
        <v>5540</v>
      </c>
      <c r="N36" s="327"/>
      <c r="O36" s="327">
        <f t="shared" si="3"/>
        <v>5540</v>
      </c>
      <c r="P36" s="534">
        <f t="shared" si="0"/>
        <v>277</v>
      </c>
      <c r="Q36" s="534">
        <f t="shared" si="1"/>
        <v>277</v>
      </c>
      <c r="R36" s="534">
        <f t="shared" si="4"/>
        <v>304.7</v>
      </c>
      <c r="S36" s="327">
        <v>2</v>
      </c>
      <c r="T36" s="327">
        <f t="shared" si="5"/>
        <v>720</v>
      </c>
      <c r="U36" s="327">
        <f t="shared" si="2"/>
        <v>720</v>
      </c>
      <c r="V36" s="327">
        <f t="shared" si="6"/>
        <v>2.8</v>
      </c>
      <c r="W36" s="327">
        <v>100</v>
      </c>
      <c r="X36" s="327">
        <f t="shared" si="7"/>
        <v>8</v>
      </c>
      <c r="Y36" s="327"/>
      <c r="Z36" s="327"/>
      <c r="AA36" s="327"/>
      <c r="AB36" s="327"/>
      <c r="AC36" s="327"/>
      <c r="AD36" s="327"/>
      <c r="AE36" s="327" t="s">
        <v>149</v>
      </c>
      <c r="AF36" s="327"/>
      <c r="AG36" s="327">
        <v>180</v>
      </c>
      <c r="AH36" s="327"/>
      <c r="AI36" s="327"/>
      <c r="AJ36" s="327"/>
      <c r="AK36" s="327"/>
      <c r="AL36" s="327"/>
      <c r="AM36" s="327"/>
      <c r="AN36" s="327"/>
      <c r="AO36" s="327"/>
      <c r="AP36" s="327"/>
      <c r="AQ36" s="327">
        <v>6</v>
      </c>
      <c r="AR36" s="327">
        <v>5</v>
      </c>
      <c r="AS36" s="327"/>
      <c r="AT36" s="327"/>
      <c r="AU36" s="327"/>
      <c r="AV36" s="327"/>
      <c r="AW36" s="327"/>
      <c r="AX36" s="327"/>
      <c r="AY36" s="327"/>
      <c r="AZ36" s="327"/>
      <c r="BA36" s="327"/>
      <c r="BB36" s="327">
        <v>1</v>
      </c>
      <c r="BC36" s="327">
        <v>1</v>
      </c>
      <c r="BD36" s="327">
        <v>1</v>
      </c>
      <c r="BE36" s="327">
        <v>1</v>
      </c>
      <c r="BF36" s="327"/>
      <c r="BG36" s="327"/>
      <c r="BH36" s="327"/>
      <c r="BI36" s="327"/>
      <c r="BJ36" s="327"/>
      <c r="BK36" s="327"/>
      <c r="BL36" s="327"/>
      <c r="BM36" s="327"/>
      <c r="BN36" s="327">
        <v>1</v>
      </c>
      <c r="BO36" s="327">
        <v>1</v>
      </c>
      <c r="BP36" s="327">
        <v>1</v>
      </c>
      <c r="BQ36" s="327"/>
      <c r="BR36" s="327">
        <v>1</v>
      </c>
      <c r="BS36" s="327">
        <v>4</v>
      </c>
      <c r="BT36" s="327"/>
      <c r="BU36" s="327">
        <v>4</v>
      </c>
      <c r="BV36" s="327">
        <v>31640</v>
      </c>
      <c r="BW36" s="327" t="s">
        <v>119</v>
      </c>
      <c r="BX36" s="327" t="s">
        <v>119</v>
      </c>
      <c r="BY36" s="327"/>
      <c r="BZ36" s="327" t="s">
        <v>120</v>
      </c>
      <c r="CA36" s="327"/>
      <c r="CB36" s="327"/>
      <c r="CC36" s="327"/>
      <c r="CD36" s="327"/>
      <c r="CE36" s="327"/>
      <c r="CF36" s="327">
        <v>91.333333333333329</v>
      </c>
      <c r="CG36" s="327"/>
    </row>
    <row r="37" spans="2:85" ht="15" customHeight="1">
      <c r="B37" s="524" t="s">
        <v>145</v>
      </c>
      <c r="C37" s="327"/>
      <c r="D37" s="327" t="s">
        <v>112</v>
      </c>
      <c r="E37" s="327" t="s">
        <v>113</v>
      </c>
      <c r="F37" s="327"/>
      <c r="G37" s="327" t="s">
        <v>150</v>
      </c>
      <c r="H37" s="327" t="s">
        <v>145</v>
      </c>
      <c r="I37" s="327" t="s">
        <v>151</v>
      </c>
      <c r="J37" s="327" t="s">
        <v>147</v>
      </c>
      <c r="K37" s="327" t="s">
        <v>152</v>
      </c>
      <c r="L37" s="327">
        <v>1</v>
      </c>
      <c r="M37" s="327">
        <v>1440</v>
      </c>
      <c r="N37" s="327"/>
      <c r="O37" s="327">
        <f t="shared" si="3"/>
        <v>1440</v>
      </c>
      <c r="P37" s="534">
        <f t="shared" si="0"/>
        <v>72</v>
      </c>
      <c r="Q37" s="534">
        <f t="shared" si="1"/>
        <v>72</v>
      </c>
      <c r="R37" s="534">
        <f t="shared" si="4"/>
        <v>79.2</v>
      </c>
      <c r="S37" s="327">
        <v>2</v>
      </c>
      <c r="T37" s="327">
        <f t="shared" si="5"/>
        <v>180</v>
      </c>
      <c r="U37" s="327">
        <f t="shared" si="2"/>
        <v>180</v>
      </c>
      <c r="V37" s="327">
        <f t="shared" si="6"/>
        <v>1.2</v>
      </c>
      <c r="W37" s="327">
        <v>60</v>
      </c>
      <c r="X37" s="327">
        <f t="shared" si="7"/>
        <v>3</v>
      </c>
      <c r="Y37" s="327"/>
      <c r="Z37" s="327"/>
      <c r="AA37" s="327"/>
      <c r="AB37" s="327"/>
      <c r="AC37" s="327"/>
      <c r="AD37" s="327"/>
      <c r="AE37" s="327" t="s">
        <v>149</v>
      </c>
      <c r="AF37" s="327"/>
      <c r="AG37" s="327">
        <v>180</v>
      </c>
      <c r="AH37" s="327"/>
      <c r="AI37" s="327"/>
      <c r="AJ37" s="327"/>
      <c r="AK37" s="327"/>
      <c r="AL37" s="327"/>
      <c r="AM37" s="327"/>
      <c r="AN37" s="327"/>
      <c r="AO37" s="327"/>
      <c r="AP37" s="327"/>
      <c r="AQ37" s="327">
        <v>5.7</v>
      </c>
      <c r="AR37" s="327">
        <v>5</v>
      </c>
      <c r="AS37" s="327"/>
      <c r="AT37" s="327"/>
      <c r="AU37" s="327"/>
      <c r="AV37" s="327"/>
      <c r="AW37" s="327"/>
      <c r="AX37" s="327"/>
      <c r="AY37" s="327"/>
      <c r="AZ37" s="327"/>
      <c r="BA37" s="327"/>
      <c r="BB37" s="327">
        <v>1</v>
      </c>
      <c r="BC37" s="327">
        <v>1</v>
      </c>
      <c r="BD37" s="327">
        <v>1</v>
      </c>
      <c r="BE37" s="327">
        <v>1</v>
      </c>
      <c r="BF37" s="327"/>
      <c r="BG37" s="327"/>
      <c r="BH37" s="327"/>
      <c r="BI37" s="327"/>
      <c r="BJ37" s="327"/>
      <c r="BK37" s="327"/>
      <c r="BL37" s="327"/>
      <c r="BM37" s="327"/>
      <c r="BN37" s="327"/>
      <c r="BO37" s="327"/>
      <c r="BP37" s="327"/>
      <c r="BQ37" s="327"/>
      <c r="BR37" s="327">
        <v>1</v>
      </c>
      <c r="BS37" s="327">
        <v>4</v>
      </c>
      <c r="BT37" s="327"/>
      <c r="BU37" s="327">
        <v>4</v>
      </c>
      <c r="BV37" s="327">
        <v>10560</v>
      </c>
      <c r="BW37" s="327" t="s">
        <v>132</v>
      </c>
      <c r="BX37" s="327" t="s">
        <v>132</v>
      </c>
      <c r="BY37" s="327"/>
      <c r="BZ37" s="327" t="s">
        <v>120</v>
      </c>
      <c r="CA37" s="327"/>
      <c r="CB37" s="327"/>
      <c r="CC37" s="327"/>
      <c r="CD37" s="327"/>
      <c r="CE37" s="327"/>
      <c r="CF37" s="327">
        <v>85.333333333333329</v>
      </c>
      <c r="CG37" s="327"/>
    </row>
    <row r="38" spans="2:85" ht="15" customHeight="1">
      <c r="B38" s="524" t="s">
        <v>145</v>
      </c>
      <c r="C38" s="327"/>
      <c r="D38" s="327" t="s">
        <v>112</v>
      </c>
      <c r="E38" s="327" t="s">
        <v>113</v>
      </c>
      <c r="F38" s="327"/>
      <c r="G38" s="327" t="s">
        <v>153</v>
      </c>
      <c r="H38" s="327" t="s">
        <v>145</v>
      </c>
      <c r="I38" s="327" t="s">
        <v>154</v>
      </c>
      <c r="J38" s="327" t="s">
        <v>147</v>
      </c>
      <c r="K38" s="327" t="s">
        <v>148</v>
      </c>
      <c r="L38" s="327">
        <v>1</v>
      </c>
      <c r="M38" s="327">
        <v>1620</v>
      </c>
      <c r="N38" s="327"/>
      <c r="O38" s="327">
        <f t="shared" si="3"/>
        <v>1620</v>
      </c>
      <c r="P38" s="534">
        <f t="shared" si="0"/>
        <v>81</v>
      </c>
      <c r="Q38" s="534">
        <f t="shared" si="1"/>
        <v>81</v>
      </c>
      <c r="R38" s="534">
        <f t="shared" si="4"/>
        <v>89.1</v>
      </c>
      <c r="S38" s="327">
        <v>2</v>
      </c>
      <c r="T38" s="327">
        <f t="shared" si="5"/>
        <v>180</v>
      </c>
      <c r="U38" s="327">
        <f t="shared" si="2"/>
        <v>180</v>
      </c>
      <c r="V38" s="327">
        <f t="shared" si="6"/>
        <v>1.4</v>
      </c>
      <c r="W38" s="327">
        <v>60</v>
      </c>
      <c r="X38" s="327">
        <f t="shared" si="7"/>
        <v>3</v>
      </c>
      <c r="Y38" s="327"/>
      <c r="Z38" s="327"/>
      <c r="AA38" s="327"/>
      <c r="AB38" s="327"/>
      <c r="AC38" s="327"/>
      <c r="AD38" s="327"/>
      <c r="AE38" s="327" t="s">
        <v>149</v>
      </c>
      <c r="AF38" s="327"/>
      <c r="AG38" s="327">
        <v>180</v>
      </c>
      <c r="AH38" s="327"/>
      <c r="AI38" s="327"/>
      <c r="AJ38" s="327"/>
      <c r="AK38" s="327"/>
      <c r="AL38" s="327"/>
      <c r="AM38" s="327"/>
      <c r="AN38" s="327"/>
      <c r="AO38" s="327"/>
      <c r="AP38" s="327"/>
      <c r="AQ38" s="327">
        <v>5.7</v>
      </c>
      <c r="AR38" s="327">
        <v>5</v>
      </c>
      <c r="AS38" s="327"/>
      <c r="AT38" s="327"/>
      <c r="AU38" s="327"/>
      <c r="AV38" s="327"/>
      <c r="AW38" s="327"/>
      <c r="AX38" s="327"/>
      <c r="AY38" s="327"/>
      <c r="AZ38" s="327"/>
      <c r="BA38" s="327"/>
      <c r="BB38" s="327">
        <v>1</v>
      </c>
      <c r="BC38" s="327">
        <v>1</v>
      </c>
      <c r="BD38" s="327">
        <v>1</v>
      </c>
      <c r="BE38" s="327">
        <v>1</v>
      </c>
      <c r="BF38" s="327"/>
      <c r="BG38" s="327"/>
      <c r="BH38" s="327"/>
      <c r="BI38" s="327"/>
      <c r="BJ38" s="327"/>
      <c r="BK38" s="327"/>
      <c r="BL38" s="327"/>
      <c r="BM38" s="327"/>
      <c r="BN38" s="327"/>
      <c r="BO38" s="327"/>
      <c r="BP38" s="327"/>
      <c r="BQ38" s="327"/>
      <c r="BR38" s="327">
        <v>1</v>
      </c>
      <c r="BS38" s="327">
        <v>4</v>
      </c>
      <c r="BT38" s="327"/>
      <c r="BU38" s="327">
        <v>4</v>
      </c>
      <c r="BV38" s="327">
        <v>9360</v>
      </c>
      <c r="BW38" s="327" t="s">
        <v>132</v>
      </c>
      <c r="BX38" s="327" t="s">
        <v>132</v>
      </c>
      <c r="BY38" s="327"/>
      <c r="BZ38" s="327" t="s">
        <v>120</v>
      </c>
      <c r="CA38" s="327"/>
      <c r="CB38" s="327"/>
      <c r="CC38" s="327"/>
      <c r="CD38" s="327"/>
      <c r="CE38" s="327"/>
      <c r="CF38" s="327">
        <v>85.333333333333329</v>
      </c>
      <c r="CG38" s="327"/>
    </row>
    <row r="39" spans="2:85" ht="15" customHeight="1">
      <c r="B39" s="524" t="s">
        <v>155</v>
      </c>
      <c r="C39" s="327" t="s">
        <v>1014</v>
      </c>
      <c r="D39" s="327" t="s">
        <v>1013</v>
      </c>
      <c r="E39" s="327" t="s">
        <v>113</v>
      </c>
      <c r="F39" s="327"/>
      <c r="G39" s="327" t="s">
        <v>155</v>
      </c>
      <c r="H39" s="327" t="s">
        <v>1327</v>
      </c>
      <c r="I39" s="327" t="s">
        <v>156</v>
      </c>
      <c r="J39" s="327" t="s">
        <v>157</v>
      </c>
      <c r="K39" s="327" t="s">
        <v>158</v>
      </c>
      <c r="L39" s="327">
        <v>1</v>
      </c>
      <c r="M39" s="327">
        <v>5550</v>
      </c>
      <c r="N39" s="327"/>
      <c r="O39" s="327">
        <f t="shared" si="3"/>
        <v>5550</v>
      </c>
      <c r="P39" s="534">
        <f t="shared" si="0"/>
        <v>277.5</v>
      </c>
      <c r="Q39" s="534">
        <f t="shared" si="1"/>
        <v>277.5</v>
      </c>
      <c r="R39" s="534">
        <f t="shared" si="4"/>
        <v>305.25</v>
      </c>
      <c r="S39" s="327">
        <v>2</v>
      </c>
      <c r="T39" s="327">
        <f t="shared" si="5"/>
        <v>600</v>
      </c>
      <c r="U39" s="327">
        <f t="shared" si="2"/>
        <v>600</v>
      </c>
      <c r="V39" s="327">
        <f t="shared" si="6"/>
        <v>5.6</v>
      </c>
      <c r="W39" s="327">
        <v>50</v>
      </c>
      <c r="X39" s="327">
        <f t="shared" si="7"/>
        <v>12</v>
      </c>
      <c r="Y39" s="327"/>
      <c r="Z39" s="327"/>
      <c r="AA39" s="327"/>
      <c r="AB39" s="327"/>
      <c r="AC39" s="327"/>
      <c r="AD39" s="327"/>
      <c r="AE39" s="327" t="s">
        <v>89</v>
      </c>
      <c r="AF39" s="327"/>
      <c r="AG39" s="327">
        <v>200</v>
      </c>
      <c r="AH39" s="327"/>
      <c r="AI39" s="327"/>
      <c r="AJ39" s="327"/>
      <c r="AK39" s="327"/>
      <c r="AL39" s="327"/>
      <c r="AM39" s="327"/>
      <c r="AN39" s="327"/>
      <c r="AO39" s="327"/>
      <c r="AP39" s="327"/>
      <c r="AQ39" s="327">
        <v>6.3</v>
      </c>
      <c r="AR39" s="327">
        <v>5</v>
      </c>
      <c r="AS39" s="327"/>
      <c r="AT39" s="327"/>
      <c r="AU39" s="327"/>
      <c r="AV39" s="327"/>
      <c r="AW39" s="327"/>
      <c r="AX39" s="327"/>
      <c r="AY39" s="327"/>
      <c r="AZ39" s="327"/>
      <c r="BA39" s="327"/>
      <c r="BB39" s="327"/>
      <c r="BC39" s="327">
        <v>1</v>
      </c>
      <c r="BD39" s="327">
        <v>1</v>
      </c>
      <c r="BE39" s="327">
        <v>1</v>
      </c>
      <c r="BF39" s="327">
        <v>1</v>
      </c>
      <c r="BG39" s="327">
        <v>1</v>
      </c>
      <c r="BH39" s="327">
        <v>1</v>
      </c>
      <c r="BI39" s="327"/>
      <c r="BJ39" s="327"/>
      <c r="BK39" s="327"/>
      <c r="BL39" s="327"/>
      <c r="BM39" s="327"/>
      <c r="BN39" s="327">
        <v>1</v>
      </c>
      <c r="BO39" s="327">
        <v>1</v>
      </c>
      <c r="BP39" s="327">
        <v>1</v>
      </c>
      <c r="BQ39" s="327"/>
      <c r="BR39" s="327">
        <v>1</v>
      </c>
      <c r="BS39" s="327">
        <v>3</v>
      </c>
      <c r="BT39" s="327"/>
      <c r="BU39" s="327">
        <v>3</v>
      </c>
      <c r="BV39" s="327">
        <v>23400</v>
      </c>
      <c r="BW39" s="327" t="s">
        <v>119</v>
      </c>
      <c r="BX39" s="327" t="s">
        <v>119</v>
      </c>
      <c r="BY39" s="327"/>
      <c r="BZ39" s="327" t="s">
        <v>120</v>
      </c>
      <c r="CA39" s="327"/>
      <c r="CB39" s="327"/>
      <c r="CC39" s="327"/>
      <c r="CD39" s="327"/>
      <c r="CE39" s="327"/>
      <c r="CF39" s="327">
        <v>57.166666666666664</v>
      </c>
      <c r="CG39" s="327"/>
    </row>
    <row r="40" spans="2:85" ht="15" customHeight="1">
      <c r="B40" s="524" t="s">
        <v>155</v>
      </c>
      <c r="C40" s="327" t="s">
        <v>1014</v>
      </c>
      <c r="D40" s="327" t="s">
        <v>1013</v>
      </c>
      <c r="E40" s="327" t="s">
        <v>113</v>
      </c>
      <c r="F40" s="327"/>
      <c r="G40" s="327" t="s">
        <v>160</v>
      </c>
      <c r="H40" s="327" t="s">
        <v>155</v>
      </c>
      <c r="I40" s="327" t="s">
        <v>161</v>
      </c>
      <c r="J40" s="327" t="s">
        <v>157</v>
      </c>
      <c r="K40" s="327" t="s">
        <v>162</v>
      </c>
      <c r="L40" s="327">
        <v>1</v>
      </c>
      <c r="M40" s="327">
        <v>5550</v>
      </c>
      <c r="N40" s="327"/>
      <c r="O40" s="327">
        <f t="shared" si="3"/>
        <v>5550</v>
      </c>
      <c r="P40" s="534">
        <f t="shared" si="0"/>
        <v>277.5</v>
      </c>
      <c r="Q40" s="534">
        <f t="shared" si="1"/>
        <v>277.5</v>
      </c>
      <c r="R40" s="534">
        <f t="shared" si="4"/>
        <v>305.25</v>
      </c>
      <c r="S40" s="327">
        <v>2</v>
      </c>
      <c r="T40" s="327">
        <f t="shared" si="5"/>
        <v>600</v>
      </c>
      <c r="U40" s="327">
        <f t="shared" si="2"/>
        <v>600</v>
      </c>
      <c r="V40" s="327">
        <f t="shared" si="6"/>
        <v>5.6</v>
      </c>
      <c r="W40" s="327">
        <v>50</v>
      </c>
      <c r="X40" s="327">
        <f t="shared" si="7"/>
        <v>12</v>
      </c>
      <c r="Y40" s="327"/>
      <c r="Z40" s="327"/>
      <c r="AA40" s="327"/>
      <c r="AB40" s="327"/>
      <c r="AC40" s="327"/>
      <c r="AD40" s="327"/>
      <c r="AE40" s="327" t="s">
        <v>89</v>
      </c>
      <c r="AF40" s="327"/>
      <c r="AG40" s="327">
        <v>200</v>
      </c>
      <c r="AH40" s="327"/>
      <c r="AI40" s="327"/>
      <c r="AJ40" s="327"/>
      <c r="AK40" s="327"/>
      <c r="AL40" s="327"/>
      <c r="AM40" s="327"/>
      <c r="AN40" s="327"/>
      <c r="AO40" s="327"/>
      <c r="AP40" s="327"/>
      <c r="AQ40" s="327">
        <v>6.3</v>
      </c>
      <c r="AR40" s="327">
        <v>5</v>
      </c>
      <c r="AS40" s="327"/>
      <c r="AT40" s="327"/>
      <c r="AU40" s="327"/>
      <c r="AV40" s="327"/>
      <c r="AW40" s="327"/>
      <c r="AX40" s="327"/>
      <c r="AY40" s="327"/>
      <c r="AZ40" s="327"/>
      <c r="BA40" s="327"/>
      <c r="BB40" s="327"/>
      <c r="BC40" s="327">
        <v>1</v>
      </c>
      <c r="BD40" s="327">
        <v>1</v>
      </c>
      <c r="BE40" s="327">
        <v>1</v>
      </c>
      <c r="BF40" s="327"/>
      <c r="BG40" s="327"/>
      <c r="BH40" s="327"/>
      <c r="BI40" s="327"/>
      <c r="BJ40" s="327"/>
      <c r="BK40" s="327"/>
      <c r="BL40" s="327"/>
      <c r="BM40" s="327"/>
      <c r="BN40" s="327"/>
      <c r="BO40" s="327"/>
      <c r="BP40" s="327"/>
      <c r="BQ40" s="327"/>
      <c r="BR40" s="327">
        <v>1</v>
      </c>
      <c r="BS40" s="327">
        <v>3</v>
      </c>
      <c r="BT40" s="327"/>
      <c r="BU40" s="327">
        <v>3</v>
      </c>
      <c r="BV40" s="327">
        <v>23400</v>
      </c>
      <c r="BW40" s="327" t="s">
        <v>132</v>
      </c>
      <c r="BX40" s="327" t="s">
        <v>132</v>
      </c>
      <c r="BY40" s="327"/>
      <c r="BZ40" s="327" t="s">
        <v>120</v>
      </c>
      <c r="CA40" s="327"/>
      <c r="CB40" s="327"/>
      <c r="CC40" s="327"/>
      <c r="CD40" s="327"/>
      <c r="CE40" s="327"/>
      <c r="CF40" s="327">
        <v>57.166666666666664</v>
      </c>
      <c r="CG40" s="327"/>
    </row>
    <row r="41" spans="2:85" ht="15" customHeight="1">
      <c r="B41" s="524" t="s">
        <v>163</v>
      </c>
      <c r="C41" s="327"/>
      <c r="D41" s="327" t="s">
        <v>112</v>
      </c>
      <c r="E41" s="327" t="s">
        <v>113</v>
      </c>
      <c r="F41" s="327"/>
      <c r="G41" s="327" t="s">
        <v>163</v>
      </c>
      <c r="H41" s="327" t="s">
        <v>163</v>
      </c>
      <c r="I41" s="327" t="s">
        <v>164</v>
      </c>
      <c r="J41" s="327" t="s">
        <v>165</v>
      </c>
      <c r="K41" s="327" t="s">
        <v>152</v>
      </c>
      <c r="L41" s="327">
        <v>1</v>
      </c>
      <c r="M41" s="327">
        <v>180</v>
      </c>
      <c r="N41" s="327"/>
      <c r="O41" s="327">
        <f t="shared" si="3"/>
        <v>180</v>
      </c>
      <c r="P41" s="534">
        <f t="shared" si="0"/>
        <v>9</v>
      </c>
      <c r="Q41" s="534">
        <f t="shared" si="1"/>
        <v>40.5</v>
      </c>
      <c r="R41" s="534">
        <f t="shared" si="4"/>
        <v>44.55</v>
      </c>
      <c r="S41" s="327">
        <v>14</v>
      </c>
      <c r="T41" s="327">
        <f t="shared" si="5"/>
        <v>180</v>
      </c>
      <c r="U41" s="327">
        <f t="shared" si="2"/>
        <v>420</v>
      </c>
      <c r="V41" s="327">
        <f t="shared" si="6"/>
        <v>0.2</v>
      </c>
      <c r="W41" s="327">
        <v>60</v>
      </c>
      <c r="X41" s="327">
        <f t="shared" si="7"/>
        <v>3</v>
      </c>
      <c r="Y41" s="327"/>
      <c r="Z41" s="327"/>
      <c r="AA41" s="327"/>
      <c r="AB41" s="327"/>
      <c r="AC41" s="327"/>
      <c r="AD41" s="327"/>
      <c r="AE41" s="327" t="s">
        <v>123</v>
      </c>
      <c r="AF41" s="327"/>
      <c r="AG41" s="327">
        <v>60</v>
      </c>
      <c r="AH41" s="327"/>
      <c r="AI41" s="327"/>
      <c r="AJ41" s="327"/>
      <c r="AK41" s="327"/>
      <c r="AL41" s="327"/>
      <c r="AM41" s="327"/>
      <c r="AN41" s="327"/>
      <c r="AO41" s="327"/>
      <c r="AP41" s="327"/>
      <c r="AQ41" s="327">
        <v>5.7</v>
      </c>
      <c r="AR41" s="327">
        <v>5</v>
      </c>
      <c r="AS41" s="327"/>
      <c r="AT41" s="327"/>
      <c r="AU41" s="327"/>
      <c r="AV41" s="327"/>
      <c r="AW41" s="327"/>
      <c r="AX41" s="327"/>
      <c r="AY41" s="327"/>
      <c r="AZ41" s="327"/>
      <c r="BA41" s="327"/>
      <c r="BB41" s="327">
        <v>1</v>
      </c>
      <c r="BC41" s="327">
        <v>1</v>
      </c>
      <c r="BD41" s="327">
        <v>1</v>
      </c>
      <c r="BE41" s="327">
        <v>1</v>
      </c>
      <c r="BF41" s="327"/>
      <c r="BG41" s="327"/>
      <c r="BH41" s="327"/>
      <c r="BI41" s="327"/>
      <c r="BJ41" s="327"/>
      <c r="BK41" s="327"/>
      <c r="BL41" s="327"/>
      <c r="BM41" s="327"/>
      <c r="BN41" s="327"/>
      <c r="BO41" s="327"/>
      <c r="BP41" s="327"/>
      <c r="BQ41" s="327"/>
      <c r="BR41" s="327">
        <v>1</v>
      </c>
      <c r="BS41" s="327">
        <v>4</v>
      </c>
      <c r="BT41" s="327"/>
      <c r="BU41" s="327">
        <v>4</v>
      </c>
      <c r="BV41" s="327">
        <v>360</v>
      </c>
      <c r="BW41" s="327" t="s">
        <v>119</v>
      </c>
      <c r="BX41" s="327" t="s">
        <v>119</v>
      </c>
      <c r="BY41" s="327"/>
      <c r="BZ41" s="327" t="s">
        <v>120</v>
      </c>
      <c r="CA41" s="327"/>
      <c r="CB41" s="327"/>
      <c r="CC41" s="327"/>
      <c r="CD41" s="327"/>
      <c r="CE41" s="327"/>
      <c r="CF41" s="327">
        <v>15.5</v>
      </c>
      <c r="CG41" s="327"/>
    </row>
    <row r="42" spans="2:85" ht="15" customHeight="1">
      <c r="B42" s="524" t="s">
        <v>163</v>
      </c>
      <c r="C42" s="327"/>
      <c r="D42" s="327" t="s">
        <v>112</v>
      </c>
      <c r="E42" s="327" t="s">
        <v>113</v>
      </c>
      <c r="F42" s="327"/>
      <c r="G42" s="327" t="s">
        <v>167</v>
      </c>
      <c r="H42" s="327" t="s">
        <v>163</v>
      </c>
      <c r="I42" s="327" t="s">
        <v>168</v>
      </c>
      <c r="J42" s="327" t="s">
        <v>165</v>
      </c>
      <c r="K42" s="327" t="s">
        <v>152</v>
      </c>
      <c r="L42" s="327">
        <v>1</v>
      </c>
      <c r="M42" s="327">
        <v>630</v>
      </c>
      <c r="N42" s="327"/>
      <c r="O42" s="327">
        <f t="shared" si="3"/>
        <v>630</v>
      </c>
      <c r="P42" s="534">
        <f t="shared" si="0"/>
        <v>31.5</v>
      </c>
      <c r="Q42" s="534">
        <f t="shared" si="1"/>
        <v>31.5</v>
      </c>
      <c r="R42" s="534">
        <f t="shared" si="4"/>
        <v>34.65</v>
      </c>
      <c r="S42" s="327">
        <v>7</v>
      </c>
      <c r="T42" s="327">
        <f t="shared" si="5"/>
        <v>240</v>
      </c>
      <c r="U42" s="327">
        <f t="shared" si="2"/>
        <v>240</v>
      </c>
      <c r="V42" s="327">
        <f t="shared" si="6"/>
        <v>0.5</v>
      </c>
      <c r="W42" s="327">
        <v>60</v>
      </c>
      <c r="X42" s="327">
        <f t="shared" si="7"/>
        <v>4</v>
      </c>
      <c r="Y42" s="327"/>
      <c r="Z42" s="327"/>
      <c r="AA42" s="327"/>
      <c r="AB42" s="327"/>
      <c r="AC42" s="327"/>
      <c r="AD42" s="327"/>
      <c r="AE42" s="327" t="s">
        <v>123</v>
      </c>
      <c r="AF42" s="327"/>
      <c r="AG42" s="327">
        <v>60</v>
      </c>
      <c r="AH42" s="327"/>
      <c r="AI42" s="327"/>
      <c r="AJ42" s="327"/>
      <c r="AK42" s="327"/>
      <c r="AL42" s="327"/>
      <c r="AM42" s="327"/>
      <c r="AN42" s="327"/>
      <c r="AO42" s="327"/>
      <c r="AP42" s="327"/>
      <c r="AQ42" s="327">
        <v>5.7</v>
      </c>
      <c r="AR42" s="327">
        <v>5</v>
      </c>
      <c r="AS42" s="327"/>
      <c r="AT42" s="327"/>
      <c r="AU42" s="327"/>
      <c r="AV42" s="327"/>
      <c r="AW42" s="327"/>
      <c r="AX42" s="327"/>
      <c r="AY42" s="327"/>
      <c r="AZ42" s="327"/>
      <c r="BA42" s="327"/>
      <c r="BB42" s="327">
        <v>1</v>
      </c>
      <c r="BC42" s="327">
        <v>1</v>
      </c>
      <c r="BD42" s="327">
        <v>1</v>
      </c>
      <c r="BE42" s="327">
        <v>1</v>
      </c>
      <c r="BF42" s="327"/>
      <c r="BG42" s="327"/>
      <c r="BH42" s="327"/>
      <c r="BI42" s="327"/>
      <c r="BJ42" s="327"/>
      <c r="BK42" s="327"/>
      <c r="BL42" s="327"/>
      <c r="BM42" s="327"/>
      <c r="BN42" s="327"/>
      <c r="BO42" s="327"/>
      <c r="BP42" s="327"/>
      <c r="BQ42" s="327"/>
      <c r="BR42" s="327">
        <v>1</v>
      </c>
      <c r="BS42" s="327">
        <v>4</v>
      </c>
      <c r="BT42" s="327"/>
      <c r="BU42" s="327">
        <v>4</v>
      </c>
      <c r="BV42" s="327">
        <v>4320</v>
      </c>
      <c r="BW42" s="327" t="s">
        <v>119</v>
      </c>
      <c r="BX42" s="327" t="s">
        <v>119</v>
      </c>
      <c r="BY42" s="327"/>
      <c r="BZ42" s="327" t="s">
        <v>120</v>
      </c>
      <c r="CA42" s="327"/>
      <c r="CB42" s="327"/>
      <c r="CC42" s="327"/>
      <c r="CD42" s="327"/>
      <c r="CE42" s="327"/>
      <c r="CF42" s="327">
        <v>41.5</v>
      </c>
      <c r="CG42" s="327"/>
    </row>
    <row r="43" spans="2:85" ht="15" customHeight="1">
      <c r="C43" s="327"/>
      <c r="D43" s="327"/>
      <c r="E43" s="327" t="s">
        <v>113</v>
      </c>
      <c r="F43" s="327"/>
      <c r="G43" s="327" t="s">
        <v>745</v>
      </c>
      <c r="H43" s="327" t="s">
        <v>743</v>
      </c>
      <c r="I43" s="327" t="s">
        <v>170</v>
      </c>
      <c r="J43" s="327" t="s">
        <v>171</v>
      </c>
      <c r="K43" s="327" t="s">
        <v>172</v>
      </c>
      <c r="L43" s="327">
        <v>1</v>
      </c>
      <c r="M43" s="327">
        <v>300</v>
      </c>
      <c r="N43" s="327"/>
      <c r="O43" s="327">
        <f t="shared" si="3"/>
        <v>300</v>
      </c>
      <c r="P43" s="534">
        <f t="shared" si="0"/>
        <v>15</v>
      </c>
      <c r="Q43" s="534">
        <f t="shared" si="1"/>
        <v>15</v>
      </c>
      <c r="R43" s="534">
        <f t="shared" si="4"/>
        <v>16.5</v>
      </c>
      <c r="S43" s="327">
        <v>4</v>
      </c>
      <c r="T43" s="327">
        <f t="shared" si="5"/>
        <v>180</v>
      </c>
      <c r="U43" s="327">
        <f t="shared" si="2"/>
        <v>180</v>
      </c>
      <c r="V43" s="327">
        <f t="shared" si="6"/>
        <v>0.3</v>
      </c>
      <c r="W43" s="327">
        <v>60</v>
      </c>
      <c r="X43" s="327">
        <f t="shared" si="7"/>
        <v>3</v>
      </c>
      <c r="Y43" s="327"/>
      <c r="Z43" s="327"/>
      <c r="AA43" s="327"/>
      <c r="AB43" s="327"/>
      <c r="AC43" s="327"/>
      <c r="AD43" s="327"/>
      <c r="AE43" s="327" t="s">
        <v>159</v>
      </c>
      <c r="AF43" s="327"/>
      <c r="AG43" s="327">
        <v>180</v>
      </c>
      <c r="AH43" s="327"/>
      <c r="AI43" s="327"/>
      <c r="AJ43" s="327"/>
      <c r="AK43" s="327"/>
      <c r="AL43" s="327"/>
      <c r="AM43" s="327"/>
      <c r="AN43" s="327"/>
      <c r="AO43" s="327"/>
      <c r="AP43" s="327"/>
      <c r="AQ43" s="327">
        <v>6.3</v>
      </c>
      <c r="AR43" s="327">
        <v>6</v>
      </c>
      <c r="AS43" s="327"/>
      <c r="AT43" s="327"/>
      <c r="AU43" s="327"/>
      <c r="AV43" s="327"/>
      <c r="AW43" s="327"/>
      <c r="AX43" s="327"/>
      <c r="AY43" s="327"/>
      <c r="AZ43" s="327"/>
      <c r="BA43" s="327"/>
      <c r="BB43" s="327">
        <v>1</v>
      </c>
      <c r="BC43" s="327"/>
      <c r="BD43" s="327"/>
      <c r="BE43" s="327"/>
      <c r="BF43" s="327"/>
      <c r="BG43" s="327"/>
      <c r="BH43" s="327"/>
      <c r="BI43" s="327"/>
      <c r="BJ43" s="327"/>
      <c r="BK43" s="327"/>
      <c r="BL43" s="327"/>
      <c r="BM43" s="327"/>
      <c r="BN43" s="327">
        <v>1</v>
      </c>
      <c r="BO43" s="327">
        <v>1</v>
      </c>
      <c r="BP43" s="327">
        <v>1</v>
      </c>
      <c r="BQ43" s="327"/>
      <c r="BR43" s="327">
        <v>1</v>
      </c>
      <c r="BS43" s="327">
        <v>1</v>
      </c>
      <c r="BT43" s="327"/>
      <c r="BU43" s="327">
        <v>1</v>
      </c>
      <c r="BV43" s="327">
        <v>900</v>
      </c>
      <c r="BW43" s="327" t="s">
        <v>119</v>
      </c>
      <c r="BX43" s="327" t="s">
        <v>119</v>
      </c>
      <c r="BY43" s="327"/>
      <c r="BZ43" s="327" t="s">
        <v>120</v>
      </c>
      <c r="CA43" s="327"/>
      <c r="CB43" s="327"/>
      <c r="CC43" s="327"/>
      <c r="CD43" s="327"/>
      <c r="CE43" s="327"/>
      <c r="CF43" s="327">
        <v>22</v>
      </c>
      <c r="CG43" s="327"/>
    </row>
    <row r="44" spans="2:85" ht="15" customHeight="1">
      <c r="C44" s="327"/>
      <c r="D44" s="327"/>
      <c r="E44" s="327" t="s">
        <v>113</v>
      </c>
      <c r="F44" s="327"/>
      <c r="G44" s="327" t="s">
        <v>173</v>
      </c>
      <c r="H44" s="327" t="s">
        <v>743</v>
      </c>
      <c r="I44" s="327" t="s">
        <v>170</v>
      </c>
      <c r="J44" s="327" t="s">
        <v>171</v>
      </c>
      <c r="K44" s="327" t="s">
        <v>172</v>
      </c>
      <c r="L44" s="327">
        <v>1</v>
      </c>
      <c r="M44" s="327">
        <v>300</v>
      </c>
      <c r="N44" s="327"/>
      <c r="O44" s="327">
        <f t="shared" si="3"/>
        <v>300</v>
      </c>
      <c r="P44" s="534">
        <f t="shared" si="0"/>
        <v>15</v>
      </c>
      <c r="Q44" s="534">
        <f t="shared" si="1"/>
        <v>15</v>
      </c>
      <c r="R44" s="534">
        <f t="shared" si="4"/>
        <v>16.5</v>
      </c>
      <c r="S44" s="327">
        <v>4</v>
      </c>
      <c r="T44" s="327">
        <f t="shared" si="5"/>
        <v>180</v>
      </c>
      <c r="U44" s="327">
        <f t="shared" si="2"/>
        <v>180</v>
      </c>
      <c r="V44" s="327">
        <f t="shared" si="6"/>
        <v>0.3</v>
      </c>
      <c r="W44" s="327">
        <v>60</v>
      </c>
      <c r="X44" s="327">
        <f t="shared" si="7"/>
        <v>3</v>
      </c>
      <c r="Y44" s="327"/>
      <c r="Z44" s="327"/>
      <c r="AA44" s="327"/>
      <c r="AB44" s="327"/>
      <c r="AC44" s="327"/>
      <c r="AD44" s="327"/>
      <c r="AE44" s="327" t="s">
        <v>159</v>
      </c>
      <c r="AF44" s="327"/>
      <c r="AG44" s="327">
        <v>180</v>
      </c>
      <c r="AH44" s="327"/>
      <c r="AI44" s="327"/>
      <c r="AJ44" s="327"/>
      <c r="AK44" s="327"/>
      <c r="AL44" s="327"/>
      <c r="AM44" s="327"/>
      <c r="AN44" s="327"/>
      <c r="AO44" s="327"/>
      <c r="AP44" s="327"/>
      <c r="AQ44" s="327">
        <v>6.3</v>
      </c>
      <c r="AR44" s="327">
        <v>6</v>
      </c>
      <c r="AS44" s="327"/>
      <c r="AT44" s="327"/>
      <c r="AU44" s="327"/>
      <c r="AV44" s="327"/>
      <c r="AW44" s="327"/>
      <c r="AX44" s="327"/>
      <c r="AY44" s="327"/>
      <c r="AZ44" s="327"/>
      <c r="BA44" s="327"/>
      <c r="BB44" s="327">
        <v>1</v>
      </c>
      <c r="BC44" s="327"/>
      <c r="BD44" s="327"/>
      <c r="BE44" s="327"/>
      <c r="BF44" s="327"/>
      <c r="BG44" s="327"/>
      <c r="BH44" s="327"/>
      <c r="BI44" s="327"/>
      <c r="BJ44" s="327"/>
      <c r="BK44" s="327"/>
      <c r="BL44" s="327"/>
      <c r="BM44" s="327"/>
      <c r="BN44" s="327">
        <v>1</v>
      </c>
      <c r="BO44" s="327">
        <v>1</v>
      </c>
      <c r="BP44" s="327">
        <v>1</v>
      </c>
      <c r="BQ44" s="327"/>
      <c r="BR44" s="327">
        <v>1</v>
      </c>
      <c r="BS44" s="327">
        <v>1</v>
      </c>
      <c r="BT44" s="327"/>
      <c r="BU44" s="327">
        <v>1</v>
      </c>
      <c r="BV44" s="327">
        <v>900</v>
      </c>
      <c r="BW44" s="327" t="s">
        <v>119</v>
      </c>
      <c r="BX44" s="327" t="s">
        <v>119</v>
      </c>
      <c r="BY44" s="327"/>
      <c r="BZ44" s="327" t="s">
        <v>120</v>
      </c>
      <c r="CA44" s="327"/>
      <c r="CB44" s="327"/>
      <c r="CC44" s="327"/>
      <c r="CD44" s="327"/>
      <c r="CE44" s="327"/>
      <c r="CF44" s="327">
        <v>22</v>
      </c>
      <c r="CG44" s="327"/>
    </row>
    <row r="45" spans="2:85" ht="15" customHeight="1">
      <c r="B45" s="524" t="s">
        <v>743</v>
      </c>
      <c r="C45" s="327"/>
      <c r="D45" s="327"/>
      <c r="E45" s="327" t="s">
        <v>113</v>
      </c>
      <c r="F45" s="327"/>
      <c r="G45" s="327" t="s">
        <v>174</v>
      </c>
      <c r="H45" s="327" t="s">
        <v>743</v>
      </c>
      <c r="I45" s="327" t="s">
        <v>175</v>
      </c>
      <c r="J45" s="327" t="s">
        <v>171</v>
      </c>
      <c r="K45" s="327" t="s">
        <v>176</v>
      </c>
      <c r="L45" s="327">
        <v>1</v>
      </c>
      <c r="M45" s="327">
        <v>60</v>
      </c>
      <c r="N45" s="327"/>
      <c r="O45" s="327">
        <f t="shared" si="3"/>
        <v>60</v>
      </c>
      <c r="P45" s="534">
        <f t="shared" si="0"/>
        <v>3</v>
      </c>
      <c r="Q45" s="534">
        <f t="shared" si="1"/>
        <v>3</v>
      </c>
      <c r="R45" s="534">
        <f t="shared" si="4"/>
        <v>3.3</v>
      </c>
      <c r="S45" s="327">
        <v>4</v>
      </c>
      <c r="T45" s="327">
        <f t="shared" si="5"/>
        <v>180</v>
      </c>
      <c r="U45" s="327">
        <f t="shared" si="2"/>
        <v>180</v>
      </c>
      <c r="V45" s="327">
        <f t="shared" si="6"/>
        <v>0.1</v>
      </c>
      <c r="W45" s="327">
        <v>60</v>
      </c>
      <c r="X45" s="327">
        <f t="shared" si="7"/>
        <v>3</v>
      </c>
      <c r="Y45" s="327"/>
      <c r="Z45" s="327"/>
      <c r="AA45" s="327"/>
      <c r="AB45" s="327"/>
      <c r="AC45" s="327"/>
      <c r="AD45" s="327"/>
      <c r="AE45" s="327" t="s">
        <v>169</v>
      </c>
      <c r="AF45" s="327"/>
      <c r="AG45" s="327">
        <v>180</v>
      </c>
      <c r="AH45" s="327"/>
      <c r="AI45" s="327"/>
      <c r="AJ45" s="327"/>
      <c r="AK45" s="327"/>
      <c r="AL45" s="327"/>
      <c r="AM45" s="327"/>
      <c r="AN45" s="327"/>
      <c r="AO45" s="327"/>
      <c r="AP45" s="327"/>
      <c r="AQ45" s="327">
        <v>6.3</v>
      </c>
      <c r="AR45" s="327">
        <v>6</v>
      </c>
      <c r="AS45" s="327"/>
      <c r="AT45" s="327"/>
      <c r="AU45" s="327"/>
      <c r="AV45" s="327"/>
      <c r="AW45" s="327"/>
      <c r="AX45" s="327"/>
      <c r="AY45" s="327"/>
      <c r="AZ45" s="327"/>
      <c r="BA45" s="327"/>
      <c r="BB45" s="327">
        <v>1</v>
      </c>
      <c r="BC45" s="327"/>
      <c r="BD45" s="327"/>
      <c r="BE45" s="327"/>
      <c r="BF45" s="327"/>
      <c r="BG45" s="327"/>
      <c r="BH45" s="327"/>
      <c r="BI45" s="327"/>
      <c r="BJ45" s="327"/>
      <c r="BK45" s="327"/>
      <c r="BL45" s="327"/>
      <c r="BM45" s="327"/>
      <c r="BN45" s="327">
        <v>1</v>
      </c>
      <c r="BO45" s="327">
        <v>1</v>
      </c>
      <c r="BP45" s="327">
        <v>1</v>
      </c>
      <c r="BQ45" s="327"/>
      <c r="BR45" s="327">
        <v>1</v>
      </c>
      <c r="BS45" s="327">
        <v>1</v>
      </c>
      <c r="BT45" s="327"/>
      <c r="BU45" s="327">
        <v>1</v>
      </c>
      <c r="BV45" s="327">
        <v>360</v>
      </c>
      <c r="BW45" s="327" t="s">
        <v>132</v>
      </c>
      <c r="BX45" s="327" t="s">
        <v>132</v>
      </c>
      <c r="BY45" s="327"/>
      <c r="BZ45" s="327" t="s">
        <v>120</v>
      </c>
      <c r="CA45" s="327"/>
      <c r="CB45" s="327"/>
      <c r="CC45" s="327"/>
      <c r="CD45" s="327"/>
      <c r="CE45" s="327"/>
      <c r="CF45" s="327">
        <v>22</v>
      </c>
      <c r="CG45" s="327"/>
    </row>
    <row r="46" spans="2:85" ht="15" customHeight="1">
      <c r="C46" s="327"/>
      <c r="D46" s="327"/>
      <c r="E46" s="327" t="s">
        <v>113</v>
      </c>
      <c r="F46" s="327"/>
      <c r="G46" s="327" t="s">
        <v>177</v>
      </c>
      <c r="H46" s="327" t="s">
        <v>743</v>
      </c>
      <c r="I46" s="327" t="s">
        <v>175</v>
      </c>
      <c r="J46" s="327" t="s">
        <v>171</v>
      </c>
      <c r="K46" s="327" t="s">
        <v>176</v>
      </c>
      <c r="L46" s="327">
        <v>1</v>
      </c>
      <c r="M46" s="327">
        <v>60</v>
      </c>
      <c r="N46" s="327"/>
      <c r="O46" s="327">
        <f t="shared" si="3"/>
        <v>60</v>
      </c>
      <c r="P46" s="534">
        <f t="shared" si="0"/>
        <v>3</v>
      </c>
      <c r="Q46" s="534">
        <f t="shared" si="1"/>
        <v>3</v>
      </c>
      <c r="R46" s="534">
        <f t="shared" si="4"/>
        <v>3.3</v>
      </c>
      <c r="S46" s="327">
        <v>4</v>
      </c>
      <c r="T46" s="327">
        <f t="shared" si="5"/>
        <v>180</v>
      </c>
      <c r="U46" s="327">
        <f t="shared" si="2"/>
        <v>180</v>
      </c>
      <c r="V46" s="327">
        <f t="shared" si="6"/>
        <v>0.1</v>
      </c>
      <c r="W46" s="327">
        <v>60</v>
      </c>
      <c r="X46" s="327">
        <f t="shared" si="7"/>
        <v>3</v>
      </c>
      <c r="Y46" s="327"/>
      <c r="Z46" s="327"/>
      <c r="AA46" s="327"/>
      <c r="AB46" s="327"/>
      <c r="AC46" s="327"/>
      <c r="AD46" s="327"/>
      <c r="AE46" s="327" t="s">
        <v>159</v>
      </c>
      <c r="AF46" s="327"/>
      <c r="AG46" s="327">
        <v>180</v>
      </c>
      <c r="AH46" s="327"/>
      <c r="AI46" s="327"/>
      <c r="AJ46" s="327"/>
      <c r="AK46" s="327"/>
      <c r="AL46" s="327"/>
      <c r="AM46" s="327"/>
      <c r="AN46" s="327"/>
      <c r="AO46" s="327"/>
      <c r="AP46" s="327"/>
      <c r="AQ46" s="327">
        <v>6.3</v>
      </c>
      <c r="AR46" s="327">
        <v>6</v>
      </c>
      <c r="AS46" s="327"/>
      <c r="AT46" s="327"/>
      <c r="AU46" s="327"/>
      <c r="AV46" s="327"/>
      <c r="AW46" s="327"/>
      <c r="AX46" s="327"/>
      <c r="AY46" s="327"/>
      <c r="AZ46" s="327"/>
      <c r="BA46" s="327"/>
      <c r="BB46" s="327">
        <v>1</v>
      </c>
      <c r="BC46" s="327"/>
      <c r="BD46" s="327"/>
      <c r="BE46" s="327"/>
      <c r="BF46" s="327"/>
      <c r="BG46" s="327"/>
      <c r="BH46" s="327"/>
      <c r="BI46" s="327"/>
      <c r="BJ46" s="327"/>
      <c r="BK46" s="327"/>
      <c r="BL46" s="327"/>
      <c r="BM46" s="327"/>
      <c r="BN46" s="327">
        <v>1</v>
      </c>
      <c r="BO46" s="327">
        <v>1</v>
      </c>
      <c r="BP46" s="327">
        <v>1</v>
      </c>
      <c r="BQ46" s="327"/>
      <c r="BR46" s="327">
        <v>1</v>
      </c>
      <c r="BS46" s="327">
        <v>1</v>
      </c>
      <c r="BT46" s="327"/>
      <c r="BU46" s="327">
        <v>1</v>
      </c>
      <c r="BV46" s="327">
        <v>360</v>
      </c>
      <c r="BW46" s="327" t="s">
        <v>132</v>
      </c>
      <c r="BX46" s="327" t="s">
        <v>132</v>
      </c>
      <c r="BY46" s="327"/>
      <c r="BZ46" s="327" t="s">
        <v>120</v>
      </c>
      <c r="CA46" s="327"/>
      <c r="CB46" s="327"/>
      <c r="CC46" s="327"/>
      <c r="CD46" s="327"/>
      <c r="CE46" s="327"/>
      <c r="CF46" s="327">
        <v>22</v>
      </c>
      <c r="CG46" s="327"/>
    </row>
    <row r="47" spans="2:85" ht="15" customHeight="1">
      <c r="B47" s="524" t="s">
        <v>743</v>
      </c>
      <c r="C47" s="327"/>
      <c r="D47" s="327"/>
      <c r="E47" s="327" t="s">
        <v>113</v>
      </c>
      <c r="F47" s="327"/>
      <c r="G47" s="327" t="s">
        <v>178</v>
      </c>
      <c r="H47" s="327" t="s">
        <v>743</v>
      </c>
      <c r="I47" s="327" t="s">
        <v>180</v>
      </c>
      <c r="J47" s="327" t="s">
        <v>171</v>
      </c>
      <c r="K47" s="327" t="s">
        <v>176</v>
      </c>
      <c r="L47" s="327">
        <v>1</v>
      </c>
      <c r="M47" s="327">
        <v>960</v>
      </c>
      <c r="N47" s="327"/>
      <c r="O47" s="327">
        <f>+M47+N47</f>
        <v>960</v>
      </c>
      <c r="P47" s="534">
        <f t="shared" si="0"/>
        <v>48</v>
      </c>
      <c r="Q47" s="534">
        <f t="shared" si="1"/>
        <v>48</v>
      </c>
      <c r="R47" s="534">
        <f>Q47*10%+Q47</f>
        <v>52.8</v>
      </c>
      <c r="S47" s="327">
        <v>4</v>
      </c>
      <c r="T47" s="327">
        <f>IF(M47=0,"0",ROUNDUP(P47*S47/AG47,0)*AG47)</f>
        <v>360</v>
      </c>
      <c r="U47" s="327">
        <f t="shared" si="2"/>
        <v>360</v>
      </c>
      <c r="V47" s="327">
        <f>IF(M47=0,"0",ROUND(P47/W47,1))</f>
        <v>0.8</v>
      </c>
      <c r="W47" s="327">
        <v>60</v>
      </c>
      <c r="X47" s="327">
        <f>ROUNDUP(T47/W47,0)</f>
        <v>6</v>
      </c>
      <c r="Y47" s="327"/>
      <c r="Z47" s="327"/>
      <c r="AA47" s="327"/>
      <c r="AB47" s="327"/>
      <c r="AC47" s="327"/>
      <c r="AD47" s="327"/>
      <c r="AE47" s="327" t="s">
        <v>169</v>
      </c>
      <c r="AF47" s="327"/>
      <c r="AG47" s="327">
        <v>180</v>
      </c>
      <c r="AH47" s="327"/>
      <c r="AI47" s="327"/>
      <c r="AJ47" s="327"/>
      <c r="AK47" s="327"/>
      <c r="AL47" s="327"/>
      <c r="AM47" s="327"/>
      <c r="AN47" s="327"/>
      <c r="AO47" s="327"/>
      <c r="AP47" s="327"/>
      <c r="AQ47" s="327">
        <v>6.3</v>
      </c>
      <c r="AR47" s="327">
        <v>6</v>
      </c>
      <c r="AS47" s="327"/>
      <c r="AT47" s="327"/>
      <c r="AU47" s="327"/>
      <c r="AV47" s="327"/>
      <c r="AW47" s="327"/>
      <c r="AX47" s="327"/>
      <c r="AY47" s="327"/>
      <c r="AZ47" s="327"/>
      <c r="BA47" s="327"/>
      <c r="BB47" s="327">
        <v>1</v>
      </c>
      <c r="BC47" s="327"/>
      <c r="BD47" s="327"/>
      <c r="BE47" s="327"/>
      <c r="BF47" s="327"/>
      <c r="BG47" s="327"/>
      <c r="BH47" s="327"/>
      <c r="BI47" s="327"/>
      <c r="BJ47" s="327"/>
      <c r="BK47" s="327"/>
      <c r="BL47" s="327"/>
      <c r="BM47" s="327"/>
      <c r="BN47" s="327">
        <v>1</v>
      </c>
      <c r="BO47" s="327">
        <v>1</v>
      </c>
      <c r="BP47" s="327">
        <v>1</v>
      </c>
      <c r="BQ47" s="327"/>
      <c r="BR47" s="327">
        <v>1</v>
      </c>
      <c r="BS47" s="327">
        <v>1</v>
      </c>
      <c r="BT47" s="327"/>
      <c r="BU47" s="327">
        <v>1</v>
      </c>
      <c r="BV47" s="327">
        <v>2340</v>
      </c>
      <c r="BW47" s="327" t="s">
        <v>132</v>
      </c>
      <c r="BX47" s="327" t="s">
        <v>132</v>
      </c>
      <c r="BY47" s="327"/>
      <c r="BZ47" s="327" t="s">
        <v>120</v>
      </c>
      <c r="CA47" s="327"/>
      <c r="CB47" s="327"/>
      <c r="CC47" s="327"/>
      <c r="CD47" s="327"/>
      <c r="CE47" s="327"/>
      <c r="CF47" s="327">
        <v>35</v>
      </c>
      <c r="CG47" s="327"/>
    </row>
    <row r="48" spans="2:85" ht="15" customHeight="1">
      <c r="C48" s="327"/>
      <c r="D48" s="327"/>
      <c r="E48" s="327" t="s">
        <v>113</v>
      </c>
      <c r="F48" s="327"/>
      <c r="G48" s="327" t="s">
        <v>181</v>
      </c>
      <c r="H48" s="327" t="s">
        <v>743</v>
      </c>
      <c r="I48" s="327" t="s">
        <v>180</v>
      </c>
      <c r="J48" s="327" t="s">
        <v>171</v>
      </c>
      <c r="K48" s="327" t="s">
        <v>176</v>
      </c>
      <c r="L48" s="327">
        <v>1</v>
      </c>
      <c r="M48" s="327">
        <v>960</v>
      </c>
      <c r="N48" s="327"/>
      <c r="O48" s="327">
        <f>+M48+N48</f>
        <v>960</v>
      </c>
      <c r="P48" s="534">
        <f t="shared" si="0"/>
        <v>48</v>
      </c>
      <c r="Q48" s="534">
        <f t="shared" si="1"/>
        <v>48</v>
      </c>
      <c r="R48" s="534">
        <f>Q48*10%+Q48</f>
        <v>52.8</v>
      </c>
      <c r="S48" s="327">
        <v>4</v>
      </c>
      <c r="T48" s="327">
        <f>IF(M48=0,"0",ROUNDUP(P48*S48/AG48,0)*AG48)</f>
        <v>360</v>
      </c>
      <c r="U48" s="327">
        <f t="shared" si="2"/>
        <v>360</v>
      </c>
      <c r="V48" s="327">
        <f>IF(M48=0,"0",ROUND(P48/W48,1))</f>
        <v>0.8</v>
      </c>
      <c r="W48" s="327">
        <v>60</v>
      </c>
      <c r="X48" s="327">
        <f>ROUNDUP(T48/W48,0)</f>
        <v>6</v>
      </c>
      <c r="Y48" s="327"/>
      <c r="Z48" s="327"/>
      <c r="AA48" s="327"/>
      <c r="AB48" s="327"/>
      <c r="AC48" s="327"/>
      <c r="AD48" s="327"/>
      <c r="AE48" s="327" t="s">
        <v>159</v>
      </c>
      <c r="AF48" s="327"/>
      <c r="AG48" s="327">
        <v>180</v>
      </c>
      <c r="AH48" s="327"/>
      <c r="AI48" s="327"/>
      <c r="AJ48" s="327"/>
      <c r="AK48" s="327"/>
      <c r="AL48" s="327"/>
      <c r="AM48" s="327"/>
      <c r="AN48" s="327"/>
      <c r="AO48" s="327"/>
      <c r="AP48" s="327"/>
      <c r="AQ48" s="327">
        <v>6.3</v>
      </c>
      <c r="AR48" s="327">
        <v>6</v>
      </c>
      <c r="AS48" s="327"/>
      <c r="AT48" s="327"/>
      <c r="AU48" s="327"/>
      <c r="AV48" s="327"/>
      <c r="AW48" s="327"/>
      <c r="AX48" s="327"/>
      <c r="AY48" s="327"/>
      <c r="AZ48" s="327"/>
      <c r="BA48" s="327"/>
      <c r="BB48" s="327">
        <v>1</v>
      </c>
      <c r="BC48" s="327"/>
      <c r="BD48" s="327"/>
      <c r="BE48" s="327"/>
      <c r="BF48" s="327"/>
      <c r="BG48" s="327"/>
      <c r="BH48" s="327"/>
      <c r="BI48" s="327"/>
      <c r="BJ48" s="327"/>
      <c r="BK48" s="327"/>
      <c r="BL48" s="327"/>
      <c r="BM48" s="327"/>
      <c r="BN48" s="327">
        <v>1</v>
      </c>
      <c r="BO48" s="327">
        <v>1</v>
      </c>
      <c r="BP48" s="327">
        <v>1</v>
      </c>
      <c r="BQ48" s="327"/>
      <c r="BR48" s="327">
        <v>1</v>
      </c>
      <c r="BS48" s="327">
        <v>1</v>
      </c>
      <c r="BT48" s="327"/>
      <c r="BU48" s="327">
        <v>1</v>
      </c>
      <c r="BV48" s="327">
        <v>2340</v>
      </c>
      <c r="BW48" s="327" t="s">
        <v>132</v>
      </c>
      <c r="BX48" s="327" t="s">
        <v>132</v>
      </c>
      <c r="BY48" s="327"/>
      <c r="BZ48" s="327" t="s">
        <v>120</v>
      </c>
      <c r="CA48" s="327"/>
      <c r="CB48" s="327"/>
      <c r="CC48" s="327"/>
      <c r="CD48" s="327"/>
      <c r="CE48" s="327"/>
      <c r="CF48" s="327">
        <v>35</v>
      </c>
      <c r="CG48" s="327"/>
    </row>
    <row r="49" spans="2:85" ht="15" customHeight="1">
      <c r="B49" s="524" t="s">
        <v>743</v>
      </c>
      <c r="C49" s="327"/>
      <c r="D49" s="327"/>
      <c r="E49" s="327" t="s">
        <v>113</v>
      </c>
      <c r="F49" s="327"/>
      <c r="G49" s="327" t="s">
        <v>179</v>
      </c>
      <c r="H49" s="327" t="s">
        <v>743</v>
      </c>
      <c r="I49" s="327" t="s">
        <v>183</v>
      </c>
      <c r="J49" s="327" t="s">
        <v>171</v>
      </c>
      <c r="K49" s="327" t="s">
        <v>172</v>
      </c>
      <c r="L49" s="327">
        <v>1</v>
      </c>
      <c r="M49" s="327">
        <v>960</v>
      </c>
      <c r="N49" s="327"/>
      <c r="O49" s="327">
        <f>+M49+N49</f>
        <v>960</v>
      </c>
      <c r="P49" s="534">
        <f t="shared" si="0"/>
        <v>48</v>
      </c>
      <c r="Q49" s="534">
        <f t="shared" si="1"/>
        <v>48</v>
      </c>
      <c r="R49" s="534">
        <f>Q49*10%+Q49</f>
        <v>52.8</v>
      </c>
      <c r="S49" s="327">
        <v>4</v>
      </c>
      <c r="T49" s="327">
        <f>IF(M49=0,"0",ROUNDUP(P49*S49/AG49,0)*AG49)</f>
        <v>360</v>
      </c>
      <c r="U49" s="327">
        <f t="shared" si="2"/>
        <v>360</v>
      </c>
      <c r="V49" s="327">
        <f>IF(M49=0,"0",ROUND(P49/W49,1))</f>
        <v>0.8</v>
      </c>
      <c r="W49" s="327">
        <v>60</v>
      </c>
      <c r="X49" s="327">
        <f>ROUNDUP(T49/W49,0)</f>
        <v>6</v>
      </c>
      <c r="Y49" s="327"/>
      <c r="Z49" s="327"/>
      <c r="AA49" s="327"/>
      <c r="AB49" s="327"/>
      <c r="AC49" s="327"/>
      <c r="AD49" s="327"/>
      <c r="AE49" s="327" t="s">
        <v>169</v>
      </c>
      <c r="AF49" s="327"/>
      <c r="AG49" s="327">
        <v>180</v>
      </c>
      <c r="AH49" s="327"/>
      <c r="AI49" s="327"/>
      <c r="AJ49" s="327"/>
      <c r="AK49" s="327"/>
      <c r="AL49" s="327"/>
      <c r="AM49" s="327"/>
      <c r="AN49" s="327"/>
      <c r="AO49" s="327"/>
      <c r="AP49" s="327"/>
      <c r="AQ49" s="327">
        <v>6.3</v>
      </c>
      <c r="AR49" s="327">
        <v>6</v>
      </c>
      <c r="AS49" s="327"/>
      <c r="AT49" s="327"/>
      <c r="AU49" s="327"/>
      <c r="AV49" s="327"/>
      <c r="AW49" s="327"/>
      <c r="AX49" s="327"/>
      <c r="AY49" s="327"/>
      <c r="AZ49" s="327"/>
      <c r="BA49" s="327"/>
      <c r="BB49" s="327">
        <v>1</v>
      </c>
      <c r="BC49" s="327"/>
      <c r="BD49" s="327"/>
      <c r="BE49" s="327"/>
      <c r="BF49" s="327"/>
      <c r="BG49" s="327"/>
      <c r="BH49" s="327"/>
      <c r="BI49" s="327"/>
      <c r="BJ49" s="327"/>
      <c r="BK49" s="327"/>
      <c r="BL49" s="327"/>
      <c r="BM49" s="327"/>
      <c r="BN49" s="327">
        <v>1</v>
      </c>
      <c r="BO49" s="327">
        <v>1</v>
      </c>
      <c r="BP49" s="327">
        <v>1</v>
      </c>
      <c r="BQ49" s="327"/>
      <c r="BR49" s="327">
        <v>1</v>
      </c>
      <c r="BS49" s="327">
        <v>1</v>
      </c>
      <c r="BT49" s="327"/>
      <c r="BU49" s="327">
        <v>1</v>
      </c>
      <c r="BV49" s="327">
        <v>2640</v>
      </c>
      <c r="BW49" s="327" t="s">
        <v>119</v>
      </c>
      <c r="BX49" s="327" t="s">
        <v>119</v>
      </c>
      <c r="BY49" s="327"/>
      <c r="BZ49" s="327" t="s">
        <v>120</v>
      </c>
      <c r="CA49" s="327"/>
      <c r="CB49" s="327"/>
      <c r="CC49" s="327"/>
      <c r="CD49" s="327"/>
      <c r="CE49" s="327"/>
      <c r="CF49" s="327">
        <v>35</v>
      </c>
      <c r="CG49" s="327"/>
    </row>
    <row r="50" spans="2:85" ht="15" customHeight="1">
      <c r="C50" s="327"/>
      <c r="D50" s="327"/>
      <c r="E50" s="327" t="s">
        <v>113</v>
      </c>
      <c r="F50" s="327"/>
      <c r="G50" s="327" t="s">
        <v>182</v>
      </c>
      <c r="H50" s="327" t="s">
        <v>743</v>
      </c>
      <c r="I50" s="327" t="s">
        <v>183</v>
      </c>
      <c r="J50" s="327" t="s">
        <v>171</v>
      </c>
      <c r="K50" s="327" t="s">
        <v>172</v>
      </c>
      <c r="L50" s="327">
        <v>1</v>
      </c>
      <c r="M50" s="327">
        <v>960</v>
      </c>
      <c r="N50" s="327"/>
      <c r="O50" s="327">
        <f>+M50+N50</f>
        <v>960</v>
      </c>
      <c r="P50" s="534">
        <f t="shared" si="0"/>
        <v>48</v>
      </c>
      <c r="Q50" s="534">
        <f t="shared" si="1"/>
        <v>48</v>
      </c>
      <c r="R50" s="534">
        <f>Q50*10%+Q50</f>
        <v>52.8</v>
      </c>
      <c r="S50" s="327">
        <v>4</v>
      </c>
      <c r="T50" s="327">
        <f>IF(M50=0,"0",ROUNDUP(P50*S50/AG50,0)*AG50)</f>
        <v>360</v>
      </c>
      <c r="U50" s="327">
        <f t="shared" si="2"/>
        <v>360</v>
      </c>
      <c r="V50" s="327">
        <f>IF(M50=0,"0",ROUND(P50/W50,1))</f>
        <v>0.8</v>
      </c>
      <c r="W50" s="327">
        <v>60</v>
      </c>
      <c r="X50" s="327">
        <f>ROUNDUP(T50/W50,0)</f>
        <v>6</v>
      </c>
      <c r="Y50" s="327"/>
      <c r="Z50" s="327"/>
      <c r="AA50" s="327"/>
      <c r="AB50" s="327"/>
      <c r="AC50" s="327"/>
      <c r="AD50" s="327"/>
      <c r="AE50" s="327" t="s">
        <v>159</v>
      </c>
      <c r="AF50" s="327"/>
      <c r="AG50" s="327">
        <v>180</v>
      </c>
      <c r="AH50" s="327"/>
      <c r="AI50" s="327"/>
      <c r="AJ50" s="327"/>
      <c r="AK50" s="327"/>
      <c r="AL50" s="327"/>
      <c r="AM50" s="327"/>
      <c r="AN50" s="327"/>
      <c r="AO50" s="327"/>
      <c r="AP50" s="327"/>
      <c r="AQ50" s="327">
        <v>6.3</v>
      </c>
      <c r="AR50" s="327">
        <v>6</v>
      </c>
      <c r="AS50" s="327"/>
      <c r="AT50" s="327"/>
      <c r="AU50" s="327"/>
      <c r="AV50" s="327"/>
      <c r="AW50" s="327"/>
      <c r="AX50" s="327"/>
      <c r="AY50" s="327"/>
      <c r="AZ50" s="327"/>
      <c r="BA50" s="327"/>
      <c r="BB50" s="327">
        <v>1</v>
      </c>
      <c r="BC50" s="327"/>
      <c r="BD50" s="327"/>
      <c r="BE50" s="327"/>
      <c r="BF50" s="327"/>
      <c r="BG50" s="327"/>
      <c r="BH50" s="327"/>
      <c r="BI50" s="327"/>
      <c r="BJ50" s="327"/>
      <c r="BK50" s="327"/>
      <c r="BL50" s="327"/>
      <c r="BM50" s="327"/>
      <c r="BN50" s="327">
        <v>1</v>
      </c>
      <c r="BO50" s="327">
        <v>1</v>
      </c>
      <c r="BP50" s="327">
        <v>1</v>
      </c>
      <c r="BQ50" s="327"/>
      <c r="BR50" s="327">
        <v>1</v>
      </c>
      <c r="BS50" s="327">
        <v>1</v>
      </c>
      <c r="BT50" s="327"/>
      <c r="BU50" s="327">
        <v>1</v>
      </c>
      <c r="BV50" s="327">
        <v>2640</v>
      </c>
      <c r="BW50" s="327" t="s">
        <v>119</v>
      </c>
      <c r="BX50" s="327" t="s">
        <v>119</v>
      </c>
      <c r="BY50" s="327"/>
      <c r="BZ50" s="327" t="s">
        <v>120</v>
      </c>
      <c r="CA50" s="327"/>
      <c r="CB50" s="327"/>
      <c r="CC50" s="327"/>
      <c r="CD50" s="327"/>
      <c r="CE50" s="327"/>
      <c r="CF50" s="327">
        <v>35</v>
      </c>
      <c r="CG50" s="327"/>
    </row>
    <row r="51" spans="2:85" ht="15" customHeight="1">
      <c r="B51" s="524" t="s">
        <v>743</v>
      </c>
      <c r="C51" s="327"/>
      <c r="D51" s="327"/>
      <c r="E51" s="327" t="s">
        <v>113</v>
      </c>
      <c r="F51" s="327"/>
      <c r="G51" s="535" t="s">
        <v>770</v>
      </c>
      <c r="H51" s="327" t="s">
        <v>743</v>
      </c>
      <c r="I51" s="327"/>
      <c r="J51" s="327"/>
      <c r="K51" s="327"/>
      <c r="L51" s="327">
        <v>1</v>
      </c>
      <c r="M51" s="327">
        <v>960</v>
      </c>
      <c r="N51" s="327"/>
      <c r="O51" s="327">
        <f>+M51+N51</f>
        <v>960</v>
      </c>
      <c r="P51" s="534">
        <f t="shared" si="0"/>
        <v>48</v>
      </c>
      <c r="Q51" s="534">
        <f t="shared" si="1"/>
        <v>48</v>
      </c>
      <c r="R51" s="534">
        <f>Q51*10%+Q51</f>
        <v>52.8</v>
      </c>
      <c r="S51" s="327">
        <v>4</v>
      </c>
      <c r="T51" s="327">
        <f>IF(M51=0,"0",ROUNDUP(P51*S51/AG51,0)*AG51)</f>
        <v>360</v>
      </c>
      <c r="U51" s="327">
        <f t="shared" si="2"/>
        <v>360</v>
      </c>
      <c r="V51" s="327">
        <f>IF(M51=0,"0",ROUND(P51/W51,1))</f>
        <v>0.8</v>
      </c>
      <c r="W51" s="327">
        <v>60</v>
      </c>
      <c r="X51" s="327">
        <f>ROUNDUP(T51/W51,0)</f>
        <v>6</v>
      </c>
      <c r="Y51" s="327"/>
      <c r="Z51" s="327"/>
      <c r="AA51" s="327"/>
      <c r="AB51" s="327"/>
      <c r="AC51" s="327"/>
      <c r="AD51" s="327"/>
      <c r="AE51" s="327" t="s">
        <v>169</v>
      </c>
      <c r="AF51" s="327"/>
      <c r="AG51" s="327">
        <v>180</v>
      </c>
      <c r="AH51" s="327"/>
      <c r="AI51" s="327"/>
      <c r="AJ51" s="327"/>
      <c r="AK51" s="327"/>
      <c r="AL51" s="327"/>
      <c r="AM51" s="327"/>
      <c r="AN51" s="327"/>
      <c r="AO51" s="327"/>
      <c r="AP51" s="327"/>
      <c r="AQ51" s="327">
        <v>6.5</v>
      </c>
      <c r="AR51" s="327">
        <v>5</v>
      </c>
      <c r="AS51" s="327"/>
      <c r="AT51" s="327"/>
      <c r="AU51" s="327"/>
      <c r="AV51" s="327"/>
      <c r="AW51" s="327"/>
      <c r="AX51" s="327"/>
      <c r="AY51" s="327"/>
      <c r="AZ51" s="327"/>
      <c r="BA51" s="327"/>
      <c r="BB51" s="327">
        <v>1</v>
      </c>
      <c r="BC51" s="327"/>
      <c r="BD51" s="327"/>
      <c r="BE51" s="327"/>
      <c r="BF51" s="327">
        <v>1</v>
      </c>
      <c r="BG51" s="327">
        <v>1</v>
      </c>
      <c r="BH51" s="327">
        <v>1</v>
      </c>
      <c r="BI51" s="327">
        <v>1</v>
      </c>
      <c r="BJ51" s="327"/>
      <c r="BK51" s="327"/>
      <c r="BL51" s="327"/>
      <c r="BM51" s="327"/>
      <c r="BN51" s="327">
        <v>1</v>
      </c>
      <c r="BO51" s="327">
        <v>1</v>
      </c>
      <c r="BP51" s="327">
        <v>1</v>
      </c>
      <c r="BQ51" s="327">
        <v>1</v>
      </c>
      <c r="BR51" s="327">
        <v>3</v>
      </c>
      <c r="BS51" s="327">
        <v>3</v>
      </c>
      <c r="BT51" s="327"/>
      <c r="BU51" s="327">
        <v>1</v>
      </c>
      <c r="BV51" s="327">
        <v>2340</v>
      </c>
      <c r="BW51" s="327" t="s">
        <v>132</v>
      </c>
      <c r="BX51" s="327" t="s">
        <v>132</v>
      </c>
      <c r="BY51" s="327"/>
      <c r="BZ51" s="327" t="s">
        <v>120</v>
      </c>
      <c r="CA51" s="327"/>
      <c r="CB51" s="327"/>
      <c r="CC51" s="327"/>
      <c r="CD51" s="327"/>
      <c r="CE51" s="327"/>
      <c r="CF51" s="327">
        <v>35</v>
      </c>
      <c r="CG51" s="327"/>
    </row>
    <row r="52" spans="2:85" ht="15.75" customHeight="1">
      <c r="B52" s="524" t="s">
        <v>743</v>
      </c>
      <c r="C52" s="327"/>
      <c r="D52" s="327"/>
      <c r="E52" s="327" t="s">
        <v>113</v>
      </c>
      <c r="F52" s="327"/>
      <c r="G52" s="535" t="s">
        <v>780</v>
      </c>
      <c r="H52" s="327" t="s">
        <v>743</v>
      </c>
      <c r="I52" s="327"/>
      <c r="J52" s="327"/>
      <c r="K52" s="327"/>
      <c r="L52" s="327">
        <v>1</v>
      </c>
      <c r="M52" s="327">
        <v>960</v>
      </c>
      <c r="N52" s="327"/>
      <c r="O52" s="327">
        <f t="shared" si="3"/>
        <v>960</v>
      </c>
      <c r="P52" s="534">
        <f t="shared" si="0"/>
        <v>48</v>
      </c>
      <c r="Q52" s="534">
        <f t="shared" si="1"/>
        <v>48</v>
      </c>
      <c r="R52" s="534">
        <f t="shared" si="4"/>
        <v>52.8</v>
      </c>
      <c r="S52" s="327">
        <v>4</v>
      </c>
      <c r="T52" s="327">
        <f t="shared" si="5"/>
        <v>360</v>
      </c>
      <c r="U52" s="327">
        <f t="shared" si="2"/>
        <v>360</v>
      </c>
      <c r="V52" s="327">
        <f t="shared" si="6"/>
        <v>0.8</v>
      </c>
      <c r="W52" s="327">
        <v>60</v>
      </c>
      <c r="X52" s="327">
        <f t="shared" si="7"/>
        <v>6</v>
      </c>
      <c r="Y52" s="327"/>
      <c r="Z52" s="327"/>
      <c r="AA52" s="327"/>
      <c r="AB52" s="327"/>
      <c r="AC52" s="327"/>
      <c r="AD52" s="327"/>
      <c r="AE52" s="327" t="s">
        <v>159</v>
      </c>
      <c r="AF52" s="327"/>
      <c r="AG52" s="327">
        <v>180</v>
      </c>
      <c r="AH52" s="327"/>
      <c r="AI52" s="327"/>
      <c r="AJ52" s="327"/>
      <c r="AK52" s="327"/>
      <c r="AL52" s="327"/>
      <c r="AM52" s="327"/>
      <c r="AN52" s="327"/>
      <c r="AO52" s="327"/>
      <c r="AP52" s="327"/>
      <c r="AQ52" s="327">
        <v>6.5</v>
      </c>
      <c r="AR52" s="327">
        <v>5</v>
      </c>
      <c r="AS52" s="327"/>
      <c r="AT52" s="327"/>
      <c r="AU52" s="327"/>
      <c r="AV52" s="327"/>
      <c r="AW52" s="327"/>
      <c r="AX52" s="327"/>
      <c r="AY52" s="327"/>
      <c r="AZ52" s="327"/>
      <c r="BA52" s="327"/>
      <c r="BB52" s="327">
        <v>1</v>
      </c>
      <c r="BC52" s="327"/>
      <c r="BD52" s="327"/>
      <c r="BE52" s="327"/>
      <c r="BF52" s="327"/>
      <c r="BG52" s="327"/>
      <c r="BH52" s="327"/>
      <c r="BI52" s="327"/>
      <c r="BJ52" s="327"/>
      <c r="BK52" s="327"/>
      <c r="BL52" s="327"/>
      <c r="BM52" s="327"/>
      <c r="BN52" s="327"/>
      <c r="BO52" s="327"/>
      <c r="BP52" s="327"/>
      <c r="BQ52" s="327"/>
      <c r="BR52" s="327">
        <v>1</v>
      </c>
      <c r="BS52" s="327">
        <v>1</v>
      </c>
      <c r="BT52" s="327"/>
      <c r="BU52" s="327">
        <v>1</v>
      </c>
      <c r="BV52" s="327">
        <v>2340</v>
      </c>
      <c r="BW52" s="327" t="s">
        <v>132</v>
      </c>
      <c r="BX52" s="327" t="s">
        <v>132</v>
      </c>
      <c r="BY52" s="327"/>
      <c r="BZ52" s="327" t="s">
        <v>120</v>
      </c>
      <c r="CA52" s="327"/>
      <c r="CB52" s="327"/>
      <c r="CC52" s="327"/>
      <c r="CD52" s="327"/>
      <c r="CE52" s="327"/>
      <c r="CF52" s="327">
        <v>35</v>
      </c>
      <c r="CG52" s="327"/>
    </row>
    <row r="53" spans="2:85" ht="15" customHeight="1">
      <c r="C53" s="327"/>
      <c r="D53" s="327"/>
      <c r="E53" s="327" t="s">
        <v>113</v>
      </c>
      <c r="F53" s="327"/>
      <c r="G53" s="535" t="s">
        <v>771</v>
      </c>
      <c r="H53" s="327" t="s">
        <v>743</v>
      </c>
      <c r="I53" s="327"/>
      <c r="J53" s="327"/>
      <c r="K53" s="327"/>
      <c r="L53" s="327">
        <v>1</v>
      </c>
      <c r="M53" s="327">
        <v>960</v>
      </c>
      <c r="N53" s="327"/>
      <c r="O53" s="327">
        <f>+M53+N53</f>
        <v>960</v>
      </c>
      <c r="P53" s="534">
        <f t="shared" si="0"/>
        <v>48</v>
      </c>
      <c r="Q53" s="534">
        <f t="shared" si="1"/>
        <v>48</v>
      </c>
      <c r="R53" s="534">
        <f>Q53*10%+Q53</f>
        <v>52.8</v>
      </c>
      <c r="S53" s="327">
        <v>4</v>
      </c>
      <c r="T53" s="327">
        <f>IF(M53=0,"0",ROUNDUP(P53*S53/AG53,0)*AG53)</f>
        <v>360</v>
      </c>
      <c r="U53" s="327">
        <f t="shared" si="2"/>
        <v>360</v>
      </c>
      <c r="V53" s="327">
        <f>IF(M53=0,"0",ROUND(P53/W53,1))</f>
        <v>0.8</v>
      </c>
      <c r="W53" s="327">
        <v>60</v>
      </c>
      <c r="X53" s="327">
        <f>ROUNDUP(T53/W53,0)</f>
        <v>6</v>
      </c>
      <c r="Y53" s="327"/>
      <c r="Z53" s="327"/>
      <c r="AA53" s="327"/>
      <c r="AB53" s="327"/>
      <c r="AC53" s="327"/>
      <c r="AD53" s="327"/>
      <c r="AE53" s="327" t="s">
        <v>159</v>
      </c>
      <c r="AF53" s="327"/>
      <c r="AG53" s="327">
        <v>180</v>
      </c>
      <c r="AH53" s="327"/>
      <c r="AI53" s="327"/>
      <c r="AJ53" s="327"/>
      <c r="AK53" s="327"/>
      <c r="AL53" s="327"/>
      <c r="AM53" s="327"/>
      <c r="AN53" s="327"/>
      <c r="AO53" s="327"/>
      <c r="AP53" s="327"/>
      <c r="AQ53" s="327">
        <v>6.5</v>
      </c>
      <c r="AR53" s="327">
        <v>5</v>
      </c>
      <c r="AS53" s="327"/>
      <c r="AT53" s="327"/>
      <c r="AU53" s="327"/>
      <c r="AV53" s="327"/>
      <c r="AW53" s="327"/>
      <c r="AX53" s="327"/>
      <c r="AY53" s="327"/>
      <c r="AZ53" s="327"/>
      <c r="BA53" s="327"/>
      <c r="BB53" s="327">
        <v>1</v>
      </c>
      <c r="BC53" s="327"/>
      <c r="BD53" s="327"/>
      <c r="BE53" s="327"/>
      <c r="BF53" s="327"/>
      <c r="BG53" s="327"/>
      <c r="BH53" s="327"/>
      <c r="BI53" s="327">
        <v>1</v>
      </c>
      <c r="BJ53" s="327"/>
      <c r="BK53" s="327"/>
      <c r="BL53" s="327"/>
      <c r="BM53" s="327"/>
      <c r="BN53" s="327"/>
      <c r="BO53" s="327"/>
      <c r="BP53" s="327"/>
      <c r="BQ53" s="327">
        <v>1</v>
      </c>
      <c r="BR53" s="327">
        <v>3</v>
      </c>
      <c r="BS53" s="327">
        <v>3</v>
      </c>
      <c r="BT53" s="327"/>
      <c r="BU53" s="327">
        <v>1</v>
      </c>
      <c r="BV53" s="327">
        <v>2340</v>
      </c>
      <c r="BW53" s="327" t="s">
        <v>132</v>
      </c>
      <c r="BX53" s="327" t="s">
        <v>132</v>
      </c>
      <c r="BY53" s="327"/>
      <c r="BZ53" s="327" t="s">
        <v>120</v>
      </c>
      <c r="CA53" s="327"/>
      <c r="CB53" s="327"/>
      <c r="CC53" s="327"/>
      <c r="CD53" s="327"/>
      <c r="CE53" s="327"/>
      <c r="CF53" s="327">
        <v>35</v>
      </c>
      <c r="CG53" s="327"/>
    </row>
    <row r="54" spans="2:85" ht="15" customHeight="1">
      <c r="C54" s="327"/>
      <c r="D54" s="327"/>
      <c r="E54" s="327" t="s">
        <v>113</v>
      </c>
      <c r="F54" s="327"/>
      <c r="G54" s="535" t="s">
        <v>781</v>
      </c>
      <c r="H54" s="327" t="s">
        <v>743</v>
      </c>
      <c r="I54" s="327"/>
      <c r="J54" s="327"/>
      <c r="K54" s="327"/>
      <c r="L54" s="327">
        <v>1</v>
      </c>
      <c r="M54" s="327">
        <v>960</v>
      </c>
      <c r="N54" s="327"/>
      <c r="O54" s="327">
        <f t="shared" si="3"/>
        <v>960</v>
      </c>
      <c r="P54" s="534">
        <f t="shared" si="0"/>
        <v>48</v>
      </c>
      <c r="Q54" s="534">
        <f t="shared" si="1"/>
        <v>48</v>
      </c>
      <c r="R54" s="534">
        <f t="shared" si="4"/>
        <v>52.8</v>
      </c>
      <c r="S54" s="327">
        <v>4</v>
      </c>
      <c r="T54" s="327">
        <f t="shared" si="5"/>
        <v>360</v>
      </c>
      <c r="U54" s="327">
        <f t="shared" si="2"/>
        <v>360</v>
      </c>
      <c r="V54" s="327">
        <f t="shared" si="6"/>
        <v>0.8</v>
      </c>
      <c r="W54" s="327">
        <v>60</v>
      </c>
      <c r="X54" s="327">
        <f t="shared" si="7"/>
        <v>6</v>
      </c>
      <c r="Y54" s="327"/>
      <c r="Z54" s="327"/>
      <c r="AA54" s="327"/>
      <c r="AB54" s="327"/>
      <c r="AC54" s="327"/>
      <c r="AD54" s="327"/>
      <c r="AE54" s="327" t="s">
        <v>159</v>
      </c>
      <c r="AF54" s="327"/>
      <c r="AG54" s="327">
        <v>180</v>
      </c>
      <c r="AH54" s="327"/>
      <c r="AI54" s="327"/>
      <c r="AJ54" s="327"/>
      <c r="AK54" s="327"/>
      <c r="AL54" s="327"/>
      <c r="AM54" s="327"/>
      <c r="AN54" s="327"/>
      <c r="AO54" s="327"/>
      <c r="AP54" s="327"/>
      <c r="AQ54" s="327">
        <v>6.5</v>
      </c>
      <c r="AR54" s="327">
        <v>5</v>
      </c>
      <c r="AS54" s="327"/>
      <c r="AT54" s="327"/>
      <c r="AU54" s="327"/>
      <c r="AV54" s="327"/>
      <c r="AW54" s="327"/>
      <c r="AX54" s="327"/>
      <c r="AY54" s="327"/>
      <c r="AZ54" s="327"/>
      <c r="BA54" s="327"/>
      <c r="BB54" s="327">
        <v>1</v>
      </c>
      <c r="BC54" s="327"/>
      <c r="BD54" s="327"/>
      <c r="BE54" s="327"/>
      <c r="BF54" s="327"/>
      <c r="BG54" s="327"/>
      <c r="BH54" s="327"/>
      <c r="BI54" s="327">
        <v>1</v>
      </c>
      <c r="BJ54" s="327"/>
      <c r="BK54" s="327"/>
      <c r="BL54" s="327"/>
      <c r="BM54" s="327"/>
      <c r="BN54" s="327"/>
      <c r="BO54" s="327"/>
      <c r="BP54" s="327"/>
      <c r="BQ54" s="327"/>
      <c r="BR54" s="327">
        <v>1</v>
      </c>
      <c r="BS54" s="327">
        <v>1</v>
      </c>
      <c r="BT54" s="327"/>
      <c r="BU54" s="327">
        <v>1</v>
      </c>
      <c r="BV54" s="327">
        <v>2340</v>
      </c>
      <c r="BW54" s="327" t="s">
        <v>132</v>
      </c>
      <c r="BX54" s="327" t="s">
        <v>132</v>
      </c>
      <c r="BY54" s="327"/>
      <c r="BZ54" s="327" t="s">
        <v>120</v>
      </c>
      <c r="CA54" s="327"/>
      <c r="CB54" s="327"/>
      <c r="CC54" s="327"/>
      <c r="CD54" s="327"/>
      <c r="CE54" s="327"/>
      <c r="CF54" s="327">
        <v>35</v>
      </c>
      <c r="CG54" s="327"/>
    </row>
    <row r="55" spans="2:85" ht="15" customHeight="1">
      <c r="B55" s="524" t="s">
        <v>743</v>
      </c>
      <c r="C55" s="327"/>
      <c r="D55" s="327"/>
      <c r="E55" s="327" t="s">
        <v>113</v>
      </c>
      <c r="F55" s="327"/>
      <c r="G55" s="535" t="s">
        <v>782</v>
      </c>
      <c r="H55" s="327" t="s">
        <v>743</v>
      </c>
      <c r="I55" s="327"/>
      <c r="J55" s="327"/>
      <c r="K55" s="327"/>
      <c r="L55" s="327">
        <v>1</v>
      </c>
      <c r="M55" s="327">
        <v>960</v>
      </c>
      <c r="N55" s="327"/>
      <c r="O55" s="327">
        <f t="shared" si="3"/>
        <v>960</v>
      </c>
      <c r="P55" s="534">
        <f t="shared" si="0"/>
        <v>48</v>
      </c>
      <c r="Q55" s="534">
        <f t="shared" ref="Q55:Q86" si="14">IF($H55=G55,SUMIF($H:$H,H55,$P:$P),P55)</f>
        <v>48</v>
      </c>
      <c r="R55" s="534">
        <f t="shared" si="4"/>
        <v>52.8</v>
      </c>
      <c r="S55" s="327">
        <v>4</v>
      </c>
      <c r="T55" s="327">
        <f t="shared" si="5"/>
        <v>360</v>
      </c>
      <c r="U55" s="327">
        <f t="shared" ref="U55:U86" si="15">IF($H55=G55,SUMIF($H:$H,H55,$T:$T),T55)</f>
        <v>360</v>
      </c>
      <c r="V55" s="327">
        <f t="shared" si="6"/>
        <v>0.8</v>
      </c>
      <c r="W55" s="327">
        <v>60</v>
      </c>
      <c r="X55" s="327">
        <f t="shared" si="7"/>
        <v>6</v>
      </c>
      <c r="Y55" s="327"/>
      <c r="Z55" s="327"/>
      <c r="AA55" s="327"/>
      <c r="AB55" s="327"/>
      <c r="AC55" s="327"/>
      <c r="AD55" s="327"/>
      <c r="AE55" s="327" t="s">
        <v>159</v>
      </c>
      <c r="AF55" s="327"/>
      <c r="AG55" s="327">
        <v>180</v>
      </c>
      <c r="AH55" s="327"/>
      <c r="AI55" s="327"/>
      <c r="AJ55" s="327"/>
      <c r="AK55" s="327"/>
      <c r="AL55" s="327"/>
      <c r="AM55" s="327"/>
      <c r="AN55" s="327"/>
      <c r="AO55" s="327"/>
      <c r="AP55" s="327"/>
      <c r="AQ55" s="327">
        <v>6.5</v>
      </c>
      <c r="AR55" s="327">
        <v>5</v>
      </c>
      <c r="AS55" s="327"/>
      <c r="AT55" s="327"/>
      <c r="AU55" s="327"/>
      <c r="AV55" s="327"/>
      <c r="AW55" s="327"/>
      <c r="AX55" s="327"/>
      <c r="AY55" s="327"/>
      <c r="AZ55" s="327"/>
      <c r="BA55" s="327"/>
      <c r="BB55" s="327">
        <v>1</v>
      </c>
      <c r="BC55" s="327"/>
      <c r="BD55" s="327"/>
      <c r="BE55" s="327"/>
      <c r="BF55" s="327"/>
      <c r="BG55" s="327"/>
      <c r="BH55" s="327"/>
      <c r="BI55" s="327"/>
      <c r="BJ55" s="327"/>
      <c r="BK55" s="327"/>
      <c r="BL55" s="327"/>
      <c r="BM55" s="327"/>
      <c r="BN55" s="327"/>
      <c r="BO55" s="327"/>
      <c r="BP55" s="327"/>
      <c r="BQ55" s="327"/>
      <c r="BR55" s="327">
        <v>1</v>
      </c>
      <c r="BS55" s="327">
        <v>1</v>
      </c>
      <c r="BT55" s="327"/>
      <c r="BU55" s="327">
        <v>1</v>
      </c>
      <c r="BV55" s="327">
        <v>2640</v>
      </c>
      <c r="BW55" s="327" t="s">
        <v>119</v>
      </c>
      <c r="BX55" s="327" t="s">
        <v>119</v>
      </c>
      <c r="BY55" s="327"/>
      <c r="BZ55" s="327" t="s">
        <v>120</v>
      </c>
      <c r="CA55" s="327"/>
      <c r="CB55" s="327"/>
      <c r="CC55" s="327"/>
      <c r="CD55" s="327"/>
      <c r="CE55" s="327"/>
      <c r="CF55" s="327">
        <v>35</v>
      </c>
      <c r="CG55" s="327"/>
    </row>
    <row r="56" spans="2:85" ht="15" customHeight="1">
      <c r="C56" s="327"/>
      <c r="D56" s="327"/>
      <c r="E56" s="327" t="s">
        <v>113</v>
      </c>
      <c r="F56" s="327"/>
      <c r="G56" s="535" t="s">
        <v>783</v>
      </c>
      <c r="H56" s="327" t="s">
        <v>743</v>
      </c>
      <c r="I56" s="327"/>
      <c r="J56" s="327"/>
      <c r="K56" s="327"/>
      <c r="L56" s="327">
        <v>1</v>
      </c>
      <c r="M56" s="327">
        <v>960</v>
      </c>
      <c r="N56" s="327"/>
      <c r="O56" s="327">
        <f t="shared" si="3"/>
        <v>960</v>
      </c>
      <c r="P56" s="534">
        <f t="shared" ref="P56:P87" si="16">+O56/$H$18</f>
        <v>48</v>
      </c>
      <c r="Q56" s="534">
        <f t="shared" si="14"/>
        <v>48</v>
      </c>
      <c r="R56" s="534">
        <f t="shared" si="4"/>
        <v>52.8</v>
      </c>
      <c r="S56" s="327">
        <v>4</v>
      </c>
      <c r="T56" s="327">
        <f t="shared" si="5"/>
        <v>360</v>
      </c>
      <c r="U56" s="327">
        <f t="shared" si="15"/>
        <v>360</v>
      </c>
      <c r="V56" s="327">
        <f t="shared" si="6"/>
        <v>0.8</v>
      </c>
      <c r="W56" s="327">
        <v>60</v>
      </c>
      <c r="X56" s="327">
        <f t="shared" si="7"/>
        <v>6</v>
      </c>
      <c r="Y56" s="327"/>
      <c r="Z56" s="327"/>
      <c r="AA56" s="327"/>
      <c r="AB56" s="327"/>
      <c r="AC56" s="327"/>
      <c r="AD56" s="327"/>
      <c r="AE56" s="327" t="s">
        <v>159</v>
      </c>
      <c r="AF56" s="327"/>
      <c r="AG56" s="327">
        <v>180</v>
      </c>
      <c r="AH56" s="327"/>
      <c r="AI56" s="327"/>
      <c r="AJ56" s="327"/>
      <c r="AK56" s="327"/>
      <c r="AL56" s="327"/>
      <c r="AM56" s="327"/>
      <c r="AN56" s="327"/>
      <c r="AO56" s="327"/>
      <c r="AP56" s="327"/>
      <c r="AQ56" s="327">
        <v>6.5</v>
      </c>
      <c r="AR56" s="327">
        <v>5</v>
      </c>
      <c r="AS56" s="327"/>
      <c r="AT56" s="327"/>
      <c r="AU56" s="327"/>
      <c r="AV56" s="327"/>
      <c r="AW56" s="327"/>
      <c r="AX56" s="327"/>
      <c r="AY56" s="327"/>
      <c r="AZ56" s="327"/>
      <c r="BA56" s="327"/>
      <c r="BB56" s="327">
        <v>1</v>
      </c>
      <c r="BC56" s="327"/>
      <c r="BD56" s="327"/>
      <c r="BE56" s="327"/>
      <c r="BF56" s="327"/>
      <c r="BG56" s="327"/>
      <c r="BH56" s="327"/>
      <c r="BI56" s="327"/>
      <c r="BJ56" s="327"/>
      <c r="BK56" s="327"/>
      <c r="BL56" s="327"/>
      <c r="BM56" s="327"/>
      <c r="BN56" s="327"/>
      <c r="BO56" s="327"/>
      <c r="BP56" s="327"/>
      <c r="BQ56" s="327"/>
      <c r="BR56" s="327">
        <v>1</v>
      </c>
      <c r="BS56" s="327">
        <v>1</v>
      </c>
      <c r="BT56" s="327"/>
      <c r="BU56" s="327">
        <v>1</v>
      </c>
      <c r="BV56" s="327">
        <v>2640</v>
      </c>
      <c r="BW56" s="327" t="s">
        <v>119</v>
      </c>
      <c r="BX56" s="327" t="s">
        <v>119</v>
      </c>
      <c r="BY56" s="327"/>
      <c r="BZ56" s="327" t="s">
        <v>120</v>
      </c>
      <c r="CA56" s="327"/>
      <c r="CB56" s="327"/>
      <c r="CC56" s="327"/>
      <c r="CD56" s="327"/>
      <c r="CE56" s="327"/>
      <c r="CF56" s="327">
        <v>35</v>
      </c>
      <c r="CG56" s="327"/>
    </row>
    <row r="57" spans="2:85" ht="15" customHeight="1">
      <c r="B57" s="524" t="s">
        <v>743</v>
      </c>
      <c r="C57" s="327"/>
      <c r="D57" s="327"/>
      <c r="E57" s="327" t="s">
        <v>113</v>
      </c>
      <c r="F57" s="327"/>
      <c r="G57" s="327" t="s">
        <v>184</v>
      </c>
      <c r="H57" s="327" t="s">
        <v>743</v>
      </c>
      <c r="I57" s="327" t="s">
        <v>185</v>
      </c>
      <c r="J57" s="327" t="s">
        <v>171</v>
      </c>
      <c r="K57" s="327" t="s">
        <v>176</v>
      </c>
      <c r="L57" s="327">
        <v>1</v>
      </c>
      <c r="M57" s="327">
        <v>1020</v>
      </c>
      <c r="N57" s="327"/>
      <c r="O57" s="327">
        <f t="shared" si="3"/>
        <v>1020</v>
      </c>
      <c r="P57" s="534">
        <f t="shared" si="16"/>
        <v>51</v>
      </c>
      <c r="Q57" s="534">
        <f t="shared" si="14"/>
        <v>51</v>
      </c>
      <c r="R57" s="534">
        <f t="shared" si="4"/>
        <v>56.1</v>
      </c>
      <c r="S57" s="327">
        <v>4</v>
      </c>
      <c r="T57" s="327">
        <f t="shared" si="5"/>
        <v>360</v>
      </c>
      <c r="U57" s="327">
        <f t="shared" si="15"/>
        <v>360</v>
      </c>
      <c r="V57" s="327">
        <f t="shared" si="6"/>
        <v>0.9</v>
      </c>
      <c r="W57" s="327">
        <v>60</v>
      </c>
      <c r="X57" s="327">
        <f t="shared" si="7"/>
        <v>6</v>
      </c>
      <c r="Y57" s="327"/>
      <c r="Z57" s="327"/>
      <c r="AA57" s="327"/>
      <c r="AB57" s="327"/>
      <c r="AC57" s="327"/>
      <c r="AD57" s="327"/>
      <c r="AE57" s="327" t="s">
        <v>159</v>
      </c>
      <c r="AF57" s="327"/>
      <c r="AG57" s="327">
        <v>180</v>
      </c>
      <c r="AH57" s="327"/>
      <c r="AI57" s="327"/>
      <c r="AJ57" s="327"/>
      <c r="AK57" s="327"/>
      <c r="AL57" s="327"/>
      <c r="AM57" s="327"/>
      <c r="AN57" s="327"/>
      <c r="AO57" s="327"/>
      <c r="AP57" s="327"/>
      <c r="AQ57" s="327">
        <v>6.3</v>
      </c>
      <c r="AR57" s="327">
        <v>6</v>
      </c>
      <c r="AS57" s="327"/>
      <c r="AT57" s="327"/>
      <c r="AU57" s="327"/>
      <c r="AV57" s="327"/>
      <c r="AW57" s="327"/>
      <c r="AX57" s="327"/>
      <c r="AY57" s="327"/>
      <c r="AZ57" s="327"/>
      <c r="BA57" s="327"/>
      <c r="BB57" s="327">
        <v>1</v>
      </c>
      <c r="BC57" s="327"/>
      <c r="BD57" s="327"/>
      <c r="BE57" s="327"/>
      <c r="BF57" s="327"/>
      <c r="BG57" s="327"/>
      <c r="BH57" s="327"/>
      <c r="BI57" s="327"/>
      <c r="BJ57" s="327"/>
      <c r="BK57" s="327"/>
      <c r="BL57" s="327"/>
      <c r="BM57" s="327"/>
      <c r="BN57" s="327">
        <v>1</v>
      </c>
      <c r="BO57" s="327">
        <v>1</v>
      </c>
      <c r="BP57" s="327">
        <v>1</v>
      </c>
      <c r="BQ57" s="327"/>
      <c r="BR57" s="327">
        <v>1</v>
      </c>
      <c r="BS57" s="327">
        <v>1</v>
      </c>
      <c r="BT57" s="327"/>
      <c r="BU57" s="327">
        <v>1</v>
      </c>
      <c r="BV57" s="327">
        <v>5100</v>
      </c>
      <c r="BW57" s="327" t="s">
        <v>119</v>
      </c>
      <c r="BX57" s="327" t="s">
        <v>119</v>
      </c>
      <c r="BY57" s="327"/>
      <c r="BZ57" s="327" t="s">
        <v>120</v>
      </c>
      <c r="CA57" s="327"/>
      <c r="CB57" s="327"/>
      <c r="CC57" s="327"/>
      <c r="CD57" s="327"/>
      <c r="CE57" s="327"/>
      <c r="CF57" s="327">
        <v>35</v>
      </c>
      <c r="CG57" s="327"/>
    </row>
    <row r="58" spans="2:85" ht="15" customHeight="1">
      <c r="C58" s="327"/>
      <c r="D58" s="327"/>
      <c r="E58" s="327" t="s">
        <v>113</v>
      </c>
      <c r="F58" s="327"/>
      <c r="G58" s="327" t="s">
        <v>186</v>
      </c>
      <c r="H58" s="327" t="s">
        <v>743</v>
      </c>
      <c r="I58" s="327" t="s">
        <v>185</v>
      </c>
      <c r="J58" s="327" t="s">
        <v>171</v>
      </c>
      <c r="K58" s="327" t="s">
        <v>176</v>
      </c>
      <c r="L58" s="327">
        <v>1</v>
      </c>
      <c r="M58" s="327">
        <v>1020</v>
      </c>
      <c r="N58" s="327"/>
      <c r="O58" s="327">
        <f t="shared" si="3"/>
        <v>1020</v>
      </c>
      <c r="P58" s="534">
        <f t="shared" si="16"/>
        <v>51</v>
      </c>
      <c r="Q58" s="534">
        <f t="shared" si="14"/>
        <v>51</v>
      </c>
      <c r="R58" s="534">
        <f t="shared" si="4"/>
        <v>56.1</v>
      </c>
      <c r="S58" s="327">
        <v>4</v>
      </c>
      <c r="T58" s="327">
        <f t="shared" si="5"/>
        <v>360</v>
      </c>
      <c r="U58" s="327">
        <f t="shared" si="15"/>
        <v>360</v>
      </c>
      <c r="V58" s="327">
        <f t="shared" si="6"/>
        <v>0.9</v>
      </c>
      <c r="W58" s="327">
        <v>60</v>
      </c>
      <c r="X58" s="327">
        <f t="shared" si="7"/>
        <v>6</v>
      </c>
      <c r="Y58" s="327"/>
      <c r="Z58" s="327"/>
      <c r="AA58" s="327"/>
      <c r="AB58" s="327"/>
      <c r="AC58" s="327"/>
      <c r="AD58" s="327"/>
      <c r="AE58" s="327" t="s">
        <v>159</v>
      </c>
      <c r="AF58" s="327"/>
      <c r="AG58" s="327">
        <v>180</v>
      </c>
      <c r="AH58" s="327"/>
      <c r="AI58" s="327"/>
      <c r="AJ58" s="327"/>
      <c r="AK58" s="327"/>
      <c r="AL58" s="327"/>
      <c r="AM58" s="327"/>
      <c r="AN58" s="327"/>
      <c r="AO58" s="327"/>
      <c r="AP58" s="327"/>
      <c r="AQ58" s="327">
        <v>6.3</v>
      </c>
      <c r="AR58" s="327">
        <v>6</v>
      </c>
      <c r="AS58" s="327"/>
      <c r="AT58" s="327"/>
      <c r="AU58" s="327"/>
      <c r="AV58" s="327"/>
      <c r="AW58" s="327"/>
      <c r="AX58" s="327"/>
      <c r="AY58" s="327"/>
      <c r="AZ58" s="327"/>
      <c r="BA58" s="327"/>
      <c r="BB58" s="327">
        <v>1</v>
      </c>
      <c r="BC58" s="327"/>
      <c r="BD58" s="327"/>
      <c r="BE58" s="327"/>
      <c r="BF58" s="327"/>
      <c r="BG58" s="327"/>
      <c r="BH58" s="327"/>
      <c r="BI58" s="327"/>
      <c r="BJ58" s="327"/>
      <c r="BK58" s="327"/>
      <c r="BL58" s="327"/>
      <c r="BM58" s="327"/>
      <c r="BN58" s="327">
        <v>1</v>
      </c>
      <c r="BO58" s="327">
        <v>1</v>
      </c>
      <c r="BP58" s="327">
        <v>1</v>
      </c>
      <c r="BQ58" s="327"/>
      <c r="BR58" s="327">
        <v>1</v>
      </c>
      <c r="BS58" s="327">
        <v>1</v>
      </c>
      <c r="BT58" s="327"/>
      <c r="BU58" s="327">
        <v>1</v>
      </c>
      <c r="BV58" s="327">
        <v>5100</v>
      </c>
      <c r="BW58" s="327" t="s">
        <v>119</v>
      </c>
      <c r="BX58" s="327" t="s">
        <v>119</v>
      </c>
      <c r="BY58" s="327"/>
      <c r="BZ58" s="327" t="s">
        <v>120</v>
      </c>
      <c r="CA58" s="327"/>
      <c r="CB58" s="327"/>
      <c r="CC58" s="327"/>
      <c r="CD58" s="327"/>
      <c r="CE58" s="327"/>
      <c r="CF58" s="327">
        <v>35</v>
      </c>
      <c r="CG58" s="327"/>
    </row>
    <row r="59" spans="2:85" ht="15" customHeight="1">
      <c r="B59" s="524" t="s">
        <v>743</v>
      </c>
      <c r="C59" s="327"/>
      <c r="D59" s="327"/>
      <c r="E59" s="327" t="s">
        <v>113</v>
      </c>
      <c r="F59" s="327"/>
      <c r="G59" s="327" t="s">
        <v>187</v>
      </c>
      <c r="H59" s="327" t="s">
        <v>743</v>
      </c>
      <c r="I59" s="327" t="s">
        <v>188</v>
      </c>
      <c r="J59" s="327" t="s">
        <v>171</v>
      </c>
      <c r="K59" s="327" t="s">
        <v>172</v>
      </c>
      <c r="L59" s="327">
        <v>1</v>
      </c>
      <c r="M59" s="327">
        <v>780</v>
      </c>
      <c r="N59" s="327"/>
      <c r="O59" s="327">
        <f t="shared" si="3"/>
        <v>780</v>
      </c>
      <c r="P59" s="534">
        <f t="shared" si="16"/>
        <v>39</v>
      </c>
      <c r="Q59" s="534">
        <f t="shared" si="14"/>
        <v>39</v>
      </c>
      <c r="R59" s="534">
        <f t="shared" si="4"/>
        <v>42.9</v>
      </c>
      <c r="S59" s="327">
        <v>4</v>
      </c>
      <c r="T59" s="327">
        <f t="shared" si="5"/>
        <v>180</v>
      </c>
      <c r="U59" s="327">
        <f t="shared" si="15"/>
        <v>180</v>
      </c>
      <c r="V59" s="327">
        <f t="shared" si="6"/>
        <v>0.7</v>
      </c>
      <c r="W59" s="327">
        <v>60</v>
      </c>
      <c r="X59" s="327">
        <f t="shared" si="7"/>
        <v>3</v>
      </c>
      <c r="Y59" s="327"/>
      <c r="Z59" s="327"/>
      <c r="AA59" s="327"/>
      <c r="AB59" s="327"/>
      <c r="AC59" s="327"/>
      <c r="AD59" s="327"/>
      <c r="AE59" s="327" t="s">
        <v>159</v>
      </c>
      <c r="AF59" s="327"/>
      <c r="AG59" s="327">
        <v>180</v>
      </c>
      <c r="AH59" s="327"/>
      <c r="AI59" s="327"/>
      <c r="AJ59" s="327"/>
      <c r="AK59" s="327"/>
      <c r="AL59" s="327"/>
      <c r="AM59" s="327"/>
      <c r="AN59" s="327"/>
      <c r="AO59" s="327"/>
      <c r="AP59" s="327"/>
      <c r="AQ59" s="327">
        <v>6.3</v>
      </c>
      <c r="AR59" s="327">
        <v>6</v>
      </c>
      <c r="AS59" s="327"/>
      <c r="AT59" s="327"/>
      <c r="AU59" s="327"/>
      <c r="AV59" s="327"/>
      <c r="AW59" s="327"/>
      <c r="AX59" s="327"/>
      <c r="AY59" s="327"/>
      <c r="AZ59" s="327"/>
      <c r="BA59" s="327"/>
      <c r="BB59" s="327">
        <v>1</v>
      </c>
      <c r="BC59" s="327"/>
      <c r="BD59" s="327"/>
      <c r="BE59" s="327"/>
      <c r="BF59" s="327"/>
      <c r="BG59" s="327"/>
      <c r="BH59" s="327"/>
      <c r="BI59" s="327"/>
      <c r="BJ59" s="327"/>
      <c r="BK59" s="327"/>
      <c r="BL59" s="327"/>
      <c r="BM59" s="327"/>
      <c r="BN59" s="327">
        <v>1</v>
      </c>
      <c r="BO59" s="327">
        <v>1</v>
      </c>
      <c r="BP59" s="327">
        <v>1</v>
      </c>
      <c r="BQ59" s="327"/>
      <c r="BR59" s="327">
        <v>1</v>
      </c>
      <c r="BS59" s="327">
        <v>1</v>
      </c>
      <c r="BT59" s="327"/>
      <c r="BU59" s="327">
        <v>1</v>
      </c>
      <c r="BV59" s="327">
        <v>4200</v>
      </c>
      <c r="BW59" s="327" t="s">
        <v>132</v>
      </c>
      <c r="BX59" s="327" t="s">
        <v>132</v>
      </c>
      <c r="BY59" s="327"/>
      <c r="BZ59" s="327" t="s">
        <v>120</v>
      </c>
      <c r="CA59" s="327"/>
      <c r="CB59" s="327"/>
      <c r="CC59" s="327"/>
      <c r="CD59" s="327"/>
      <c r="CE59" s="327"/>
      <c r="CF59" s="327">
        <v>35</v>
      </c>
      <c r="CG59" s="327"/>
    </row>
    <row r="60" spans="2:85" ht="15" customHeight="1">
      <c r="C60" s="327"/>
      <c r="D60" s="327"/>
      <c r="E60" s="327" t="s">
        <v>113</v>
      </c>
      <c r="F60" s="327"/>
      <c r="G60" s="327" t="s">
        <v>189</v>
      </c>
      <c r="H60" s="327" t="s">
        <v>743</v>
      </c>
      <c r="I60" s="327" t="s">
        <v>188</v>
      </c>
      <c r="J60" s="327" t="s">
        <v>171</v>
      </c>
      <c r="K60" s="327" t="s">
        <v>172</v>
      </c>
      <c r="L60" s="327">
        <v>1</v>
      </c>
      <c r="M60" s="327">
        <v>780</v>
      </c>
      <c r="N60" s="327"/>
      <c r="O60" s="327">
        <f t="shared" si="3"/>
        <v>780</v>
      </c>
      <c r="P60" s="534">
        <f t="shared" si="16"/>
        <v>39</v>
      </c>
      <c r="Q60" s="534">
        <f t="shared" si="14"/>
        <v>39</v>
      </c>
      <c r="R60" s="534">
        <f t="shared" si="4"/>
        <v>42.9</v>
      </c>
      <c r="S60" s="327">
        <v>4</v>
      </c>
      <c r="T60" s="327">
        <f t="shared" si="5"/>
        <v>180</v>
      </c>
      <c r="U60" s="327">
        <f t="shared" si="15"/>
        <v>180</v>
      </c>
      <c r="V60" s="327">
        <f t="shared" si="6"/>
        <v>0.7</v>
      </c>
      <c r="W60" s="327">
        <v>60</v>
      </c>
      <c r="X60" s="327">
        <f t="shared" si="7"/>
        <v>3</v>
      </c>
      <c r="Y60" s="327"/>
      <c r="Z60" s="327"/>
      <c r="AA60" s="327"/>
      <c r="AB60" s="327"/>
      <c r="AC60" s="327"/>
      <c r="AD60" s="327"/>
      <c r="AE60" s="327" t="s">
        <v>159</v>
      </c>
      <c r="AF60" s="327"/>
      <c r="AG60" s="327">
        <v>180</v>
      </c>
      <c r="AH60" s="327"/>
      <c r="AI60" s="327"/>
      <c r="AJ60" s="327"/>
      <c r="AK60" s="327"/>
      <c r="AL60" s="327"/>
      <c r="AM60" s="327"/>
      <c r="AN60" s="327"/>
      <c r="AO60" s="327"/>
      <c r="AP60" s="327"/>
      <c r="AQ60" s="327">
        <v>6.3</v>
      </c>
      <c r="AR60" s="327">
        <v>6</v>
      </c>
      <c r="AS60" s="327"/>
      <c r="AT60" s="327"/>
      <c r="AU60" s="327"/>
      <c r="AV60" s="327"/>
      <c r="AW60" s="327"/>
      <c r="AX60" s="327"/>
      <c r="AY60" s="327"/>
      <c r="AZ60" s="327"/>
      <c r="BA60" s="327"/>
      <c r="BB60" s="327">
        <v>1</v>
      </c>
      <c r="BC60" s="327"/>
      <c r="BD60" s="327"/>
      <c r="BE60" s="327"/>
      <c r="BF60" s="327"/>
      <c r="BG60" s="327"/>
      <c r="BH60" s="327"/>
      <c r="BI60" s="327"/>
      <c r="BJ60" s="327"/>
      <c r="BK60" s="327"/>
      <c r="BL60" s="327"/>
      <c r="BM60" s="327"/>
      <c r="BN60" s="327">
        <v>1</v>
      </c>
      <c r="BO60" s="327">
        <v>1</v>
      </c>
      <c r="BP60" s="327">
        <v>1</v>
      </c>
      <c r="BQ60" s="327"/>
      <c r="BR60" s="327">
        <v>1</v>
      </c>
      <c r="BS60" s="327">
        <v>1</v>
      </c>
      <c r="BT60" s="327"/>
      <c r="BU60" s="327">
        <v>1</v>
      </c>
      <c r="BV60" s="327">
        <v>4200</v>
      </c>
      <c r="BW60" s="327" t="s">
        <v>132</v>
      </c>
      <c r="BX60" s="327" t="s">
        <v>132</v>
      </c>
      <c r="BY60" s="327"/>
      <c r="BZ60" s="327" t="s">
        <v>120</v>
      </c>
      <c r="CA60" s="327"/>
      <c r="CB60" s="327"/>
      <c r="CC60" s="327"/>
      <c r="CD60" s="327"/>
      <c r="CE60" s="327"/>
      <c r="CF60" s="327">
        <v>35</v>
      </c>
      <c r="CG60" s="327"/>
    </row>
    <row r="61" spans="2:85" ht="15" customHeight="1">
      <c r="B61" s="524" t="s">
        <v>743</v>
      </c>
      <c r="C61" s="327"/>
      <c r="D61" s="327"/>
      <c r="E61" s="327" t="s">
        <v>113</v>
      </c>
      <c r="F61" s="327"/>
      <c r="G61" s="327" t="s">
        <v>190</v>
      </c>
      <c r="H61" s="327" t="s">
        <v>743</v>
      </c>
      <c r="I61" s="327" t="s">
        <v>185</v>
      </c>
      <c r="J61" s="327" t="s">
        <v>171</v>
      </c>
      <c r="K61" s="327" t="s">
        <v>176</v>
      </c>
      <c r="L61" s="327">
        <v>1</v>
      </c>
      <c r="M61" s="327">
        <v>1020</v>
      </c>
      <c r="N61" s="327"/>
      <c r="O61" s="327">
        <f t="shared" si="3"/>
        <v>1020</v>
      </c>
      <c r="P61" s="534">
        <f t="shared" si="16"/>
        <v>51</v>
      </c>
      <c r="Q61" s="534">
        <f t="shared" si="14"/>
        <v>51</v>
      </c>
      <c r="R61" s="534">
        <f t="shared" si="4"/>
        <v>56.1</v>
      </c>
      <c r="S61" s="327">
        <v>4</v>
      </c>
      <c r="T61" s="327">
        <f t="shared" si="5"/>
        <v>360</v>
      </c>
      <c r="U61" s="327">
        <f t="shared" si="15"/>
        <v>360</v>
      </c>
      <c r="V61" s="327">
        <f t="shared" si="6"/>
        <v>0.9</v>
      </c>
      <c r="W61" s="327">
        <v>60</v>
      </c>
      <c r="X61" s="327">
        <f t="shared" si="7"/>
        <v>6</v>
      </c>
      <c r="Y61" s="327"/>
      <c r="Z61" s="327"/>
      <c r="AA61" s="327"/>
      <c r="AB61" s="327"/>
      <c r="AC61" s="327"/>
      <c r="AD61" s="327"/>
      <c r="AE61" s="327" t="s">
        <v>159</v>
      </c>
      <c r="AF61" s="327"/>
      <c r="AG61" s="327">
        <v>180</v>
      </c>
      <c r="AH61" s="327"/>
      <c r="AI61" s="327"/>
      <c r="AJ61" s="327"/>
      <c r="AK61" s="327"/>
      <c r="AL61" s="327"/>
      <c r="AM61" s="327"/>
      <c r="AN61" s="327"/>
      <c r="AO61" s="327"/>
      <c r="AP61" s="327"/>
      <c r="AQ61" s="327">
        <v>6.3</v>
      </c>
      <c r="AR61" s="327">
        <v>6</v>
      </c>
      <c r="AS61" s="327"/>
      <c r="AT61" s="327"/>
      <c r="AU61" s="327"/>
      <c r="AV61" s="327"/>
      <c r="AW61" s="327"/>
      <c r="AX61" s="327"/>
      <c r="AY61" s="327"/>
      <c r="AZ61" s="327"/>
      <c r="BA61" s="327"/>
      <c r="BB61" s="327">
        <v>1</v>
      </c>
      <c r="BC61" s="327">
        <v>1</v>
      </c>
      <c r="BD61" s="327"/>
      <c r="BE61" s="327"/>
      <c r="BF61" s="327"/>
      <c r="BG61" s="327"/>
      <c r="BH61" s="327"/>
      <c r="BI61" s="327"/>
      <c r="BJ61" s="327"/>
      <c r="BK61" s="327"/>
      <c r="BL61" s="327"/>
      <c r="BM61" s="327"/>
      <c r="BN61" s="327">
        <v>1</v>
      </c>
      <c r="BO61" s="327">
        <v>1</v>
      </c>
      <c r="BP61" s="327">
        <v>1</v>
      </c>
      <c r="BQ61" s="327"/>
      <c r="BR61" s="327">
        <v>1</v>
      </c>
      <c r="BS61" s="327">
        <v>2</v>
      </c>
      <c r="BT61" s="327"/>
      <c r="BU61" s="327">
        <v>2</v>
      </c>
      <c r="BV61" s="327">
        <v>10200</v>
      </c>
      <c r="BW61" s="327" t="s">
        <v>119</v>
      </c>
      <c r="BX61" s="327" t="s">
        <v>119</v>
      </c>
      <c r="BY61" s="327"/>
      <c r="BZ61" s="327" t="s">
        <v>120</v>
      </c>
      <c r="CA61" s="327"/>
      <c r="CB61" s="327"/>
      <c r="CC61" s="327"/>
      <c r="CD61" s="327"/>
      <c r="CE61" s="327"/>
      <c r="CF61" s="327">
        <v>35</v>
      </c>
      <c r="CG61" s="327"/>
    </row>
    <row r="62" spans="2:85" ht="15" customHeight="1">
      <c r="B62" s="524" t="s">
        <v>743</v>
      </c>
      <c r="C62" s="327"/>
      <c r="D62" s="327"/>
      <c r="E62" s="327" t="s">
        <v>113</v>
      </c>
      <c r="F62" s="327"/>
      <c r="G62" s="327" t="s">
        <v>744</v>
      </c>
      <c r="H62" s="327" t="s">
        <v>743</v>
      </c>
      <c r="I62" s="327" t="s">
        <v>188</v>
      </c>
      <c r="J62" s="327" t="s">
        <v>171</v>
      </c>
      <c r="K62" s="327" t="s">
        <v>172</v>
      </c>
      <c r="L62" s="327">
        <v>1</v>
      </c>
      <c r="M62" s="327">
        <v>780</v>
      </c>
      <c r="N62" s="327"/>
      <c r="O62" s="327">
        <f t="shared" si="3"/>
        <v>780</v>
      </c>
      <c r="P62" s="534">
        <f t="shared" si="16"/>
        <v>39</v>
      </c>
      <c r="Q62" s="534">
        <f t="shared" si="14"/>
        <v>39</v>
      </c>
      <c r="R62" s="534">
        <f t="shared" si="4"/>
        <v>42.9</v>
      </c>
      <c r="S62" s="327">
        <v>4</v>
      </c>
      <c r="T62" s="327">
        <f t="shared" si="5"/>
        <v>180</v>
      </c>
      <c r="U62" s="327">
        <f t="shared" si="15"/>
        <v>180</v>
      </c>
      <c r="V62" s="327">
        <f t="shared" si="6"/>
        <v>0.7</v>
      </c>
      <c r="W62" s="327">
        <v>60</v>
      </c>
      <c r="X62" s="327">
        <f t="shared" si="7"/>
        <v>3</v>
      </c>
      <c r="Y62" s="327"/>
      <c r="Z62" s="327"/>
      <c r="AA62" s="327"/>
      <c r="AB62" s="327"/>
      <c r="AC62" s="327"/>
      <c r="AD62" s="327"/>
      <c r="AE62" s="327" t="s">
        <v>159</v>
      </c>
      <c r="AF62" s="327"/>
      <c r="AG62" s="327">
        <v>180</v>
      </c>
      <c r="AH62" s="327"/>
      <c r="AI62" s="327"/>
      <c r="AJ62" s="327"/>
      <c r="AK62" s="327"/>
      <c r="AL62" s="327"/>
      <c r="AM62" s="327"/>
      <c r="AN62" s="327"/>
      <c r="AO62" s="327"/>
      <c r="AP62" s="327"/>
      <c r="AQ62" s="327">
        <v>6.3</v>
      </c>
      <c r="AR62" s="327">
        <v>6</v>
      </c>
      <c r="AS62" s="327"/>
      <c r="AT62" s="327"/>
      <c r="AU62" s="327"/>
      <c r="AV62" s="327"/>
      <c r="AW62" s="327"/>
      <c r="AX62" s="327"/>
      <c r="AY62" s="327"/>
      <c r="AZ62" s="327"/>
      <c r="BA62" s="327"/>
      <c r="BB62" s="327">
        <v>1</v>
      </c>
      <c r="BC62" s="327">
        <v>1</v>
      </c>
      <c r="BD62" s="327"/>
      <c r="BE62" s="327"/>
      <c r="BF62" s="327"/>
      <c r="BG62" s="327"/>
      <c r="BH62" s="327"/>
      <c r="BI62" s="327"/>
      <c r="BJ62" s="327"/>
      <c r="BK62" s="327"/>
      <c r="BL62" s="327"/>
      <c r="BM62" s="327"/>
      <c r="BN62" s="327">
        <v>1</v>
      </c>
      <c r="BO62" s="327">
        <v>1</v>
      </c>
      <c r="BP62" s="327">
        <v>1</v>
      </c>
      <c r="BQ62" s="327"/>
      <c r="BR62" s="327">
        <v>1</v>
      </c>
      <c r="BS62" s="327">
        <v>2</v>
      </c>
      <c r="BT62" s="327"/>
      <c r="BU62" s="327">
        <v>2</v>
      </c>
      <c r="BV62" s="327">
        <v>8400</v>
      </c>
      <c r="BW62" s="327" t="s">
        <v>132</v>
      </c>
      <c r="BX62" s="327" t="s">
        <v>132</v>
      </c>
      <c r="BY62" s="327"/>
      <c r="BZ62" s="327" t="s">
        <v>120</v>
      </c>
      <c r="CA62" s="327"/>
      <c r="CB62" s="327"/>
      <c r="CC62" s="327"/>
      <c r="CD62" s="327"/>
      <c r="CE62" s="327"/>
      <c r="CF62" s="327">
        <v>35</v>
      </c>
      <c r="CG62" s="327"/>
    </row>
    <row r="63" spans="2:85" ht="15" customHeight="1">
      <c r="B63" s="524" t="s">
        <v>743</v>
      </c>
      <c r="C63" s="327"/>
      <c r="D63" s="327"/>
      <c r="E63" s="327" t="s">
        <v>113</v>
      </c>
      <c r="F63" s="327"/>
      <c r="G63" s="327" t="s">
        <v>745</v>
      </c>
      <c r="H63" s="327" t="s">
        <v>743</v>
      </c>
      <c r="I63" s="327" t="s">
        <v>170</v>
      </c>
      <c r="J63" s="327" t="s">
        <v>171</v>
      </c>
      <c r="K63" s="327" t="s">
        <v>172</v>
      </c>
      <c r="L63" s="327">
        <v>1</v>
      </c>
      <c r="M63" s="327">
        <v>300</v>
      </c>
      <c r="N63" s="327"/>
      <c r="O63" s="327">
        <f t="shared" si="3"/>
        <v>300</v>
      </c>
      <c r="P63" s="534">
        <f t="shared" si="16"/>
        <v>15</v>
      </c>
      <c r="Q63" s="534">
        <f t="shared" si="14"/>
        <v>15</v>
      </c>
      <c r="R63" s="534">
        <f t="shared" si="4"/>
        <v>16.5</v>
      </c>
      <c r="S63" s="327">
        <v>4</v>
      </c>
      <c r="T63" s="327">
        <f t="shared" si="5"/>
        <v>180</v>
      </c>
      <c r="U63" s="327">
        <f t="shared" si="15"/>
        <v>180</v>
      </c>
      <c r="V63" s="327">
        <f t="shared" si="6"/>
        <v>0.3</v>
      </c>
      <c r="W63" s="327">
        <v>60</v>
      </c>
      <c r="X63" s="327">
        <f t="shared" si="7"/>
        <v>3</v>
      </c>
      <c r="Y63" s="327"/>
      <c r="Z63" s="327"/>
      <c r="AA63" s="327"/>
      <c r="AB63" s="327"/>
      <c r="AC63" s="327"/>
      <c r="AD63" s="327"/>
      <c r="AE63" s="327" t="s">
        <v>159</v>
      </c>
      <c r="AF63" s="327"/>
      <c r="AG63" s="327">
        <v>180</v>
      </c>
      <c r="AH63" s="327"/>
      <c r="AI63" s="327"/>
      <c r="AJ63" s="327"/>
      <c r="AK63" s="327"/>
      <c r="AL63" s="327"/>
      <c r="AM63" s="327"/>
      <c r="AN63" s="327"/>
      <c r="AO63" s="327"/>
      <c r="AP63" s="327"/>
      <c r="AQ63" s="327">
        <v>6.3</v>
      </c>
      <c r="AR63" s="327">
        <v>6</v>
      </c>
      <c r="AS63" s="327"/>
      <c r="AT63" s="327"/>
      <c r="AU63" s="327"/>
      <c r="AV63" s="327"/>
      <c r="AW63" s="327"/>
      <c r="AX63" s="327"/>
      <c r="AY63" s="327"/>
      <c r="AZ63" s="327"/>
      <c r="BA63" s="327"/>
      <c r="BB63" s="327">
        <v>1</v>
      </c>
      <c r="BC63" s="327">
        <v>1</v>
      </c>
      <c r="BD63" s="327"/>
      <c r="BE63" s="327"/>
      <c r="BF63" s="327"/>
      <c r="BG63" s="327"/>
      <c r="BH63" s="327"/>
      <c r="BI63" s="327"/>
      <c r="BJ63" s="327"/>
      <c r="BK63" s="327"/>
      <c r="BL63" s="327"/>
      <c r="BM63" s="327"/>
      <c r="BN63" s="327">
        <v>1</v>
      </c>
      <c r="BO63" s="327">
        <v>1</v>
      </c>
      <c r="BP63" s="327">
        <v>1</v>
      </c>
      <c r="BQ63" s="327"/>
      <c r="BR63" s="327">
        <v>1</v>
      </c>
      <c r="BS63" s="327">
        <v>2</v>
      </c>
      <c r="BT63" s="327"/>
      <c r="BU63" s="327">
        <v>2</v>
      </c>
      <c r="BV63" s="327">
        <v>1800</v>
      </c>
      <c r="BW63" s="327" t="s">
        <v>132</v>
      </c>
      <c r="BX63" s="327" t="s">
        <v>132</v>
      </c>
      <c r="BY63" s="327"/>
      <c r="BZ63" s="327" t="s">
        <v>120</v>
      </c>
      <c r="CA63" s="327"/>
      <c r="CB63" s="327"/>
      <c r="CC63" s="327"/>
      <c r="CD63" s="327"/>
      <c r="CE63" s="327"/>
      <c r="CF63" s="327">
        <v>22</v>
      </c>
      <c r="CG63" s="327"/>
    </row>
    <row r="64" spans="2:85" ht="15" customHeight="1">
      <c r="B64" s="524" t="s">
        <v>743</v>
      </c>
      <c r="C64" s="327"/>
      <c r="D64" s="327"/>
      <c r="E64" s="327" t="s">
        <v>113</v>
      </c>
      <c r="F64" s="327"/>
      <c r="G64" s="327" t="s">
        <v>746</v>
      </c>
      <c r="H64" s="327" t="s">
        <v>743</v>
      </c>
      <c r="I64" s="327" t="s">
        <v>183</v>
      </c>
      <c r="J64" s="327" t="s">
        <v>171</v>
      </c>
      <c r="K64" s="327" t="s">
        <v>172</v>
      </c>
      <c r="L64" s="327">
        <v>1</v>
      </c>
      <c r="M64" s="327">
        <v>960</v>
      </c>
      <c r="N64" s="327"/>
      <c r="O64" s="327">
        <f t="shared" si="3"/>
        <v>960</v>
      </c>
      <c r="P64" s="534">
        <f t="shared" si="16"/>
        <v>48</v>
      </c>
      <c r="Q64" s="534">
        <f t="shared" si="14"/>
        <v>48</v>
      </c>
      <c r="R64" s="534">
        <f t="shared" si="4"/>
        <v>52.8</v>
      </c>
      <c r="S64" s="327">
        <v>4</v>
      </c>
      <c r="T64" s="327">
        <f t="shared" si="5"/>
        <v>360</v>
      </c>
      <c r="U64" s="327">
        <f t="shared" si="15"/>
        <v>360</v>
      </c>
      <c r="V64" s="327">
        <f t="shared" si="6"/>
        <v>0.8</v>
      </c>
      <c r="W64" s="327">
        <v>60</v>
      </c>
      <c r="X64" s="327">
        <f t="shared" si="7"/>
        <v>6</v>
      </c>
      <c r="Y64" s="327"/>
      <c r="Z64" s="327"/>
      <c r="AA64" s="327"/>
      <c r="AB64" s="327"/>
      <c r="AC64" s="327"/>
      <c r="AD64" s="327"/>
      <c r="AE64" s="327" t="s">
        <v>159</v>
      </c>
      <c r="AF64" s="327"/>
      <c r="AG64" s="327">
        <v>180</v>
      </c>
      <c r="AH64" s="327"/>
      <c r="AI64" s="327"/>
      <c r="AJ64" s="327"/>
      <c r="AK64" s="327"/>
      <c r="AL64" s="327"/>
      <c r="AM64" s="327"/>
      <c r="AN64" s="327"/>
      <c r="AO64" s="327"/>
      <c r="AP64" s="327"/>
      <c r="AQ64" s="327">
        <v>6.3</v>
      </c>
      <c r="AR64" s="327">
        <v>6</v>
      </c>
      <c r="AS64" s="327"/>
      <c r="AT64" s="327"/>
      <c r="AU64" s="327"/>
      <c r="AV64" s="327"/>
      <c r="AW64" s="327"/>
      <c r="AX64" s="327"/>
      <c r="AY64" s="327"/>
      <c r="AZ64" s="327"/>
      <c r="BA64" s="327"/>
      <c r="BB64" s="327">
        <v>1</v>
      </c>
      <c r="BC64" s="327">
        <v>1</v>
      </c>
      <c r="BD64" s="327"/>
      <c r="BE64" s="327"/>
      <c r="BF64" s="327"/>
      <c r="BG64" s="327"/>
      <c r="BH64" s="327"/>
      <c r="BI64" s="327"/>
      <c r="BJ64" s="327"/>
      <c r="BK64" s="327"/>
      <c r="BL64" s="327"/>
      <c r="BM64" s="327"/>
      <c r="BN64" s="327">
        <v>1</v>
      </c>
      <c r="BO64" s="327">
        <v>1</v>
      </c>
      <c r="BP64" s="327">
        <v>1</v>
      </c>
      <c r="BQ64" s="327"/>
      <c r="BR64" s="327">
        <v>1</v>
      </c>
      <c r="BS64" s="327">
        <v>2</v>
      </c>
      <c r="BT64" s="327"/>
      <c r="BU64" s="327">
        <v>2</v>
      </c>
      <c r="BV64" s="327">
        <v>5280</v>
      </c>
      <c r="BW64" s="327" t="s">
        <v>119</v>
      </c>
      <c r="BX64" s="327" t="s">
        <v>119</v>
      </c>
      <c r="BY64" s="327"/>
      <c r="BZ64" s="327" t="s">
        <v>120</v>
      </c>
      <c r="CA64" s="327"/>
      <c r="CB64" s="327"/>
      <c r="CC64" s="327"/>
      <c r="CD64" s="327"/>
      <c r="CE64" s="327"/>
      <c r="CF64" s="327">
        <v>35</v>
      </c>
      <c r="CG64" s="327"/>
    </row>
    <row r="65" spans="2:88" ht="15" customHeight="1">
      <c r="B65" s="524" t="s">
        <v>743</v>
      </c>
      <c r="C65" s="327"/>
      <c r="D65" s="327"/>
      <c r="E65" s="327" t="s">
        <v>113</v>
      </c>
      <c r="F65" s="327"/>
      <c r="G65" s="327" t="s">
        <v>747</v>
      </c>
      <c r="H65" s="327" t="s">
        <v>743</v>
      </c>
      <c r="I65" s="327" t="s">
        <v>180</v>
      </c>
      <c r="J65" s="327" t="s">
        <v>171</v>
      </c>
      <c r="K65" s="327" t="s">
        <v>176</v>
      </c>
      <c r="L65" s="327">
        <v>1</v>
      </c>
      <c r="M65" s="327">
        <v>960</v>
      </c>
      <c r="N65" s="327"/>
      <c r="O65" s="327">
        <f>+M65+N65</f>
        <v>960</v>
      </c>
      <c r="P65" s="534">
        <f t="shared" si="16"/>
        <v>48</v>
      </c>
      <c r="Q65" s="534">
        <f t="shared" si="14"/>
        <v>48</v>
      </c>
      <c r="R65" s="534">
        <f>Q65*10%+Q65</f>
        <v>52.8</v>
      </c>
      <c r="S65" s="327">
        <v>4</v>
      </c>
      <c r="T65" s="327">
        <f>IF(M65=0,"0",ROUNDUP(P65*S65/AG65,0)*AG65)</f>
        <v>360</v>
      </c>
      <c r="U65" s="327">
        <f t="shared" si="15"/>
        <v>360</v>
      </c>
      <c r="V65" s="327">
        <f>IF(M65=0,"0",ROUND(P65/W65,1))</f>
        <v>0.8</v>
      </c>
      <c r="W65" s="327">
        <v>60</v>
      </c>
      <c r="X65" s="327">
        <f>ROUNDUP(T65/W65,0)</f>
        <v>6</v>
      </c>
      <c r="Y65" s="327"/>
      <c r="Z65" s="327"/>
      <c r="AA65" s="327"/>
      <c r="AB65" s="327"/>
      <c r="AC65" s="327"/>
      <c r="AD65" s="327"/>
      <c r="AE65" s="327" t="s">
        <v>159</v>
      </c>
      <c r="AF65" s="327"/>
      <c r="AG65" s="327">
        <v>180</v>
      </c>
      <c r="AH65" s="327"/>
      <c r="AI65" s="327"/>
      <c r="AJ65" s="327"/>
      <c r="AK65" s="327"/>
      <c r="AL65" s="327"/>
      <c r="AM65" s="327"/>
      <c r="AN65" s="327"/>
      <c r="AO65" s="327"/>
      <c r="AP65" s="327"/>
      <c r="AQ65" s="327">
        <v>6.3</v>
      </c>
      <c r="AR65" s="327">
        <v>6</v>
      </c>
      <c r="AS65" s="327"/>
      <c r="AT65" s="327"/>
      <c r="AU65" s="327"/>
      <c r="AV65" s="327"/>
      <c r="AW65" s="327"/>
      <c r="AX65" s="327"/>
      <c r="AY65" s="327"/>
      <c r="AZ65" s="327"/>
      <c r="BA65" s="327"/>
      <c r="BB65" s="327">
        <v>1</v>
      </c>
      <c r="BC65" s="327">
        <v>1</v>
      </c>
      <c r="BD65" s="327">
        <v>1</v>
      </c>
      <c r="BE65" s="327"/>
      <c r="BF65" s="327">
        <v>1</v>
      </c>
      <c r="BG65" s="327">
        <v>1</v>
      </c>
      <c r="BH65" s="327">
        <v>1</v>
      </c>
      <c r="BI65" s="327"/>
      <c r="BJ65" s="327"/>
      <c r="BK65" s="327"/>
      <c r="BL65" s="327"/>
      <c r="BM65" s="327"/>
      <c r="BN65" s="327">
        <v>1</v>
      </c>
      <c r="BO65" s="327">
        <v>1</v>
      </c>
      <c r="BP65" s="327">
        <v>1</v>
      </c>
      <c r="BQ65" s="327"/>
      <c r="BR65" s="327">
        <v>1</v>
      </c>
      <c r="BS65" s="327">
        <v>3</v>
      </c>
      <c r="BT65" s="327"/>
      <c r="BU65" s="327">
        <v>3</v>
      </c>
      <c r="BV65" s="327">
        <v>4680</v>
      </c>
      <c r="BW65" s="327" t="s">
        <v>132</v>
      </c>
      <c r="BX65" s="327" t="s">
        <v>132</v>
      </c>
      <c r="BY65" s="327"/>
      <c r="BZ65" s="327" t="s">
        <v>120</v>
      </c>
      <c r="CA65" s="327"/>
      <c r="CB65" s="327"/>
      <c r="CC65" s="327"/>
      <c r="CD65" s="327"/>
      <c r="CE65" s="327"/>
      <c r="CF65" s="327">
        <v>35</v>
      </c>
      <c r="CG65" s="327"/>
    </row>
    <row r="66" spans="2:88" ht="15" customHeight="1">
      <c r="B66" s="524" t="s">
        <v>743</v>
      </c>
      <c r="C66" s="327"/>
      <c r="D66" s="327"/>
      <c r="E66" s="327" t="s">
        <v>113</v>
      </c>
      <c r="F66" s="327"/>
      <c r="G66" s="327" t="s">
        <v>772</v>
      </c>
      <c r="H66" s="327" t="s">
        <v>1328</v>
      </c>
      <c r="I66" s="327"/>
      <c r="J66" s="327"/>
      <c r="K66" s="327" t="s">
        <v>773</v>
      </c>
      <c r="L66" s="327">
        <v>1</v>
      </c>
      <c r="M66" s="327">
        <v>960</v>
      </c>
      <c r="N66" s="327"/>
      <c r="O66" s="327">
        <f t="shared" si="3"/>
        <v>960</v>
      </c>
      <c r="P66" s="534">
        <f t="shared" si="16"/>
        <v>48</v>
      </c>
      <c r="Q66" s="534">
        <f t="shared" si="14"/>
        <v>48</v>
      </c>
      <c r="R66" s="534">
        <f t="shared" si="4"/>
        <v>52.8</v>
      </c>
      <c r="S66" s="327">
        <v>4</v>
      </c>
      <c r="T66" s="327">
        <f t="shared" si="5"/>
        <v>360</v>
      </c>
      <c r="U66" s="327">
        <f t="shared" si="15"/>
        <v>360</v>
      </c>
      <c r="V66" s="327">
        <f t="shared" si="6"/>
        <v>0.8</v>
      </c>
      <c r="W66" s="327">
        <v>60</v>
      </c>
      <c r="X66" s="327">
        <f t="shared" si="7"/>
        <v>6</v>
      </c>
      <c r="Y66" s="327"/>
      <c r="Z66" s="327"/>
      <c r="AA66" s="327"/>
      <c r="AB66" s="327"/>
      <c r="AC66" s="327"/>
      <c r="AD66" s="327"/>
      <c r="AE66" s="327" t="s">
        <v>159</v>
      </c>
      <c r="AF66" s="327"/>
      <c r="AG66" s="327">
        <v>180</v>
      </c>
      <c r="AH66" s="327"/>
      <c r="AI66" s="327"/>
      <c r="AJ66" s="327"/>
      <c r="AK66" s="327"/>
      <c r="AL66" s="327"/>
      <c r="AM66" s="327"/>
      <c r="AN66" s="327"/>
      <c r="AO66" s="327"/>
      <c r="AP66" s="327"/>
      <c r="AQ66" s="327">
        <v>6.3</v>
      </c>
      <c r="AR66" s="327">
        <v>6</v>
      </c>
      <c r="AS66" s="327"/>
      <c r="AT66" s="327"/>
      <c r="AU66" s="327"/>
      <c r="AV66" s="327"/>
      <c r="AW66" s="327"/>
      <c r="AX66" s="327"/>
      <c r="AY66" s="327"/>
      <c r="AZ66" s="327"/>
      <c r="BA66" s="327"/>
      <c r="BB66" s="327">
        <v>1</v>
      </c>
      <c r="BC66" s="327">
        <v>1</v>
      </c>
      <c r="BD66" s="327">
        <v>1</v>
      </c>
      <c r="BE66" s="327">
        <v>1</v>
      </c>
      <c r="BF66" s="327"/>
      <c r="BG66" s="327"/>
      <c r="BH66" s="327"/>
      <c r="BI66" s="327"/>
      <c r="BJ66" s="327"/>
      <c r="BK66" s="327"/>
      <c r="BL66" s="327"/>
      <c r="BM66" s="327"/>
      <c r="BN66" s="327">
        <v>1</v>
      </c>
      <c r="BO66" s="327">
        <v>1</v>
      </c>
      <c r="BP66" s="327">
        <v>1</v>
      </c>
      <c r="BQ66" s="327">
        <v>1</v>
      </c>
      <c r="BR66" s="327">
        <v>1</v>
      </c>
      <c r="BS66" s="327">
        <v>4</v>
      </c>
      <c r="BT66" s="327"/>
      <c r="BU66" s="327">
        <v>4</v>
      </c>
      <c r="BV66" s="327">
        <v>4680</v>
      </c>
      <c r="BW66" s="327" t="s">
        <v>132</v>
      </c>
      <c r="BX66" s="327" t="s">
        <v>132</v>
      </c>
      <c r="BY66" s="327"/>
      <c r="BZ66" s="327" t="s">
        <v>120</v>
      </c>
      <c r="CA66" s="327"/>
      <c r="CB66" s="327"/>
      <c r="CC66" s="327"/>
      <c r="CD66" s="327"/>
      <c r="CE66" s="327"/>
      <c r="CF66" s="327">
        <v>35</v>
      </c>
      <c r="CG66" s="327"/>
    </row>
    <row r="67" spans="2:88" ht="15" customHeight="1">
      <c r="B67" s="524" t="s">
        <v>743</v>
      </c>
      <c r="C67" s="327"/>
      <c r="D67" s="327"/>
      <c r="E67" s="327" t="s">
        <v>113</v>
      </c>
      <c r="F67" s="327"/>
      <c r="G67" s="327" t="s">
        <v>743</v>
      </c>
      <c r="H67" s="327" t="s">
        <v>743</v>
      </c>
      <c r="I67" s="327" t="s">
        <v>185</v>
      </c>
      <c r="J67" s="327" t="s">
        <v>171</v>
      </c>
      <c r="K67" s="327" t="s">
        <v>176</v>
      </c>
      <c r="L67" s="327">
        <v>1</v>
      </c>
      <c r="M67" s="327">
        <v>1020</v>
      </c>
      <c r="N67" s="327"/>
      <c r="O67" s="327">
        <f>+M67+N67</f>
        <v>1020</v>
      </c>
      <c r="P67" s="534">
        <f t="shared" si="16"/>
        <v>51</v>
      </c>
      <c r="Q67" s="534">
        <f t="shared" si="14"/>
        <v>951</v>
      </c>
      <c r="R67" s="534">
        <f>Q67*10%+Q67</f>
        <v>1046.0999999999999</v>
      </c>
      <c r="S67" s="327">
        <v>4</v>
      </c>
      <c r="T67" s="327">
        <f>IF(M67=0,"0",ROUNDUP(P67*S67/AG67,0)*AG67)</f>
        <v>360</v>
      </c>
      <c r="U67" s="327">
        <f t="shared" si="15"/>
        <v>7380</v>
      </c>
      <c r="V67" s="327">
        <f>IF(M67=0,"0",ROUND(P67/W67,1))</f>
        <v>0.9</v>
      </c>
      <c r="W67" s="327">
        <v>60</v>
      </c>
      <c r="X67" s="327">
        <f>ROUNDUP(T67/W67,0)</f>
        <v>6</v>
      </c>
      <c r="Y67" s="327"/>
      <c r="Z67" s="327"/>
      <c r="AA67" s="327"/>
      <c r="AB67" s="327"/>
      <c r="AC67" s="327"/>
      <c r="AD67" s="327"/>
      <c r="AE67" s="327" t="s">
        <v>159</v>
      </c>
      <c r="AF67" s="327"/>
      <c r="AG67" s="327">
        <v>180</v>
      </c>
      <c r="AH67" s="327"/>
      <c r="AI67" s="327"/>
      <c r="AJ67" s="327"/>
      <c r="AK67" s="327"/>
      <c r="AL67" s="327"/>
      <c r="AM67" s="327"/>
      <c r="AN67" s="327"/>
      <c r="AO67" s="327"/>
      <c r="AP67" s="327"/>
      <c r="AQ67" s="327">
        <v>6.3</v>
      </c>
      <c r="AR67" s="327">
        <v>6</v>
      </c>
      <c r="AS67" s="327"/>
      <c r="AT67" s="327"/>
      <c r="AU67" s="327"/>
      <c r="AV67" s="327"/>
      <c r="AW67" s="327"/>
      <c r="AX67" s="327"/>
      <c r="AY67" s="327"/>
      <c r="AZ67" s="327"/>
      <c r="BA67" s="327"/>
      <c r="BB67" s="327">
        <v>1</v>
      </c>
      <c r="BC67" s="327">
        <v>1</v>
      </c>
      <c r="BD67" s="327">
        <v>1</v>
      </c>
      <c r="BE67" s="327"/>
      <c r="BF67" s="327">
        <v>1</v>
      </c>
      <c r="BG67" s="327">
        <v>1</v>
      </c>
      <c r="BH67" s="327">
        <v>1</v>
      </c>
      <c r="BI67" s="327"/>
      <c r="BJ67" s="327"/>
      <c r="BK67" s="327"/>
      <c r="BL67" s="327"/>
      <c r="BM67" s="327"/>
      <c r="BN67" s="327">
        <v>1</v>
      </c>
      <c r="BO67" s="327">
        <v>1</v>
      </c>
      <c r="BP67" s="327">
        <v>1</v>
      </c>
      <c r="BQ67" s="327"/>
      <c r="BR67" s="327">
        <v>1</v>
      </c>
      <c r="BS67" s="327">
        <v>3</v>
      </c>
      <c r="BT67" s="327"/>
      <c r="BU67" s="327">
        <v>3</v>
      </c>
      <c r="BV67" s="327">
        <v>10200</v>
      </c>
      <c r="BW67" s="327" t="s">
        <v>119</v>
      </c>
      <c r="BX67" s="327" t="s">
        <v>119</v>
      </c>
      <c r="BY67" s="327"/>
      <c r="BZ67" s="327" t="s">
        <v>120</v>
      </c>
      <c r="CA67" s="327"/>
      <c r="CB67" s="327"/>
      <c r="CC67" s="327"/>
      <c r="CD67" s="327"/>
      <c r="CE67" s="327"/>
      <c r="CF67" s="327">
        <v>35</v>
      </c>
      <c r="CG67" s="327"/>
    </row>
    <row r="68" spans="2:88" ht="15" customHeight="1">
      <c r="B68" s="524" t="s">
        <v>743</v>
      </c>
      <c r="C68" s="327"/>
      <c r="D68" s="327"/>
      <c r="E68" s="327" t="s">
        <v>113</v>
      </c>
      <c r="F68" s="327"/>
      <c r="G68" s="327" t="s">
        <v>748</v>
      </c>
      <c r="H68" s="327" t="s">
        <v>743</v>
      </c>
      <c r="I68" s="327" t="s">
        <v>175</v>
      </c>
      <c r="J68" s="327" t="s">
        <v>171</v>
      </c>
      <c r="K68" s="327" t="s">
        <v>176</v>
      </c>
      <c r="L68" s="327">
        <v>1</v>
      </c>
      <c r="M68" s="327">
        <v>60</v>
      </c>
      <c r="N68" s="327"/>
      <c r="O68" s="327">
        <f t="shared" si="3"/>
        <v>60</v>
      </c>
      <c r="P68" s="534">
        <f t="shared" si="16"/>
        <v>3</v>
      </c>
      <c r="Q68" s="534">
        <f t="shared" si="14"/>
        <v>3</v>
      </c>
      <c r="R68" s="534">
        <f t="shared" si="4"/>
        <v>3.3</v>
      </c>
      <c r="S68" s="327">
        <v>4</v>
      </c>
      <c r="T68" s="327">
        <f t="shared" si="5"/>
        <v>180</v>
      </c>
      <c r="U68" s="327">
        <f t="shared" si="15"/>
        <v>180</v>
      </c>
      <c r="V68" s="327">
        <f t="shared" si="6"/>
        <v>0.1</v>
      </c>
      <c r="W68" s="327">
        <v>60</v>
      </c>
      <c r="X68" s="327">
        <f t="shared" si="7"/>
        <v>3</v>
      </c>
      <c r="Y68" s="327"/>
      <c r="Z68" s="327"/>
      <c r="AA68" s="327"/>
      <c r="AB68" s="327"/>
      <c r="AC68" s="327"/>
      <c r="AD68" s="327"/>
      <c r="AE68" s="327" t="s">
        <v>159</v>
      </c>
      <c r="AF68" s="327"/>
      <c r="AG68" s="327">
        <v>180</v>
      </c>
      <c r="AH68" s="327"/>
      <c r="AI68" s="327"/>
      <c r="AJ68" s="327"/>
      <c r="AK68" s="327"/>
      <c r="AL68" s="327"/>
      <c r="AM68" s="327"/>
      <c r="AN68" s="327"/>
      <c r="AO68" s="327"/>
      <c r="AP68" s="327"/>
      <c r="AQ68" s="327">
        <v>6.3</v>
      </c>
      <c r="AR68" s="327">
        <v>6</v>
      </c>
      <c r="AS68" s="327"/>
      <c r="AT68" s="327"/>
      <c r="AU68" s="327"/>
      <c r="AV68" s="327"/>
      <c r="AW68" s="327"/>
      <c r="AX68" s="327"/>
      <c r="AY68" s="327"/>
      <c r="AZ68" s="327"/>
      <c r="BA68" s="327"/>
      <c r="BB68" s="327">
        <v>1</v>
      </c>
      <c r="BC68" s="327">
        <v>1</v>
      </c>
      <c r="BD68" s="327">
        <v>1</v>
      </c>
      <c r="BE68" s="327"/>
      <c r="BF68" s="327">
        <v>1</v>
      </c>
      <c r="BG68" s="327">
        <v>1</v>
      </c>
      <c r="BH68" s="327">
        <v>1</v>
      </c>
      <c r="BI68" s="327"/>
      <c r="BJ68" s="327"/>
      <c r="BK68" s="327"/>
      <c r="BL68" s="327"/>
      <c r="BM68" s="327"/>
      <c r="BN68" s="327">
        <v>1</v>
      </c>
      <c r="BO68" s="327">
        <v>1</v>
      </c>
      <c r="BP68" s="327">
        <v>1</v>
      </c>
      <c r="BQ68" s="327"/>
      <c r="BR68" s="327">
        <v>1</v>
      </c>
      <c r="BS68" s="327">
        <v>3</v>
      </c>
      <c r="BT68" s="327"/>
      <c r="BU68" s="327">
        <v>3</v>
      </c>
      <c r="BV68" s="327">
        <v>720</v>
      </c>
      <c r="BW68" s="327" t="s">
        <v>132</v>
      </c>
      <c r="BX68" s="327" t="s">
        <v>132</v>
      </c>
      <c r="BY68" s="327"/>
      <c r="BZ68" s="327" t="s">
        <v>120</v>
      </c>
      <c r="CA68" s="327"/>
      <c r="CB68" s="327"/>
      <c r="CC68" s="327"/>
      <c r="CD68" s="327"/>
      <c r="CE68" s="327"/>
      <c r="CF68" s="327">
        <v>22</v>
      </c>
      <c r="CG68" s="327"/>
    </row>
    <row r="69" spans="2:88" ht="15" customHeight="1">
      <c r="C69" s="327" t="s">
        <v>1015</v>
      </c>
      <c r="D69" s="327"/>
      <c r="E69" s="327" t="s">
        <v>113</v>
      </c>
      <c r="F69" s="327"/>
      <c r="G69" s="327" t="s">
        <v>191</v>
      </c>
      <c r="H69" s="327" t="s">
        <v>191</v>
      </c>
      <c r="I69" s="327" t="s">
        <v>192</v>
      </c>
      <c r="J69" s="327" t="s">
        <v>193</v>
      </c>
      <c r="K69" s="327" t="s">
        <v>194</v>
      </c>
      <c r="L69" s="327">
        <v>1</v>
      </c>
      <c r="M69" s="327">
        <v>936</v>
      </c>
      <c r="N69" s="327"/>
      <c r="O69" s="327">
        <f t="shared" si="3"/>
        <v>936</v>
      </c>
      <c r="P69" s="534">
        <f t="shared" si="16"/>
        <v>46.8</v>
      </c>
      <c r="Q69" s="534">
        <f t="shared" si="14"/>
        <v>46.8</v>
      </c>
      <c r="R69" s="534">
        <f t="shared" si="4"/>
        <v>51.48</v>
      </c>
      <c r="S69" s="327">
        <v>7</v>
      </c>
      <c r="T69" s="327">
        <f t="shared" si="5"/>
        <v>336</v>
      </c>
      <c r="U69" s="327">
        <f t="shared" si="15"/>
        <v>336</v>
      </c>
      <c r="V69" s="327">
        <f t="shared" si="6"/>
        <v>2</v>
      </c>
      <c r="W69" s="327">
        <v>24</v>
      </c>
      <c r="X69" s="327">
        <f t="shared" si="7"/>
        <v>14</v>
      </c>
      <c r="Y69" s="327"/>
      <c r="Z69" s="327"/>
      <c r="AA69" s="327"/>
      <c r="AB69" s="327"/>
      <c r="AC69" s="327"/>
      <c r="AD69" s="327"/>
      <c r="AE69" s="327" t="s">
        <v>169</v>
      </c>
      <c r="AF69" s="327"/>
      <c r="AG69" s="327">
        <v>24</v>
      </c>
      <c r="AH69" s="327"/>
      <c r="AI69" s="327"/>
      <c r="AJ69" s="327"/>
      <c r="AK69" s="327"/>
      <c r="AL69" s="327"/>
      <c r="AM69" s="327"/>
      <c r="AN69" s="327"/>
      <c r="AO69" s="327"/>
      <c r="AP69" s="327"/>
      <c r="AQ69" s="327">
        <v>6.3</v>
      </c>
      <c r="AR69" s="327">
        <v>6</v>
      </c>
      <c r="AS69" s="327"/>
      <c r="AT69" s="327"/>
      <c r="AU69" s="327"/>
      <c r="AV69" s="327"/>
      <c r="AW69" s="327"/>
      <c r="AX69" s="327"/>
      <c r="AY69" s="327"/>
      <c r="AZ69" s="327"/>
      <c r="BA69" s="327"/>
      <c r="BB69" s="327"/>
      <c r="BC69" s="327">
        <v>1</v>
      </c>
      <c r="BD69" s="327">
        <v>1</v>
      </c>
      <c r="BE69" s="327">
        <v>1</v>
      </c>
      <c r="BF69" s="327"/>
      <c r="BG69" s="327"/>
      <c r="BH69" s="327"/>
      <c r="BI69" s="327"/>
      <c r="BJ69" s="327"/>
      <c r="BK69" s="327"/>
      <c r="BL69" s="327"/>
      <c r="BM69" s="327"/>
      <c r="BN69" s="327"/>
      <c r="BO69" s="327"/>
      <c r="BP69" s="327"/>
      <c r="BQ69" s="327"/>
      <c r="BR69" s="327">
        <v>1</v>
      </c>
      <c r="BS69" s="327">
        <v>3</v>
      </c>
      <c r="BT69" s="327"/>
      <c r="BU69" s="327">
        <v>3</v>
      </c>
      <c r="BV69" s="327">
        <v>2700</v>
      </c>
      <c r="BW69" s="327" t="s">
        <v>119</v>
      </c>
      <c r="BX69" s="327" t="s">
        <v>119</v>
      </c>
      <c r="BY69" s="327"/>
      <c r="BZ69" s="327" t="s">
        <v>6</v>
      </c>
      <c r="CA69" s="327"/>
      <c r="CB69" s="327"/>
      <c r="CC69" s="327"/>
      <c r="CD69" s="327"/>
      <c r="CE69" s="327"/>
      <c r="CF69" s="327">
        <v>32.4</v>
      </c>
      <c r="CG69" s="327"/>
    </row>
    <row r="70" spans="2:88" ht="15" customHeight="1">
      <c r="B70" s="524" t="s">
        <v>196</v>
      </c>
      <c r="C70" s="327"/>
      <c r="D70" s="327"/>
      <c r="E70" s="327" t="s">
        <v>113</v>
      </c>
      <c r="F70" s="327"/>
      <c r="G70" s="327" t="s">
        <v>195</v>
      </c>
      <c r="H70" s="327" t="s">
        <v>196</v>
      </c>
      <c r="I70" s="327" t="s">
        <v>197</v>
      </c>
      <c r="J70" s="327" t="s">
        <v>198</v>
      </c>
      <c r="K70" s="327" t="s">
        <v>199</v>
      </c>
      <c r="L70" s="327">
        <v>1</v>
      </c>
      <c r="M70" s="327">
        <v>936</v>
      </c>
      <c r="N70" s="327"/>
      <c r="O70" s="327">
        <f t="shared" si="3"/>
        <v>936</v>
      </c>
      <c r="P70" s="534">
        <f t="shared" si="16"/>
        <v>46.8</v>
      </c>
      <c r="Q70" s="534">
        <f t="shared" si="14"/>
        <v>46.8</v>
      </c>
      <c r="R70" s="534">
        <f t="shared" si="4"/>
        <v>51.48</v>
      </c>
      <c r="S70" s="327"/>
      <c r="T70" s="327">
        <f t="shared" si="5"/>
        <v>0</v>
      </c>
      <c r="U70" s="327">
        <f t="shared" si="15"/>
        <v>0</v>
      </c>
      <c r="V70" s="327">
        <f t="shared" si="6"/>
        <v>1</v>
      </c>
      <c r="W70" s="327">
        <v>48</v>
      </c>
      <c r="X70" s="327">
        <f t="shared" si="7"/>
        <v>0</v>
      </c>
      <c r="Y70" s="327"/>
      <c r="Z70" s="327"/>
      <c r="AA70" s="327"/>
      <c r="AB70" s="327"/>
      <c r="AC70" s="327"/>
      <c r="AD70" s="327"/>
      <c r="AE70" s="327" t="s">
        <v>169</v>
      </c>
      <c r="AF70" s="327"/>
      <c r="AG70" s="327">
        <v>240</v>
      </c>
      <c r="AH70" s="327"/>
      <c r="AI70" s="327"/>
      <c r="AJ70" s="327"/>
      <c r="AK70" s="327"/>
      <c r="AL70" s="327"/>
      <c r="AM70" s="327"/>
      <c r="AN70" s="327"/>
      <c r="AO70" s="327"/>
      <c r="AP70" s="327"/>
      <c r="AQ70" s="327">
        <v>9</v>
      </c>
      <c r="AR70" s="327">
        <v>5</v>
      </c>
      <c r="AS70" s="327"/>
      <c r="AT70" s="327"/>
      <c r="AU70" s="327"/>
      <c r="AV70" s="327"/>
      <c r="AW70" s="327"/>
      <c r="AX70" s="327"/>
      <c r="AY70" s="327"/>
      <c r="AZ70" s="327"/>
      <c r="BA70" s="327"/>
      <c r="BB70" s="327">
        <v>1</v>
      </c>
      <c r="BC70" s="327"/>
      <c r="BD70" s="327"/>
      <c r="BE70" s="327"/>
      <c r="BF70" s="327"/>
      <c r="BG70" s="327"/>
      <c r="BH70" s="327"/>
      <c r="BI70" s="327"/>
      <c r="BJ70" s="327"/>
      <c r="BK70" s="327"/>
      <c r="BL70" s="327"/>
      <c r="BM70" s="327"/>
      <c r="BN70" s="327"/>
      <c r="BO70" s="327"/>
      <c r="BP70" s="327"/>
      <c r="BQ70" s="327">
        <v>1</v>
      </c>
      <c r="BR70" s="327">
        <v>1</v>
      </c>
      <c r="BS70" s="327">
        <v>1</v>
      </c>
      <c r="BT70" s="327"/>
      <c r="BU70" s="327">
        <v>1</v>
      </c>
      <c r="BV70" s="327">
        <v>900</v>
      </c>
      <c r="BW70" s="327" t="s">
        <v>132</v>
      </c>
      <c r="BX70" s="327" t="s">
        <v>132</v>
      </c>
      <c r="BY70" s="327"/>
      <c r="BZ70" s="327" t="s">
        <v>6</v>
      </c>
      <c r="CA70" s="327"/>
      <c r="CB70" s="327"/>
      <c r="CC70" s="327"/>
      <c r="CD70" s="327"/>
      <c r="CE70" s="327"/>
      <c r="CF70" s="327">
        <v>35</v>
      </c>
      <c r="CG70" s="327"/>
    </row>
    <row r="71" spans="2:88" ht="15" customHeight="1">
      <c r="C71" s="327"/>
      <c r="D71" s="327"/>
      <c r="E71" s="327" t="s">
        <v>113</v>
      </c>
      <c r="F71" s="327"/>
      <c r="G71" s="327" t="s">
        <v>200</v>
      </c>
      <c r="H71" s="327" t="s">
        <v>196</v>
      </c>
      <c r="I71" s="327" t="s">
        <v>197</v>
      </c>
      <c r="J71" s="327" t="s">
        <v>198</v>
      </c>
      <c r="K71" s="327" t="s">
        <v>199</v>
      </c>
      <c r="L71" s="327">
        <v>1</v>
      </c>
      <c r="M71" s="327">
        <v>936</v>
      </c>
      <c r="N71" s="327"/>
      <c r="O71" s="327">
        <f t="shared" si="3"/>
        <v>936</v>
      </c>
      <c r="P71" s="534">
        <f t="shared" si="16"/>
        <v>46.8</v>
      </c>
      <c r="Q71" s="534">
        <f t="shared" si="14"/>
        <v>46.8</v>
      </c>
      <c r="R71" s="534">
        <f t="shared" si="4"/>
        <v>51.48</v>
      </c>
      <c r="S71" s="327"/>
      <c r="T71" s="327">
        <f t="shared" si="5"/>
        <v>0</v>
      </c>
      <c r="U71" s="327">
        <f t="shared" si="15"/>
        <v>0</v>
      </c>
      <c r="V71" s="327">
        <f t="shared" si="6"/>
        <v>1</v>
      </c>
      <c r="W71" s="327">
        <v>48</v>
      </c>
      <c r="X71" s="327">
        <f t="shared" si="7"/>
        <v>0</v>
      </c>
      <c r="Y71" s="327"/>
      <c r="Z71" s="327"/>
      <c r="AA71" s="327"/>
      <c r="AB71" s="327"/>
      <c r="AC71" s="327"/>
      <c r="AD71" s="327"/>
      <c r="AE71" s="327" t="s">
        <v>166</v>
      </c>
      <c r="AF71" s="327"/>
      <c r="AG71" s="327">
        <v>60</v>
      </c>
      <c r="AH71" s="327"/>
      <c r="AI71" s="327"/>
      <c r="AJ71" s="327"/>
      <c r="AK71" s="327"/>
      <c r="AL71" s="327"/>
      <c r="AM71" s="327"/>
      <c r="AN71" s="327"/>
      <c r="AO71" s="327"/>
      <c r="AP71" s="327"/>
      <c r="AQ71" s="327">
        <v>6.3</v>
      </c>
      <c r="AR71" s="327">
        <v>5</v>
      </c>
      <c r="AS71" s="327"/>
      <c r="AT71" s="327"/>
      <c r="AU71" s="327"/>
      <c r="AV71" s="327"/>
      <c r="AW71" s="327"/>
      <c r="AX71" s="327"/>
      <c r="AY71" s="327"/>
      <c r="AZ71" s="327"/>
      <c r="BA71" s="327"/>
      <c r="BB71" s="327">
        <v>1</v>
      </c>
      <c r="BC71" s="327">
        <v>1</v>
      </c>
      <c r="BD71" s="327">
        <v>1</v>
      </c>
      <c r="BE71" s="327">
        <v>1</v>
      </c>
      <c r="BF71" s="327"/>
      <c r="BG71" s="327"/>
      <c r="BH71" s="327"/>
      <c r="BI71" s="327"/>
      <c r="BJ71" s="327"/>
      <c r="BK71" s="327"/>
      <c r="BL71" s="327"/>
      <c r="BM71" s="327"/>
      <c r="BN71" s="327">
        <v>1</v>
      </c>
      <c r="BO71" s="327">
        <v>1</v>
      </c>
      <c r="BP71" s="327">
        <v>1</v>
      </c>
      <c r="BQ71" s="327">
        <v>1</v>
      </c>
      <c r="BR71" s="327">
        <v>1</v>
      </c>
      <c r="BS71" s="327">
        <v>4</v>
      </c>
      <c r="BT71" s="327"/>
      <c r="BU71" s="327">
        <v>4</v>
      </c>
      <c r="BV71" s="327">
        <v>3600</v>
      </c>
      <c r="BW71" s="327" t="s">
        <v>132</v>
      </c>
      <c r="BX71" s="327" t="s">
        <v>132</v>
      </c>
      <c r="BY71" s="327"/>
      <c r="BZ71" s="327" t="s">
        <v>6</v>
      </c>
      <c r="CA71" s="327"/>
      <c r="CB71" s="327"/>
      <c r="CC71" s="327"/>
      <c r="CD71" s="327"/>
      <c r="CE71" s="327"/>
      <c r="CF71" s="327">
        <v>35</v>
      </c>
      <c r="CG71" s="327"/>
    </row>
    <row r="72" spans="2:88" ht="15" customHeight="1">
      <c r="B72" s="524" t="s">
        <v>196</v>
      </c>
      <c r="C72" s="327"/>
      <c r="D72" s="327"/>
      <c r="E72" s="327" t="s">
        <v>113</v>
      </c>
      <c r="F72" s="327"/>
      <c r="G72" s="327" t="s">
        <v>201</v>
      </c>
      <c r="H72" s="327" t="s">
        <v>196</v>
      </c>
      <c r="I72" s="327" t="s">
        <v>203</v>
      </c>
      <c r="J72" s="327" t="s">
        <v>198</v>
      </c>
      <c r="K72" s="327" t="s">
        <v>204</v>
      </c>
      <c r="L72" s="327">
        <v>1</v>
      </c>
      <c r="M72" s="327">
        <v>936</v>
      </c>
      <c r="N72" s="327"/>
      <c r="O72" s="327">
        <f t="shared" ref="O72:O93" si="17">+M72+N72</f>
        <v>936</v>
      </c>
      <c r="P72" s="534">
        <f t="shared" si="16"/>
        <v>46.8</v>
      </c>
      <c r="Q72" s="534">
        <f t="shared" si="14"/>
        <v>46.8</v>
      </c>
      <c r="R72" s="534">
        <f t="shared" ref="R72:R93" si="18">Q72*10%+Q72</f>
        <v>51.48</v>
      </c>
      <c r="S72" s="327"/>
      <c r="T72" s="327">
        <f t="shared" ref="T72:T93" si="19">IF(M72=0,"0",ROUNDUP(P72*S72/AG72,0)*AG72)</f>
        <v>0</v>
      </c>
      <c r="U72" s="327">
        <f t="shared" si="15"/>
        <v>0</v>
      </c>
      <c r="V72" s="327">
        <f t="shared" ref="V72:V93" si="20">IF(M72=0,"0",ROUND(P72/W72,1))</f>
        <v>1</v>
      </c>
      <c r="W72" s="327">
        <v>48</v>
      </c>
      <c r="X72" s="327">
        <f t="shared" ref="X72:X93" si="21">ROUNDUP(T72/W72,0)</f>
        <v>0</v>
      </c>
      <c r="Y72" s="327"/>
      <c r="Z72" s="327"/>
      <c r="AA72" s="327"/>
      <c r="AB72" s="327"/>
      <c r="AC72" s="327"/>
      <c r="AD72" s="327"/>
      <c r="AE72" s="327" t="s">
        <v>169</v>
      </c>
      <c r="AF72" s="327"/>
      <c r="AG72" s="327">
        <v>240</v>
      </c>
      <c r="AH72" s="327"/>
      <c r="AI72" s="327"/>
      <c r="AJ72" s="327"/>
      <c r="AK72" s="327"/>
      <c r="AL72" s="327"/>
      <c r="AM72" s="327"/>
      <c r="AN72" s="327"/>
      <c r="AO72" s="327"/>
      <c r="AP72" s="327"/>
      <c r="AQ72" s="327">
        <v>9</v>
      </c>
      <c r="AR72" s="327">
        <v>5</v>
      </c>
      <c r="AS72" s="327"/>
      <c r="AT72" s="327"/>
      <c r="AU72" s="327"/>
      <c r="AV72" s="327"/>
      <c r="AW72" s="327"/>
      <c r="AX72" s="327"/>
      <c r="AY72" s="327"/>
      <c r="AZ72" s="327"/>
      <c r="BA72" s="327"/>
      <c r="BB72" s="327">
        <v>1</v>
      </c>
      <c r="BC72" s="327"/>
      <c r="BD72" s="327"/>
      <c r="BE72" s="327"/>
      <c r="BF72" s="327"/>
      <c r="BG72" s="327"/>
      <c r="BH72" s="327"/>
      <c r="BI72" s="327"/>
      <c r="BJ72" s="327"/>
      <c r="BK72" s="327"/>
      <c r="BL72" s="327"/>
      <c r="BM72" s="327"/>
      <c r="BN72" s="327"/>
      <c r="BO72" s="327"/>
      <c r="BP72" s="327"/>
      <c r="BQ72" s="327">
        <v>1</v>
      </c>
      <c r="BR72" s="327">
        <v>1</v>
      </c>
      <c r="BS72" s="327">
        <v>1</v>
      </c>
      <c r="BT72" s="327"/>
      <c r="BU72" s="327">
        <v>1</v>
      </c>
      <c r="BV72" s="327">
        <v>900</v>
      </c>
      <c r="BW72" s="327" t="s">
        <v>132</v>
      </c>
      <c r="BX72" s="327" t="s">
        <v>132</v>
      </c>
      <c r="BY72" s="327"/>
      <c r="BZ72" s="327" t="s">
        <v>6</v>
      </c>
      <c r="CA72" s="327"/>
      <c r="CB72" s="327"/>
      <c r="CC72" s="327"/>
      <c r="CD72" s="327"/>
      <c r="CE72" s="327"/>
      <c r="CF72" s="327">
        <v>35</v>
      </c>
      <c r="CG72" s="327"/>
    </row>
    <row r="73" spans="2:88" ht="15" customHeight="1">
      <c r="C73" s="327"/>
      <c r="D73" s="327"/>
      <c r="E73" s="327" t="s">
        <v>113</v>
      </c>
      <c r="F73" s="327"/>
      <c r="G73" s="327" t="s">
        <v>205</v>
      </c>
      <c r="H73" s="327" t="s">
        <v>196</v>
      </c>
      <c r="I73" s="327" t="s">
        <v>203</v>
      </c>
      <c r="J73" s="327" t="s">
        <v>198</v>
      </c>
      <c r="K73" s="327" t="s">
        <v>204</v>
      </c>
      <c r="L73" s="327">
        <v>1</v>
      </c>
      <c r="M73" s="327">
        <v>936</v>
      </c>
      <c r="N73" s="327"/>
      <c r="O73" s="327">
        <f t="shared" si="17"/>
        <v>936</v>
      </c>
      <c r="P73" s="534">
        <f t="shared" si="16"/>
        <v>46.8</v>
      </c>
      <c r="Q73" s="534">
        <f t="shared" si="14"/>
        <v>46.8</v>
      </c>
      <c r="R73" s="534">
        <f t="shared" si="18"/>
        <v>51.48</v>
      </c>
      <c r="S73" s="327"/>
      <c r="T73" s="327">
        <f t="shared" si="19"/>
        <v>0</v>
      </c>
      <c r="U73" s="327">
        <f t="shared" si="15"/>
        <v>0</v>
      </c>
      <c r="V73" s="327">
        <f t="shared" si="20"/>
        <v>1</v>
      </c>
      <c r="W73" s="327">
        <v>48</v>
      </c>
      <c r="X73" s="327">
        <f t="shared" si="21"/>
        <v>0</v>
      </c>
      <c r="Y73" s="327"/>
      <c r="Z73" s="327"/>
      <c r="AA73" s="327"/>
      <c r="AB73" s="327"/>
      <c r="AC73" s="327"/>
      <c r="AD73" s="327"/>
      <c r="AE73" s="327" t="s">
        <v>166</v>
      </c>
      <c r="AF73" s="327"/>
      <c r="AG73" s="327">
        <v>60</v>
      </c>
      <c r="AH73" s="327"/>
      <c r="AI73" s="327"/>
      <c r="AJ73" s="327"/>
      <c r="AK73" s="327"/>
      <c r="AL73" s="327"/>
      <c r="AM73" s="327"/>
      <c r="AN73" s="327"/>
      <c r="AO73" s="327"/>
      <c r="AP73" s="327"/>
      <c r="AQ73" s="327">
        <v>6.3</v>
      </c>
      <c r="AR73" s="327">
        <v>5</v>
      </c>
      <c r="AS73" s="327"/>
      <c r="AT73" s="327"/>
      <c r="AU73" s="327"/>
      <c r="AV73" s="327"/>
      <c r="AW73" s="327"/>
      <c r="AX73" s="327"/>
      <c r="AY73" s="327"/>
      <c r="AZ73" s="327"/>
      <c r="BA73" s="327"/>
      <c r="BB73" s="327">
        <v>1</v>
      </c>
      <c r="BC73" s="327">
        <v>1</v>
      </c>
      <c r="BD73" s="327">
        <v>1</v>
      </c>
      <c r="BE73" s="327">
        <v>1</v>
      </c>
      <c r="BF73" s="327"/>
      <c r="BG73" s="327"/>
      <c r="BH73" s="327"/>
      <c r="BI73" s="327"/>
      <c r="BJ73" s="327"/>
      <c r="BK73" s="327"/>
      <c r="BL73" s="327"/>
      <c r="BM73" s="327"/>
      <c r="BN73" s="327">
        <v>1</v>
      </c>
      <c r="BO73" s="327">
        <v>1</v>
      </c>
      <c r="BP73" s="327">
        <v>1</v>
      </c>
      <c r="BQ73" s="327">
        <v>1</v>
      </c>
      <c r="BR73" s="327">
        <v>1</v>
      </c>
      <c r="BS73" s="327">
        <v>4</v>
      </c>
      <c r="BT73" s="327"/>
      <c r="BU73" s="327">
        <v>4</v>
      </c>
      <c r="BV73" s="327">
        <v>3600</v>
      </c>
      <c r="BW73" s="327" t="s">
        <v>132</v>
      </c>
      <c r="BX73" s="327" t="s">
        <v>132</v>
      </c>
      <c r="BY73" s="327"/>
      <c r="BZ73" s="327" t="s">
        <v>6</v>
      </c>
      <c r="CA73" s="327"/>
      <c r="CB73" s="327"/>
      <c r="CC73" s="327"/>
      <c r="CD73" s="327"/>
      <c r="CE73" s="327"/>
      <c r="CF73" s="327">
        <v>35</v>
      </c>
      <c r="CG73" s="327"/>
    </row>
    <row r="74" spans="2:88" ht="15" customHeight="1">
      <c r="B74" s="524" t="s">
        <v>206</v>
      </c>
      <c r="C74" s="327" t="s">
        <v>1016</v>
      </c>
      <c r="D74" s="327" t="s">
        <v>112</v>
      </c>
      <c r="E74" s="327" t="s">
        <v>132</v>
      </c>
      <c r="F74" s="327"/>
      <c r="G74" s="327" t="s">
        <v>1389</v>
      </c>
      <c r="H74" s="327" t="s">
        <v>206</v>
      </c>
      <c r="I74" s="327" t="s">
        <v>207</v>
      </c>
      <c r="J74" s="327" t="s">
        <v>208</v>
      </c>
      <c r="K74" s="327" t="s">
        <v>209</v>
      </c>
      <c r="L74" s="327">
        <v>1</v>
      </c>
      <c r="M74" s="327">
        <v>600</v>
      </c>
      <c r="N74" s="327"/>
      <c r="O74" s="327">
        <f t="shared" si="17"/>
        <v>600</v>
      </c>
      <c r="P74" s="534">
        <f t="shared" si="16"/>
        <v>30</v>
      </c>
      <c r="Q74" s="534">
        <f t="shared" si="14"/>
        <v>30</v>
      </c>
      <c r="R74" s="534">
        <f t="shared" si="18"/>
        <v>33</v>
      </c>
      <c r="S74" s="327">
        <v>4</v>
      </c>
      <c r="T74" s="327">
        <f t="shared" si="19"/>
        <v>125</v>
      </c>
      <c r="U74" s="327">
        <f t="shared" si="15"/>
        <v>125</v>
      </c>
      <c r="V74" s="327">
        <f t="shared" si="20"/>
        <v>1.2</v>
      </c>
      <c r="W74" s="327">
        <v>25</v>
      </c>
      <c r="X74" s="327">
        <f t="shared" si="21"/>
        <v>5</v>
      </c>
      <c r="Y74" s="327"/>
      <c r="Z74" s="327"/>
      <c r="AA74" s="327"/>
      <c r="AB74" s="327"/>
      <c r="AC74" s="327"/>
      <c r="AD74" s="327"/>
      <c r="AE74" s="327" t="s">
        <v>169</v>
      </c>
      <c r="AF74" s="327"/>
      <c r="AG74" s="327">
        <v>25</v>
      </c>
      <c r="AH74" s="327"/>
      <c r="AI74" s="327"/>
      <c r="AJ74" s="327"/>
      <c r="AK74" s="327"/>
      <c r="AL74" s="327"/>
      <c r="AM74" s="327"/>
      <c r="AN74" s="327"/>
      <c r="AO74" s="327"/>
      <c r="AP74" s="327"/>
      <c r="AQ74" s="327">
        <v>9</v>
      </c>
      <c r="AR74" s="327">
        <v>10</v>
      </c>
      <c r="AS74" s="327"/>
      <c r="AT74" s="327"/>
      <c r="AU74" s="327">
        <v>2</v>
      </c>
      <c r="AV74" s="327"/>
      <c r="AW74" s="327"/>
      <c r="AX74" s="327"/>
      <c r="AY74" s="327"/>
      <c r="AZ74" s="327"/>
      <c r="BA74" s="327"/>
      <c r="BB74" s="327">
        <v>1</v>
      </c>
      <c r="BC74" s="327">
        <v>1</v>
      </c>
      <c r="BD74" s="327">
        <v>1</v>
      </c>
      <c r="BE74" s="327">
        <v>1</v>
      </c>
      <c r="BF74" s="327"/>
      <c r="BG74" s="327"/>
      <c r="BH74" s="327"/>
      <c r="BI74" s="327"/>
      <c r="BJ74" s="327">
        <v>1</v>
      </c>
      <c r="BK74" s="327">
        <v>1</v>
      </c>
      <c r="BL74" s="327">
        <v>1</v>
      </c>
      <c r="BM74" s="327">
        <v>1</v>
      </c>
      <c r="BN74" s="327"/>
      <c r="BO74" s="327"/>
      <c r="BP74" s="327"/>
      <c r="BQ74" s="327"/>
      <c r="BR74" s="327">
        <v>1</v>
      </c>
      <c r="BS74" s="327">
        <v>3</v>
      </c>
      <c r="BT74" s="327"/>
      <c r="BU74" s="327">
        <v>3</v>
      </c>
      <c r="BV74" s="327">
        <v>3300</v>
      </c>
      <c r="BW74" s="327" t="s">
        <v>119</v>
      </c>
      <c r="BX74" s="327" t="s">
        <v>119</v>
      </c>
      <c r="BY74" s="327"/>
      <c r="BZ74" s="327" t="s">
        <v>120</v>
      </c>
      <c r="CA74" s="327"/>
      <c r="CB74" s="327"/>
      <c r="CC74" s="327"/>
      <c r="CD74" s="327"/>
      <c r="CE74" s="327"/>
      <c r="CF74" s="327">
        <v>38.791666666666671</v>
      </c>
      <c r="CG74" s="327"/>
    </row>
    <row r="75" spans="2:88" ht="15" customHeight="1">
      <c r="B75" s="524" t="s">
        <v>206</v>
      </c>
      <c r="C75" s="327" t="s">
        <v>1016</v>
      </c>
      <c r="D75" s="327" t="s">
        <v>112</v>
      </c>
      <c r="E75" s="327" t="s">
        <v>132</v>
      </c>
      <c r="F75" s="327"/>
      <c r="G75" s="327" t="s">
        <v>1390</v>
      </c>
      <c r="H75" s="327" t="s">
        <v>210</v>
      </c>
      <c r="I75" s="327" t="s">
        <v>211</v>
      </c>
      <c r="J75" s="327" t="s">
        <v>208</v>
      </c>
      <c r="K75" s="327" t="s">
        <v>209</v>
      </c>
      <c r="L75" s="327">
        <v>1</v>
      </c>
      <c r="M75" s="327">
        <v>225</v>
      </c>
      <c r="N75" s="327"/>
      <c r="O75" s="327">
        <f t="shared" si="17"/>
        <v>225</v>
      </c>
      <c r="P75" s="534">
        <f t="shared" si="16"/>
        <v>11.25</v>
      </c>
      <c r="Q75" s="534">
        <f t="shared" si="14"/>
        <v>11.25</v>
      </c>
      <c r="R75" s="534">
        <f t="shared" si="18"/>
        <v>12.375</v>
      </c>
      <c r="S75" s="327">
        <v>4</v>
      </c>
      <c r="T75" s="327">
        <f t="shared" si="19"/>
        <v>50</v>
      </c>
      <c r="U75" s="327">
        <f t="shared" si="15"/>
        <v>50</v>
      </c>
      <c r="V75" s="327">
        <f t="shared" si="20"/>
        <v>0.5</v>
      </c>
      <c r="W75" s="327">
        <v>25</v>
      </c>
      <c r="X75" s="327">
        <f t="shared" si="21"/>
        <v>2</v>
      </c>
      <c r="Y75" s="327"/>
      <c r="Z75" s="327"/>
      <c r="AA75" s="327"/>
      <c r="AB75" s="327"/>
      <c r="AC75" s="327"/>
      <c r="AD75" s="327"/>
      <c r="AE75" s="327" t="s">
        <v>169</v>
      </c>
      <c r="AF75" s="327"/>
      <c r="AG75" s="327">
        <v>25</v>
      </c>
      <c r="AH75" s="327"/>
      <c r="AI75" s="327"/>
      <c r="AJ75" s="327"/>
      <c r="AK75" s="327"/>
      <c r="AL75" s="327"/>
      <c r="AM75" s="327"/>
      <c r="AN75" s="327"/>
      <c r="AO75" s="327"/>
      <c r="AP75" s="327"/>
      <c r="AQ75" s="327">
        <v>9</v>
      </c>
      <c r="AR75" s="327">
        <v>1</v>
      </c>
      <c r="AS75" s="327"/>
      <c r="AT75" s="327"/>
      <c r="AU75" s="327">
        <v>2</v>
      </c>
      <c r="AV75" s="327"/>
      <c r="AW75" s="327"/>
      <c r="AX75" s="327"/>
      <c r="AY75" s="327"/>
      <c r="AZ75" s="327"/>
      <c r="BA75" s="327"/>
      <c r="BB75" s="327">
        <v>1</v>
      </c>
      <c r="BC75" s="327">
        <v>1</v>
      </c>
      <c r="BD75" s="327">
        <v>1</v>
      </c>
      <c r="BE75" s="327">
        <v>1</v>
      </c>
      <c r="BF75" s="327"/>
      <c r="BG75" s="327"/>
      <c r="BH75" s="327"/>
      <c r="BI75" s="327"/>
      <c r="BJ75" s="327">
        <v>1</v>
      </c>
      <c r="BK75" s="327">
        <v>1</v>
      </c>
      <c r="BL75" s="327">
        <v>1</v>
      </c>
      <c r="BM75" s="327">
        <v>1</v>
      </c>
      <c r="BN75" s="327"/>
      <c r="BO75" s="327"/>
      <c r="BP75" s="327"/>
      <c r="BQ75" s="327"/>
      <c r="BR75" s="327">
        <v>1</v>
      </c>
      <c r="BS75" s="327">
        <v>3</v>
      </c>
      <c r="BT75" s="327"/>
      <c r="BU75" s="327">
        <v>3</v>
      </c>
      <c r="BV75" s="327">
        <v>4050</v>
      </c>
      <c r="BW75" s="327" t="s">
        <v>132</v>
      </c>
      <c r="BX75" s="327" t="s">
        <v>132</v>
      </c>
      <c r="BY75" s="327"/>
      <c r="BZ75" s="327" t="s">
        <v>120</v>
      </c>
      <c r="CA75" s="327"/>
      <c r="CB75" s="327"/>
      <c r="CC75" s="327"/>
      <c r="CD75" s="327"/>
      <c r="CE75" s="327"/>
      <c r="CF75" s="327">
        <v>32.791666666666671</v>
      </c>
      <c r="CG75" s="327"/>
    </row>
    <row r="76" spans="2:88" ht="15" customHeight="1">
      <c r="B76" s="524" t="s">
        <v>206</v>
      </c>
      <c r="C76" s="327" t="s">
        <v>1016</v>
      </c>
      <c r="D76" s="327" t="s">
        <v>112</v>
      </c>
      <c r="E76" s="327" t="s">
        <v>132</v>
      </c>
      <c r="F76" s="327"/>
      <c r="G76" s="327" t="s">
        <v>1391</v>
      </c>
      <c r="H76" s="327" t="s">
        <v>212</v>
      </c>
      <c r="I76" s="327" t="s">
        <v>213</v>
      </c>
      <c r="J76" s="327" t="s">
        <v>208</v>
      </c>
      <c r="K76" s="327" t="s">
        <v>209</v>
      </c>
      <c r="L76" s="327">
        <v>1</v>
      </c>
      <c r="M76" s="327">
        <v>50</v>
      </c>
      <c r="N76" s="327"/>
      <c r="O76" s="327">
        <f t="shared" si="17"/>
        <v>50</v>
      </c>
      <c r="P76" s="534">
        <f t="shared" si="16"/>
        <v>2.5</v>
      </c>
      <c r="Q76" s="534">
        <f t="shared" si="14"/>
        <v>2.5</v>
      </c>
      <c r="R76" s="534">
        <f t="shared" si="18"/>
        <v>2.75</v>
      </c>
      <c r="S76" s="327">
        <v>4</v>
      </c>
      <c r="T76" s="327">
        <f t="shared" si="19"/>
        <v>25</v>
      </c>
      <c r="U76" s="327">
        <f t="shared" si="15"/>
        <v>25</v>
      </c>
      <c r="V76" s="327">
        <f t="shared" si="20"/>
        <v>0.1</v>
      </c>
      <c r="W76" s="327">
        <v>25</v>
      </c>
      <c r="X76" s="327">
        <f t="shared" si="21"/>
        <v>1</v>
      </c>
      <c r="Y76" s="327"/>
      <c r="Z76" s="327"/>
      <c r="AA76" s="327"/>
      <c r="AB76" s="327"/>
      <c r="AC76" s="327"/>
      <c r="AD76" s="327"/>
      <c r="AE76" s="327" t="s">
        <v>169</v>
      </c>
      <c r="AF76" s="327"/>
      <c r="AG76" s="327">
        <v>25</v>
      </c>
      <c r="AH76" s="327"/>
      <c r="AI76" s="327"/>
      <c r="AJ76" s="327"/>
      <c r="AK76" s="327"/>
      <c r="AL76" s="327"/>
      <c r="AM76" s="327"/>
      <c r="AN76" s="327"/>
      <c r="AO76" s="327"/>
      <c r="AP76" s="327"/>
      <c r="AQ76" s="327">
        <v>9</v>
      </c>
      <c r="AR76" s="327">
        <v>1</v>
      </c>
      <c r="AS76" s="327"/>
      <c r="AT76" s="327"/>
      <c r="AU76" s="327">
        <v>2</v>
      </c>
      <c r="AV76" s="327"/>
      <c r="AW76" s="327"/>
      <c r="AX76" s="327"/>
      <c r="AY76" s="327"/>
      <c r="AZ76" s="327"/>
      <c r="BA76" s="327"/>
      <c r="BB76" s="327">
        <v>1</v>
      </c>
      <c r="BC76" s="327">
        <v>1</v>
      </c>
      <c r="BD76" s="327">
        <v>1</v>
      </c>
      <c r="BE76" s="327">
        <v>1</v>
      </c>
      <c r="BF76" s="327"/>
      <c r="BG76" s="327"/>
      <c r="BH76" s="327"/>
      <c r="BI76" s="327"/>
      <c r="BJ76" s="327">
        <v>1</v>
      </c>
      <c r="BK76" s="327">
        <v>1</v>
      </c>
      <c r="BL76" s="327">
        <v>1</v>
      </c>
      <c r="BM76" s="327">
        <v>1</v>
      </c>
      <c r="BN76" s="327"/>
      <c r="BO76" s="327"/>
      <c r="BP76" s="327"/>
      <c r="BQ76" s="327"/>
      <c r="BR76" s="327">
        <v>1</v>
      </c>
      <c r="BS76" s="327">
        <v>3</v>
      </c>
      <c r="BT76" s="327"/>
      <c r="BU76" s="327">
        <v>3</v>
      </c>
      <c r="BV76" s="327">
        <v>1575</v>
      </c>
      <c r="BW76" s="327" t="s">
        <v>132</v>
      </c>
      <c r="BX76" s="327" t="s">
        <v>132</v>
      </c>
      <c r="BY76" s="327"/>
      <c r="BZ76" s="327" t="s">
        <v>120</v>
      </c>
      <c r="CA76" s="327"/>
      <c r="CB76" s="327"/>
      <c r="CC76" s="327"/>
      <c r="CD76" s="327"/>
      <c r="CE76" s="327"/>
      <c r="CF76" s="327">
        <v>32.791666666666671</v>
      </c>
      <c r="CG76" s="327"/>
    </row>
    <row r="77" spans="2:88" ht="15" customHeight="1">
      <c r="C77" s="327" t="s">
        <v>1017</v>
      </c>
      <c r="D77" s="327"/>
      <c r="E77" s="327" t="s">
        <v>113</v>
      </c>
      <c r="F77" s="327"/>
      <c r="G77" s="327" t="s">
        <v>214</v>
      </c>
      <c r="H77" s="327" t="s">
        <v>214</v>
      </c>
      <c r="I77" s="327" t="s">
        <v>215</v>
      </c>
      <c r="J77" s="327" t="s">
        <v>216</v>
      </c>
      <c r="K77" s="327" t="s">
        <v>217</v>
      </c>
      <c r="L77" s="327">
        <v>1</v>
      </c>
      <c r="M77" s="327">
        <v>6300</v>
      </c>
      <c r="N77" s="327"/>
      <c r="O77" s="327">
        <f t="shared" si="17"/>
        <v>6300</v>
      </c>
      <c r="P77" s="534">
        <f t="shared" si="16"/>
        <v>315</v>
      </c>
      <c r="Q77" s="534">
        <f t="shared" si="14"/>
        <v>630</v>
      </c>
      <c r="R77" s="534">
        <f t="shared" si="18"/>
        <v>693</v>
      </c>
      <c r="S77" s="327">
        <v>2</v>
      </c>
      <c r="T77" s="327">
        <f t="shared" si="19"/>
        <v>750</v>
      </c>
      <c r="U77" s="327">
        <f t="shared" si="15"/>
        <v>1500</v>
      </c>
      <c r="V77" s="327">
        <f t="shared" si="20"/>
        <v>10.5</v>
      </c>
      <c r="W77" s="327">
        <v>30</v>
      </c>
      <c r="X77" s="327">
        <f t="shared" si="21"/>
        <v>25</v>
      </c>
      <c r="Y77" s="327"/>
      <c r="Z77" s="327"/>
      <c r="AA77" s="327"/>
      <c r="AB77" s="327"/>
      <c r="AC77" s="327"/>
      <c r="AD77" s="327"/>
      <c r="AE77" s="327" t="s">
        <v>123</v>
      </c>
      <c r="AF77" s="327"/>
      <c r="AG77" s="327">
        <v>150</v>
      </c>
      <c r="AH77" s="327"/>
      <c r="AI77" s="327"/>
      <c r="AJ77" s="327"/>
      <c r="AK77" s="327"/>
      <c r="AL77" s="327"/>
      <c r="AM77" s="327"/>
      <c r="AN77" s="327"/>
      <c r="AO77" s="327"/>
      <c r="AP77" s="327"/>
      <c r="AQ77" s="327">
        <v>5.7</v>
      </c>
      <c r="AR77" s="327">
        <v>5</v>
      </c>
      <c r="AS77" s="327"/>
      <c r="AT77" s="327"/>
      <c r="AU77" s="327"/>
      <c r="AV77" s="327"/>
      <c r="AW77" s="327"/>
      <c r="AX77" s="327"/>
      <c r="AY77" s="327"/>
      <c r="AZ77" s="327"/>
      <c r="BA77" s="327"/>
      <c r="BB77" s="327">
        <v>1</v>
      </c>
      <c r="BC77" s="327">
        <v>1</v>
      </c>
      <c r="BD77" s="327">
        <v>1</v>
      </c>
      <c r="BE77" s="327">
        <v>1</v>
      </c>
      <c r="BF77" s="327"/>
      <c r="BG77" s="327"/>
      <c r="BH77" s="327"/>
      <c r="BI77" s="327"/>
      <c r="BJ77" s="327"/>
      <c r="BK77" s="327"/>
      <c r="BL77" s="327"/>
      <c r="BM77" s="327"/>
      <c r="BN77" s="327"/>
      <c r="BO77" s="327"/>
      <c r="BP77" s="327"/>
      <c r="BQ77" s="327"/>
      <c r="BR77" s="327">
        <v>1</v>
      </c>
      <c r="BS77" s="327">
        <v>4</v>
      </c>
      <c r="BT77" s="327"/>
      <c r="BU77" s="327">
        <v>4</v>
      </c>
      <c r="BV77" s="327">
        <v>60280</v>
      </c>
      <c r="BW77" s="327" t="s">
        <v>119</v>
      </c>
      <c r="BX77" s="327" t="s">
        <v>119</v>
      </c>
      <c r="BY77" s="327"/>
      <c r="BZ77" s="327" t="s">
        <v>120</v>
      </c>
      <c r="CA77" s="327"/>
      <c r="CB77" s="327"/>
      <c r="CC77" s="327"/>
      <c r="CD77" s="327"/>
      <c r="CE77" s="327"/>
      <c r="CF77" s="327">
        <v>90.25</v>
      </c>
      <c r="CG77" s="327"/>
      <c r="CJ77" s="524" t="s">
        <v>749</v>
      </c>
    </row>
    <row r="78" spans="2:88" ht="15" customHeight="1">
      <c r="C78" s="327" t="s">
        <v>1017</v>
      </c>
      <c r="D78" s="327"/>
      <c r="E78" s="327" t="s">
        <v>113</v>
      </c>
      <c r="F78" s="327"/>
      <c r="G78" s="327" t="s">
        <v>218</v>
      </c>
      <c r="H78" s="327" t="s">
        <v>214</v>
      </c>
      <c r="I78" s="327" t="s">
        <v>219</v>
      </c>
      <c r="J78" s="327" t="s">
        <v>216</v>
      </c>
      <c r="K78" s="327" t="s">
        <v>217</v>
      </c>
      <c r="L78" s="327">
        <v>1</v>
      </c>
      <c r="M78" s="327">
        <v>6300</v>
      </c>
      <c r="N78" s="327"/>
      <c r="O78" s="327">
        <f t="shared" si="17"/>
        <v>6300</v>
      </c>
      <c r="P78" s="534">
        <f t="shared" si="16"/>
        <v>315</v>
      </c>
      <c r="Q78" s="534">
        <f t="shared" si="14"/>
        <v>315</v>
      </c>
      <c r="R78" s="534">
        <f t="shared" si="18"/>
        <v>346.5</v>
      </c>
      <c r="S78" s="327">
        <v>2</v>
      </c>
      <c r="T78" s="327">
        <f t="shared" si="19"/>
        <v>750</v>
      </c>
      <c r="U78" s="327">
        <f t="shared" si="15"/>
        <v>750</v>
      </c>
      <c r="V78" s="327">
        <f t="shared" si="20"/>
        <v>10.5</v>
      </c>
      <c r="W78" s="327">
        <v>30</v>
      </c>
      <c r="X78" s="327">
        <f t="shared" si="21"/>
        <v>25</v>
      </c>
      <c r="Y78" s="327"/>
      <c r="Z78" s="327"/>
      <c r="AA78" s="327"/>
      <c r="AB78" s="327"/>
      <c r="AC78" s="327"/>
      <c r="AD78" s="327"/>
      <c r="AE78" s="327" t="s">
        <v>123</v>
      </c>
      <c r="AF78" s="327"/>
      <c r="AG78" s="327">
        <v>150</v>
      </c>
      <c r="AH78" s="327"/>
      <c r="AI78" s="327"/>
      <c r="AJ78" s="327"/>
      <c r="AK78" s="327"/>
      <c r="AL78" s="327"/>
      <c r="AM78" s="327"/>
      <c r="AN78" s="327"/>
      <c r="AO78" s="327"/>
      <c r="AP78" s="327"/>
      <c r="AQ78" s="327">
        <v>5.7</v>
      </c>
      <c r="AR78" s="327">
        <v>5</v>
      </c>
      <c r="AS78" s="327"/>
      <c r="AT78" s="327"/>
      <c r="AU78" s="327"/>
      <c r="AV78" s="327"/>
      <c r="AW78" s="327"/>
      <c r="AX78" s="327"/>
      <c r="AY78" s="327"/>
      <c r="AZ78" s="327"/>
      <c r="BA78" s="327"/>
      <c r="BB78" s="327">
        <v>1</v>
      </c>
      <c r="BC78" s="327">
        <v>1</v>
      </c>
      <c r="BD78" s="327">
        <v>1</v>
      </c>
      <c r="BE78" s="327">
        <v>1</v>
      </c>
      <c r="BF78" s="327"/>
      <c r="BG78" s="327"/>
      <c r="BH78" s="327"/>
      <c r="BI78" s="327"/>
      <c r="BJ78" s="327"/>
      <c r="BK78" s="327"/>
      <c r="BL78" s="327"/>
      <c r="BM78" s="327"/>
      <c r="BN78" s="327"/>
      <c r="BO78" s="327"/>
      <c r="BP78" s="327"/>
      <c r="BQ78" s="327"/>
      <c r="BR78" s="327">
        <v>1</v>
      </c>
      <c r="BS78" s="327">
        <v>4</v>
      </c>
      <c r="BT78" s="327"/>
      <c r="BU78" s="327">
        <v>4</v>
      </c>
      <c r="BV78" s="327">
        <v>60280</v>
      </c>
      <c r="BW78" s="327" t="s">
        <v>132</v>
      </c>
      <c r="BX78" s="327" t="s">
        <v>132</v>
      </c>
      <c r="BY78" s="327"/>
      <c r="BZ78" s="327" t="s">
        <v>120</v>
      </c>
      <c r="CA78" s="327"/>
      <c r="CB78" s="327"/>
      <c r="CC78" s="327"/>
      <c r="CD78" s="327"/>
      <c r="CE78" s="327"/>
      <c r="CF78" s="327">
        <v>90.25</v>
      </c>
      <c r="CG78" s="327"/>
    </row>
    <row r="79" spans="2:88" ht="15" customHeight="1">
      <c r="B79" s="524" t="s">
        <v>220</v>
      </c>
      <c r="C79" s="327" t="s">
        <v>1018</v>
      </c>
      <c r="D79" s="327"/>
      <c r="E79" s="327" t="s">
        <v>113</v>
      </c>
      <c r="F79" s="327"/>
      <c r="G79" s="327" t="s">
        <v>220</v>
      </c>
      <c r="H79" s="327" t="s">
        <v>220</v>
      </c>
      <c r="I79" s="327" t="s">
        <v>221</v>
      </c>
      <c r="J79" s="327" t="s">
        <v>222</v>
      </c>
      <c r="K79" s="327" t="s">
        <v>223</v>
      </c>
      <c r="L79" s="327">
        <v>1</v>
      </c>
      <c r="M79" s="327">
        <v>4260</v>
      </c>
      <c r="N79" s="327"/>
      <c r="O79" s="327">
        <f t="shared" si="17"/>
        <v>4260</v>
      </c>
      <c r="P79" s="534">
        <f t="shared" si="16"/>
        <v>213</v>
      </c>
      <c r="Q79" s="534">
        <f t="shared" si="14"/>
        <v>426</v>
      </c>
      <c r="R79" s="534">
        <f t="shared" si="18"/>
        <v>468.6</v>
      </c>
      <c r="S79" s="327">
        <v>2</v>
      </c>
      <c r="T79" s="327">
        <f t="shared" si="19"/>
        <v>480</v>
      </c>
      <c r="U79" s="327">
        <f t="shared" si="15"/>
        <v>960</v>
      </c>
      <c r="V79" s="327">
        <f t="shared" si="20"/>
        <v>3.6</v>
      </c>
      <c r="W79" s="327">
        <v>60</v>
      </c>
      <c r="X79" s="327">
        <f t="shared" si="21"/>
        <v>8</v>
      </c>
      <c r="Y79" s="327"/>
      <c r="Z79" s="327"/>
      <c r="AA79" s="327"/>
      <c r="AB79" s="327"/>
      <c r="AC79" s="327"/>
      <c r="AD79" s="327"/>
      <c r="AE79" s="327" t="s">
        <v>89</v>
      </c>
      <c r="AF79" s="327"/>
      <c r="AG79" s="327">
        <v>60</v>
      </c>
      <c r="AH79" s="327"/>
      <c r="AI79" s="327"/>
      <c r="AJ79" s="327"/>
      <c r="AK79" s="327"/>
      <c r="AL79" s="327"/>
      <c r="AM79" s="327"/>
      <c r="AN79" s="327"/>
      <c r="AO79" s="327"/>
      <c r="AP79" s="327"/>
      <c r="AQ79" s="327">
        <v>5.7</v>
      </c>
      <c r="AR79" s="327">
        <v>5</v>
      </c>
      <c r="AS79" s="327"/>
      <c r="AT79" s="327"/>
      <c r="AU79" s="327"/>
      <c r="AV79" s="327"/>
      <c r="AW79" s="327"/>
      <c r="AX79" s="327"/>
      <c r="AY79" s="327"/>
      <c r="AZ79" s="327"/>
      <c r="BA79" s="327"/>
      <c r="BB79" s="327">
        <v>1</v>
      </c>
      <c r="BC79" s="327">
        <v>1</v>
      </c>
      <c r="BD79" s="327">
        <v>1</v>
      </c>
      <c r="BE79" s="327">
        <v>1</v>
      </c>
      <c r="BF79" s="327"/>
      <c r="BG79" s="327"/>
      <c r="BH79" s="327"/>
      <c r="BI79" s="327"/>
      <c r="BJ79" s="327"/>
      <c r="BK79" s="327"/>
      <c r="BL79" s="327"/>
      <c r="BM79" s="327"/>
      <c r="BN79" s="327">
        <v>1</v>
      </c>
      <c r="BO79" s="327">
        <v>1</v>
      </c>
      <c r="BP79" s="327">
        <v>1</v>
      </c>
      <c r="BQ79" s="327">
        <v>1</v>
      </c>
      <c r="BR79" s="327">
        <v>1</v>
      </c>
      <c r="BS79" s="327">
        <v>4</v>
      </c>
      <c r="BT79" s="327"/>
      <c r="BU79" s="327">
        <v>4</v>
      </c>
      <c r="BV79" s="327">
        <v>53040</v>
      </c>
      <c r="BW79" s="327" t="s">
        <v>119</v>
      </c>
      <c r="BX79" s="327" t="s">
        <v>119</v>
      </c>
      <c r="BY79" s="327"/>
      <c r="BZ79" s="327" t="s">
        <v>120</v>
      </c>
      <c r="CA79" s="327"/>
      <c r="CB79" s="327"/>
      <c r="CC79" s="327"/>
      <c r="CD79" s="327"/>
      <c r="CE79" s="327"/>
      <c r="CF79" s="327">
        <v>74</v>
      </c>
      <c r="CG79" s="327"/>
    </row>
    <row r="80" spans="2:88" ht="15" customHeight="1">
      <c r="B80" s="524" t="s">
        <v>220</v>
      </c>
      <c r="C80" s="327" t="s">
        <v>1018</v>
      </c>
      <c r="D80" s="327"/>
      <c r="E80" s="327" t="s">
        <v>113</v>
      </c>
      <c r="F80" s="327"/>
      <c r="G80" s="327" t="s">
        <v>224</v>
      </c>
      <c r="H80" s="327" t="s">
        <v>220</v>
      </c>
      <c r="I80" s="327" t="s">
        <v>225</v>
      </c>
      <c r="J80" s="327" t="s">
        <v>222</v>
      </c>
      <c r="K80" s="327" t="s">
        <v>226</v>
      </c>
      <c r="L80" s="327">
        <v>1</v>
      </c>
      <c r="M80" s="327">
        <v>4260</v>
      </c>
      <c r="N80" s="327"/>
      <c r="O80" s="327">
        <f t="shared" si="17"/>
        <v>4260</v>
      </c>
      <c r="P80" s="534">
        <f t="shared" si="16"/>
        <v>213</v>
      </c>
      <c r="Q80" s="534">
        <f t="shared" si="14"/>
        <v>213</v>
      </c>
      <c r="R80" s="534">
        <f t="shared" si="18"/>
        <v>234.3</v>
      </c>
      <c r="S80" s="327">
        <v>2</v>
      </c>
      <c r="T80" s="327">
        <f t="shared" si="19"/>
        <v>480</v>
      </c>
      <c r="U80" s="327">
        <f t="shared" si="15"/>
        <v>480</v>
      </c>
      <c r="V80" s="327">
        <f t="shared" si="20"/>
        <v>3.6</v>
      </c>
      <c r="W80" s="327">
        <v>60</v>
      </c>
      <c r="X80" s="327">
        <f t="shared" si="21"/>
        <v>8</v>
      </c>
      <c r="Y80" s="327"/>
      <c r="Z80" s="327"/>
      <c r="AA80" s="327"/>
      <c r="AB80" s="327"/>
      <c r="AC80" s="327"/>
      <c r="AD80" s="327"/>
      <c r="AE80" s="327" t="s">
        <v>89</v>
      </c>
      <c r="AF80" s="327"/>
      <c r="AG80" s="327">
        <v>60</v>
      </c>
      <c r="AH80" s="327"/>
      <c r="AI80" s="327"/>
      <c r="AJ80" s="327"/>
      <c r="AK80" s="327"/>
      <c r="AL80" s="327"/>
      <c r="AM80" s="327"/>
      <c r="AN80" s="327"/>
      <c r="AO80" s="327"/>
      <c r="AP80" s="327"/>
      <c r="AQ80" s="327">
        <v>5.7</v>
      </c>
      <c r="AR80" s="327">
        <v>5</v>
      </c>
      <c r="AS80" s="327"/>
      <c r="AT80" s="327"/>
      <c r="AU80" s="327"/>
      <c r="AV80" s="327"/>
      <c r="AW80" s="327"/>
      <c r="AX80" s="327"/>
      <c r="AY80" s="327"/>
      <c r="AZ80" s="327"/>
      <c r="BA80" s="327"/>
      <c r="BB80" s="327">
        <v>1</v>
      </c>
      <c r="BC80" s="327">
        <v>1</v>
      </c>
      <c r="BD80" s="327">
        <v>1</v>
      </c>
      <c r="BE80" s="327">
        <v>1</v>
      </c>
      <c r="BF80" s="327"/>
      <c r="BG80" s="327"/>
      <c r="BH80" s="327"/>
      <c r="BI80" s="327"/>
      <c r="BJ80" s="327"/>
      <c r="BK80" s="327"/>
      <c r="BL80" s="327"/>
      <c r="BM80" s="327"/>
      <c r="BN80" s="327">
        <v>1</v>
      </c>
      <c r="BO80" s="327">
        <v>1</v>
      </c>
      <c r="BP80" s="327">
        <v>1</v>
      </c>
      <c r="BQ80" s="327">
        <v>1</v>
      </c>
      <c r="BR80" s="327">
        <v>1</v>
      </c>
      <c r="BS80" s="327">
        <v>4</v>
      </c>
      <c r="BT80" s="327"/>
      <c r="BU80" s="327">
        <v>4</v>
      </c>
      <c r="BV80" s="327">
        <v>53040</v>
      </c>
      <c r="BW80" s="327" t="s">
        <v>132</v>
      </c>
      <c r="BX80" s="327" t="s">
        <v>132</v>
      </c>
      <c r="BY80" s="327"/>
      <c r="BZ80" s="327" t="s">
        <v>120</v>
      </c>
      <c r="CA80" s="327"/>
      <c r="CB80" s="327"/>
      <c r="CC80" s="327"/>
      <c r="CD80" s="327"/>
      <c r="CE80" s="327"/>
      <c r="CF80" s="327">
        <v>74</v>
      </c>
      <c r="CG80" s="327"/>
    </row>
    <row r="81" spans="2:96" ht="15" customHeight="1">
      <c r="B81" s="524" t="s">
        <v>227</v>
      </c>
      <c r="C81" s="327"/>
      <c r="D81" s="327"/>
      <c r="E81" s="327" t="s">
        <v>113</v>
      </c>
      <c r="F81" s="327"/>
      <c r="G81" s="327" t="s">
        <v>227</v>
      </c>
      <c r="H81" s="327" t="s">
        <v>227</v>
      </c>
      <c r="I81" s="327" t="s">
        <v>228</v>
      </c>
      <c r="J81" s="327" t="s">
        <v>229</v>
      </c>
      <c r="K81" s="327" t="s">
        <v>230</v>
      </c>
      <c r="L81" s="327">
        <v>1</v>
      </c>
      <c r="M81" s="327">
        <v>2500</v>
      </c>
      <c r="N81" s="327"/>
      <c r="O81" s="327">
        <f t="shared" si="17"/>
        <v>2500</v>
      </c>
      <c r="P81" s="534">
        <f t="shared" si="16"/>
        <v>125</v>
      </c>
      <c r="Q81" s="534">
        <f t="shared" si="14"/>
        <v>215</v>
      </c>
      <c r="R81" s="534">
        <f t="shared" si="18"/>
        <v>236.5</v>
      </c>
      <c r="S81" s="327">
        <v>2</v>
      </c>
      <c r="T81" s="327">
        <f t="shared" si="19"/>
        <v>300</v>
      </c>
      <c r="U81" s="327">
        <f t="shared" si="15"/>
        <v>700</v>
      </c>
      <c r="V81" s="327">
        <f t="shared" si="20"/>
        <v>1.3</v>
      </c>
      <c r="W81" s="327">
        <v>100</v>
      </c>
      <c r="X81" s="327">
        <f t="shared" si="21"/>
        <v>3</v>
      </c>
      <c r="Y81" s="327"/>
      <c r="Z81" s="327"/>
      <c r="AA81" s="327"/>
      <c r="AB81" s="327"/>
      <c r="AC81" s="327"/>
      <c r="AD81" s="327"/>
      <c r="AE81" s="327" t="s">
        <v>123</v>
      </c>
      <c r="AF81" s="327"/>
      <c r="AG81" s="327">
        <v>100</v>
      </c>
      <c r="AH81" s="327"/>
      <c r="AI81" s="327"/>
      <c r="AJ81" s="327"/>
      <c r="AK81" s="327"/>
      <c r="AL81" s="327"/>
      <c r="AM81" s="327"/>
      <c r="AN81" s="327"/>
      <c r="AO81" s="327"/>
      <c r="AP81" s="327"/>
      <c r="AQ81" s="327">
        <v>5.7</v>
      </c>
      <c r="AR81" s="327">
        <v>5</v>
      </c>
      <c r="AS81" s="327"/>
      <c r="AT81" s="327"/>
      <c r="AU81" s="327"/>
      <c r="AV81" s="327"/>
      <c r="AW81" s="327"/>
      <c r="AX81" s="327"/>
      <c r="AY81" s="327"/>
      <c r="AZ81" s="327"/>
      <c r="BA81" s="327"/>
      <c r="BB81" s="327"/>
      <c r="BC81" s="327">
        <v>1</v>
      </c>
      <c r="BD81" s="327">
        <v>1</v>
      </c>
      <c r="BE81" s="327">
        <v>1</v>
      </c>
      <c r="BF81" s="327"/>
      <c r="BG81" s="327"/>
      <c r="BH81" s="327"/>
      <c r="BI81" s="327"/>
      <c r="BJ81" s="327"/>
      <c r="BK81" s="327"/>
      <c r="BL81" s="327"/>
      <c r="BM81" s="327"/>
      <c r="BN81" s="327"/>
      <c r="BO81" s="327"/>
      <c r="BP81" s="327"/>
      <c r="BQ81" s="327"/>
      <c r="BR81" s="327">
        <v>1</v>
      </c>
      <c r="BS81" s="327">
        <v>3</v>
      </c>
      <c r="BT81" s="327"/>
      <c r="BU81" s="327">
        <v>3</v>
      </c>
      <c r="BV81" s="327">
        <v>33000</v>
      </c>
      <c r="BW81" s="327" t="s">
        <v>119</v>
      </c>
      <c r="BX81" s="327" t="s">
        <v>119</v>
      </c>
      <c r="BY81" s="327"/>
      <c r="BZ81" s="327" t="s">
        <v>120</v>
      </c>
      <c r="CA81" s="327"/>
      <c r="CB81" s="327"/>
      <c r="CC81" s="327"/>
      <c r="CD81" s="327"/>
      <c r="CE81" s="327"/>
      <c r="CF81" s="327">
        <v>63.166666666666664</v>
      </c>
      <c r="CG81" s="327"/>
    </row>
    <row r="82" spans="2:96" ht="15" customHeight="1">
      <c r="B82" s="524" t="s">
        <v>227</v>
      </c>
      <c r="C82" s="327"/>
      <c r="D82" s="327"/>
      <c r="E82" s="327" t="s">
        <v>113</v>
      </c>
      <c r="F82" s="327"/>
      <c r="G82" s="327" t="s">
        <v>231</v>
      </c>
      <c r="H82" s="327" t="s">
        <v>227</v>
      </c>
      <c r="I82" s="327" t="s">
        <v>232</v>
      </c>
      <c r="J82" s="327" t="s">
        <v>229</v>
      </c>
      <c r="K82" s="327" t="s">
        <v>233</v>
      </c>
      <c r="L82" s="327">
        <v>1</v>
      </c>
      <c r="M82" s="327">
        <v>1800</v>
      </c>
      <c r="N82" s="327"/>
      <c r="O82" s="327">
        <f t="shared" si="17"/>
        <v>1800</v>
      </c>
      <c r="P82" s="534">
        <f t="shared" si="16"/>
        <v>90</v>
      </c>
      <c r="Q82" s="534">
        <f t="shared" si="14"/>
        <v>90</v>
      </c>
      <c r="R82" s="534">
        <f t="shared" si="18"/>
        <v>99</v>
      </c>
      <c r="S82" s="327">
        <v>4</v>
      </c>
      <c r="T82" s="327">
        <f t="shared" si="19"/>
        <v>400</v>
      </c>
      <c r="U82" s="327">
        <f t="shared" si="15"/>
        <v>400</v>
      </c>
      <c r="V82" s="327">
        <f t="shared" si="20"/>
        <v>0.9</v>
      </c>
      <c r="W82" s="327">
        <v>100</v>
      </c>
      <c r="X82" s="327">
        <f t="shared" si="21"/>
        <v>4</v>
      </c>
      <c r="Y82" s="327"/>
      <c r="Z82" s="327"/>
      <c r="AA82" s="327"/>
      <c r="AB82" s="327"/>
      <c r="AC82" s="327"/>
      <c r="AD82" s="327"/>
      <c r="AE82" s="327" t="s">
        <v>123</v>
      </c>
      <c r="AF82" s="327"/>
      <c r="AG82" s="327">
        <v>100</v>
      </c>
      <c r="AH82" s="327"/>
      <c r="AI82" s="327"/>
      <c r="AJ82" s="327"/>
      <c r="AK82" s="327"/>
      <c r="AL82" s="327"/>
      <c r="AM82" s="327"/>
      <c r="AN82" s="327"/>
      <c r="AO82" s="327"/>
      <c r="AP82" s="327"/>
      <c r="AQ82" s="327">
        <v>5.7</v>
      </c>
      <c r="AR82" s="327">
        <v>5</v>
      </c>
      <c r="AS82" s="327"/>
      <c r="AT82" s="327"/>
      <c r="AU82" s="327"/>
      <c r="AV82" s="327"/>
      <c r="AW82" s="327"/>
      <c r="AX82" s="327"/>
      <c r="AY82" s="327"/>
      <c r="AZ82" s="327"/>
      <c r="BA82" s="327"/>
      <c r="BB82" s="327"/>
      <c r="BC82" s="327">
        <v>1</v>
      </c>
      <c r="BD82" s="327">
        <v>1</v>
      </c>
      <c r="BE82" s="327">
        <v>1</v>
      </c>
      <c r="BF82" s="327"/>
      <c r="BG82" s="327"/>
      <c r="BH82" s="327"/>
      <c r="BI82" s="327"/>
      <c r="BJ82" s="327"/>
      <c r="BK82" s="327"/>
      <c r="BL82" s="327"/>
      <c r="BM82" s="327"/>
      <c r="BN82" s="327"/>
      <c r="BO82" s="327"/>
      <c r="BP82" s="327"/>
      <c r="BQ82" s="327"/>
      <c r="BR82" s="327">
        <v>1</v>
      </c>
      <c r="BS82" s="327">
        <v>3</v>
      </c>
      <c r="BT82" s="327"/>
      <c r="BU82" s="327">
        <v>3</v>
      </c>
      <c r="BV82" s="327">
        <v>6900</v>
      </c>
      <c r="BW82" s="327" t="s">
        <v>119</v>
      </c>
      <c r="BX82" s="327" t="s">
        <v>119</v>
      </c>
      <c r="BY82" s="327"/>
      <c r="BZ82" s="327" t="s">
        <v>120</v>
      </c>
      <c r="CA82" s="327"/>
      <c r="CB82" s="327"/>
      <c r="CC82" s="327"/>
      <c r="CD82" s="327"/>
      <c r="CE82" s="327"/>
      <c r="CF82" s="327">
        <v>30.666666666666668</v>
      </c>
      <c r="CG82" s="327"/>
    </row>
    <row r="83" spans="2:96" ht="15" customHeight="1">
      <c r="C83" s="327" t="s">
        <v>1412</v>
      </c>
      <c r="D83" s="327"/>
      <c r="E83" s="327" t="s">
        <v>113</v>
      </c>
      <c r="F83" s="327"/>
      <c r="G83" s="327" t="s">
        <v>958</v>
      </c>
      <c r="H83" s="327" t="s">
        <v>958</v>
      </c>
      <c r="I83" s="327"/>
      <c r="J83" s="327"/>
      <c r="K83" s="327"/>
      <c r="L83" s="327">
        <v>1</v>
      </c>
      <c r="M83" s="327">
        <v>4300</v>
      </c>
      <c r="N83" s="327"/>
      <c r="O83" s="327">
        <f>+M83+N83</f>
        <v>4300</v>
      </c>
      <c r="P83" s="534">
        <f t="shared" si="16"/>
        <v>215</v>
      </c>
      <c r="Q83" s="534">
        <f t="shared" si="14"/>
        <v>215</v>
      </c>
      <c r="R83" s="534">
        <f>Q83*10%+Q83</f>
        <v>236.5</v>
      </c>
      <c r="S83" s="327">
        <v>2</v>
      </c>
      <c r="T83" s="327">
        <f>IF(M83=0,"0",ROUNDUP(P83*S83/AG83,0)*AG83)</f>
        <v>450</v>
      </c>
      <c r="U83" s="327">
        <f t="shared" si="15"/>
        <v>450</v>
      </c>
      <c r="V83" s="327">
        <f>IF(M83=0,"0",ROUND(P83/W83,1))</f>
        <v>2.2000000000000002</v>
      </c>
      <c r="W83" s="327">
        <v>100</v>
      </c>
      <c r="X83" s="327">
        <f>ROUNDUP(T83/W83,0)</f>
        <v>5</v>
      </c>
      <c r="Y83" s="327"/>
      <c r="Z83" s="327"/>
      <c r="AA83" s="327"/>
      <c r="AB83" s="327"/>
      <c r="AC83" s="327"/>
      <c r="AD83" s="327"/>
      <c r="AE83" s="327" t="s">
        <v>89</v>
      </c>
      <c r="AF83" s="327"/>
      <c r="AG83" s="327">
        <v>150</v>
      </c>
      <c r="AH83" s="327"/>
      <c r="AI83" s="327"/>
      <c r="AJ83" s="327"/>
      <c r="AK83" s="327"/>
      <c r="AL83" s="327"/>
      <c r="AM83" s="327"/>
      <c r="AN83" s="327"/>
      <c r="AO83" s="327"/>
      <c r="AP83" s="327"/>
      <c r="AQ83" s="327">
        <v>6.3</v>
      </c>
      <c r="AR83" s="327">
        <v>5</v>
      </c>
      <c r="AS83" s="327"/>
      <c r="AT83" s="327"/>
      <c r="AU83" s="327"/>
      <c r="AV83" s="327"/>
      <c r="AW83" s="327"/>
      <c r="AX83" s="327"/>
      <c r="AY83" s="327"/>
      <c r="AZ83" s="327"/>
      <c r="BA83" s="327"/>
      <c r="BB83" s="327">
        <v>1</v>
      </c>
      <c r="BC83" s="327">
        <v>1</v>
      </c>
      <c r="BD83" s="327">
        <v>1</v>
      </c>
      <c r="BE83" s="327">
        <v>1</v>
      </c>
      <c r="BF83" s="327"/>
      <c r="BG83" s="327"/>
      <c r="BH83" s="327"/>
      <c r="BI83" s="327"/>
      <c r="BJ83" s="327"/>
      <c r="BK83" s="327"/>
      <c r="BL83" s="327"/>
      <c r="BM83" s="327"/>
      <c r="BN83" s="327"/>
      <c r="BO83" s="327"/>
      <c r="BP83" s="327"/>
      <c r="BQ83" s="327"/>
      <c r="BR83" s="327">
        <v>1</v>
      </c>
      <c r="BS83" s="327">
        <v>4</v>
      </c>
      <c r="BT83" s="327"/>
      <c r="BU83" s="327">
        <v>4</v>
      </c>
      <c r="BV83" s="327">
        <v>39900</v>
      </c>
      <c r="BW83" s="327" t="s">
        <v>119</v>
      </c>
      <c r="BX83" s="327" t="s">
        <v>119</v>
      </c>
      <c r="BY83" s="327"/>
      <c r="BZ83" s="327" t="s">
        <v>120</v>
      </c>
      <c r="CA83" s="327"/>
      <c r="CB83" s="327"/>
      <c r="CC83" s="327"/>
      <c r="CD83" s="327"/>
      <c r="CE83" s="327"/>
      <c r="CF83" s="327">
        <v>74</v>
      </c>
      <c r="CG83" s="327"/>
    </row>
    <row r="84" spans="2:96" ht="15" customHeight="1">
      <c r="B84" s="524" t="s">
        <v>959</v>
      </c>
      <c r="C84" s="327" t="s">
        <v>1019</v>
      </c>
      <c r="D84" s="327"/>
      <c r="E84" s="327" t="s">
        <v>113</v>
      </c>
      <c r="F84" s="327"/>
      <c r="G84" s="327" t="s">
        <v>959</v>
      </c>
      <c r="H84" s="327" t="s">
        <v>959</v>
      </c>
      <c r="I84" s="327"/>
      <c r="J84" s="327"/>
      <c r="K84" s="327"/>
      <c r="L84" s="327">
        <v>1</v>
      </c>
      <c r="M84" s="327">
        <v>4300</v>
      </c>
      <c r="N84" s="327"/>
      <c r="O84" s="327">
        <f>+M84+N84</f>
        <v>4300</v>
      </c>
      <c r="P84" s="534">
        <f t="shared" si="16"/>
        <v>215</v>
      </c>
      <c r="Q84" s="534">
        <f t="shared" si="14"/>
        <v>215</v>
      </c>
      <c r="R84" s="534">
        <f>Q84*10%+Q84</f>
        <v>236.5</v>
      </c>
      <c r="S84" s="327">
        <v>2</v>
      </c>
      <c r="T84" s="327">
        <f>IF(M84=0,"0",ROUNDUP(P84*S84/AG84,0)*AG84)</f>
        <v>480</v>
      </c>
      <c r="U84" s="327">
        <f t="shared" si="15"/>
        <v>480</v>
      </c>
      <c r="V84" s="327">
        <f>IF(M84=0,"0",ROUND(P84/W84,1))</f>
        <v>2.2000000000000002</v>
      </c>
      <c r="W84" s="327">
        <v>100</v>
      </c>
      <c r="X84" s="327">
        <f>ROUNDUP(T84/W84,0)</f>
        <v>5</v>
      </c>
      <c r="Y84" s="327"/>
      <c r="Z84" s="327"/>
      <c r="AA84" s="327"/>
      <c r="AB84" s="327"/>
      <c r="AC84" s="327"/>
      <c r="AD84" s="327"/>
      <c r="AE84" s="327" t="s">
        <v>89</v>
      </c>
      <c r="AF84" s="327"/>
      <c r="AG84" s="327">
        <v>80</v>
      </c>
      <c r="AH84" s="327"/>
      <c r="AI84" s="327"/>
      <c r="AJ84" s="327"/>
      <c r="AK84" s="327"/>
      <c r="AL84" s="327"/>
      <c r="AM84" s="327"/>
      <c r="AN84" s="327"/>
      <c r="AO84" s="327"/>
      <c r="AP84" s="327"/>
      <c r="AQ84" s="327">
        <v>6</v>
      </c>
      <c r="AR84" s="327">
        <v>5</v>
      </c>
      <c r="AS84" s="327"/>
      <c r="AT84" s="327"/>
      <c r="AU84" s="327"/>
      <c r="AV84" s="327"/>
      <c r="AW84" s="327"/>
      <c r="AX84" s="327"/>
      <c r="AY84" s="327"/>
      <c r="AZ84" s="327"/>
      <c r="BA84" s="327"/>
      <c r="BB84" s="327"/>
      <c r="BC84" s="327">
        <v>1</v>
      </c>
      <c r="BD84" s="327">
        <v>1</v>
      </c>
      <c r="BE84" s="327">
        <v>1</v>
      </c>
      <c r="BF84" s="327"/>
      <c r="BG84" s="327"/>
      <c r="BH84" s="327"/>
      <c r="BI84" s="327"/>
      <c r="BJ84" s="327"/>
      <c r="BK84" s="327"/>
      <c r="BL84" s="327"/>
      <c r="BM84" s="327"/>
      <c r="BN84" s="327"/>
      <c r="BO84" s="327"/>
      <c r="BP84" s="327"/>
      <c r="BQ84" s="327"/>
      <c r="BR84" s="327">
        <v>1</v>
      </c>
      <c r="BS84" s="327">
        <v>3</v>
      </c>
      <c r="BT84" s="327"/>
      <c r="BU84" s="327">
        <v>3</v>
      </c>
      <c r="BV84" s="327">
        <v>39900</v>
      </c>
      <c r="BW84" s="327" t="s">
        <v>119</v>
      </c>
      <c r="BX84" s="327" t="s">
        <v>119</v>
      </c>
      <c r="BY84" s="327"/>
      <c r="BZ84" s="327" t="s">
        <v>120</v>
      </c>
      <c r="CA84" s="327"/>
      <c r="CB84" s="327"/>
      <c r="CC84" s="327"/>
      <c r="CD84" s="327"/>
      <c r="CE84" s="327"/>
      <c r="CF84" s="327">
        <v>74</v>
      </c>
      <c r="CG84" s="327"/>
    </row>
    <row r="85" spans="2:96" ht="15" customHeight="1">
      <c r="B85" s="524" t="s">
        <v>982</v>
      </c>
      <c r="C85" s="327" t="s">
        <v>1019</v>
      </c>
      <c r="D85" s="327"/>
      <c r="E85" s="327" t="s">
        <v>113</v>
      </c>
      <c r="F85" s="327"/>
      <c r="G85" s="327" t="s">
        <v>982</v>
      </c>
      <c r="H85" s="327" t="s">
        <v>982</v>
      </c>
      <c r="I85" s="327"/>
      <c r="J85" s="327"/>
      <c r="K85" s="327"/>
      <c r="L85" s="327">
        <v>1</v>
      </c>
      <c r="M85" s="327">
        <v>4300</v>
      </c>
      <c r="N85" s="327"/>
      <c r="O85" s="327">
        <f>+M85+N85</f>
        <v>4300</v>
      </c>
      <c r="P85" s="534">
        <f t="shared" si="16"/>
        <v>215</v>
      </c>
      <c r="Q85" s="534">
        <f t="shared" si="14"/>
        <v>215</v>
      </c>
      <c r="R85" s="534">
        <f>Q85*10%+Q85</f>
        <v>236.5</v>
      </c>
      <c r="S85" s="327">
        <v>2</v>
      </c>
      <c r="T85" s="327">
        <f>IF(M85=0,"0",ROUNDUP(P85*S85/AG85,0)*AG85)</f>
        <v>480</v>
      </c>
      <c r="U85" s="327">
        <f t="shared" si="15"/>
        <v>480</v>
      </c>
      <c r="V85" s="327">
        <f>IF(M85=0,"0",ROUND(P85/W85,1))</f>
        <v>2.2000000000000002</v>
      </c>
      <c r="W85" s="327">
        <v>100</v>
      </c>
      <c r="X85" s="327">
        <f>ROUNDUP(T85/W85,0)</f>
        <v>5</v>
      </c>
      <c r="Y85" s="327"/>
      <c r="Z85" s="327"/>
      <c r="AA85" s="327"/>
      <c r="AB85" s="327"/>
      <c r="AC85" s="327"/>
      <c r="AD85" s="327"/>
      <c r="AE85" s="327" t="s">
        <v>89</v>
      </c>
      <c r="AF85" s="327"/>
      <c r="AG85" s="327">
        <v>80</v>
      </c>
      <c r="AH85" s="327"/>
      <c r="AI85" s="327"/>
      <c r="AJ85" s="327"/>
      <c r="AK85" s="327"/>
      <c r="AL85" s="327"/>
      <c r="AM85" s="327"/>
      <c r="AN85" s="327"/>
      <c r="AO85" s="327"/>
      <c r="AP85" s="327"/>
      <c r="AQ85" s="327">
        <v>6</v>
      </c>
      <c r="AR85" s="327">
        <v>5</v>
      </c>
      <c r="AS85" s="327"/>
      <c r="AT85" s="327"/>
      <c r="AU85" s="327"/>
      <c r="AV85" s="327"/>
      <c r="AW85" s="327"/>
      <c r="AX85" s="327"/>
      <c r="AY85" s="327"/>
      <c r="AZ85" s="327"/>
      <c r="BA85" s="327"/>
      <c r="BB85" s="327"/>
      <c r="BC85" s="327">
        <v>1</v>
      </c>
      <c r="BD85" s="327">
        <v>1</v>
      </c>
      <c r="BE85" s="327">
        <v>1</v>
      </c>
      <c r="BF85" s="327"/>
      <c r="BG85" s="327"/>
      <c r="BH85" s="327"/>
      <c r="BI85" s="327"/>
      <c r="BJ85" s="327"/>
      <c r="BK85" s="327"/>
      <c r="BL85" s="327"/>
      <c r="BM85" s="327"/>
      <c r="BN85" s="327"/>
      <c r="BO85" s="327"/>
      <c r="BP85" s="327"/>
      <c r="BQ85" s="327"/>
      <c r="BR85" s="327">
        <v>1</v>
      </c>
      <c r="BS85" s="327">
        <v>3</v>
      </c>
      <c r="BT85" s="327"/>
      <c r="BU85" s="327">
        <v>3</v>
      </c>
      <c r="BV85" s="327">
        <v>39900</v>
      </c>
      <c r="BW85" s="327" t="s">
        <v>119</v>
      </c>
      <c r="BX85" s="327" t="s">
        <v>119</v>
      </c>
      <c r="BY85" s="327"/>
      <c r="BZ85" s="327" t="s">
        <v>120</v>
      </c>
      <c r="CA85" s="327"/>
      <c r="CB85" s="327"/>
      <c r="CC85" s="327"/>
      <c r="CD85" s="327"/>
      <c r="CE85" s="327"/>
      <c r="CF85" s="327">
        <v>74</v>
      </c>
      <c r="CG85" s="327"/>
    </row>
    <row r="86" spans="2:96" ht="15" customHeight="1">
      <c r="B86" s="524" t="s">
        <v>234</v>
      </c>
      <c r="C86" s="327"/>
      <c r="D86" s="327"/>
      <c r="E86" s="327" t="s">
        <v>113</v>
      </c>
      <c r="F86" s="327"/>
      <c r="G86" s="327" t="s">
        <v>234</v>
      </c>
      <c r="H86" s="327" t="s">
        <v>234</v>
      </c>
      <c r="I86" s="327" t="s">
        <v>235</v>
      </c>
      <c r="J86" s="327" t="s">
        <v>236</v>
      </c>
      <c r="K86" s="327" t="s">
        <v>237</v>
      </c>
      <c r="L86" s="327">
        <v>1</v>
      </c>
      <c r="M86" s="327">
        <v>4300</v>
      </c>
      <c r="N86" s="327"/>
      <c r="O86" s="327">
        <f t="shared" si="17"/>
        <v>4300</v>
      </c>
      <c r="P86" s="534">
        <f t="shared" si="16"/>
        <v>215</v>
      </c>
      <c r="Q86" s="534">
        <f t="shared" si="14"/>
        <v>215</v>
      </c>
      <c r="R86" s="534">
        <f t="shared" si="18"/>
        <v>236.5</v>
      </c>
      <c r="S86" s="327">
        <v>2</v>
      </c>
      <c r="T86" s="327">
        <f t="shared" si="19"/>
        <v>500</v>
      </c>
      <c r="U86" s="327">
        <f t="shared" si="15"/>
        <v>500</v>
      </c>
      <c r="V86" s="327">
        <f t="shared" si="20"/>
        <v>2.2000000000000002</v>
      </c>
      <c r="W86" s="327">
        <v>100</v>
      </c>
      <c r="X86" s="327">
        <f t="shared" si="21"/>
        <v>5</v>
      </c>
      <c r="Y86" s="327"/>
      <c r="Z86" s="327"/>
      <c r="AA86" s="327"/>
      <c r="AB86" s="327"/>
      <c r="AC86" s="327"/>
      <c r="AD86" s="327"/>
      <c r="AE86" s="327" t="s">
        <v>123</v>
      </c>
      <c r="AF86" s="327"/>
      <c r="AG86" s="327">
        <v>100</v>
      </c>
      <c r="AH86" s="327"/>
      <c r="AI86" s="327"/>
      <c r="AJ86" s="327"/>
      <c r="AK86" s="327"/>
      <c r="AL86" s="327"/>
      <c r="AM86" s="327"/>
      <c r="AN86" s="327"/>
      <c r="AO86" s="327"/>
      <c r="AP86" s="327"/>
      <c r="AQ86" s="327">
        <v>5.7</v>
      </c>
      <c r="AR86" s="327">
        <v>5</v>
      </c>
      <c r="AS86" s="327"/>
      <c r="AT86" s="327"/>
      <c r="AU86" s="327"/>
      <c r="AV86" s="327"/>
      <c r="AW86" s="327"/>
      <c r="AX86" s="327"/>
      <c r="AY86" s="327"/>
      <c r="AZ86" s="327"/>
      <c r="BA86" s="327"/>
      <c r="BB86" s="327"/>
      <c r="BC86" s="327">
        <v>1</v>
      </c>
      <c r="BD86" s="327">
        <v>1</v>
      </c>
      <c r="BE86" s="327">
        <v>1</v>
      </c>
      <c r="BF86" s="327"/>
      <c r="BG86" s="327"/>
      <c r="BH86" s="327"/>
      <c r="BI86" s="327"/>
      <c r="BJ86" s="327"/>
      <c r="BK86" s="327"/>
      <c r="BL86" s="327"/>
      <c r="BM86" s="327"/>
      <c r="BN86" s="327"/>
      <c r="BO86" s="327"/>
      <c r="BP86" s="327"/>
      <c r="BQ86" s="327"/>
      <c r="BR86" s="327">
        <v>1</v>
      </c>
      <c r="BS86" s="327">
        <v>3</v>
      </c>
      <c r="BT86" s="327"/>
      <c r="BU86" s="327">
        <v>3</v>
      </c>
      <c r="BV86" s="327">
        <v>39900</v>
      </c>
      <c r="BW86" s="327" t="s">
        <v>119</v>
      </c>
      <c r="BX86" s="327" t="s">
        <v>119</v>
      </c>
      <c r="BY86" s="327"/>
      <c r="BZ86" s="327" t="s">
        <v>120</v>
      </c>
      <c r="CA86" s="327"/>
      <c r="CB86" s="327"/>
      <c r="CC86" s="327"/>
      <c r="CD86" s="327"/>
      <c r="CE86" s="327"/>
      <c r="CF86" s="327">
        <v>74</v>
      </c>
      <c r="CG86" s="327"/>
    </row>
    <row r="87" spans="2:96" ht="15" customHeight="1">
      <c r="B87" s="524" t="s">
        <v>238</v>
      </c>
      <c r="C87" s="327" t="s">
        <v>1014</v>
      </c>
      <c r="D87" s="327"/>
      <c r="E87" s="327" t="s">
        <v>113</v>
      </c>
      <c r="F87" s="327"/>
      <c r="G87" s="327" t="s">
        <v>238</v>
      </c>
      <c r="H87" s="327" t="s">
        <v>238</v>
      </c>
      <c r="I87" s="327" t="s">
        <v>239</v>
      </c>
      <c r="J87" s="327" t="s">
        <v>240</v>
      </c>
      <c r="K87" s="327" t="s">
        <v>241</v>
      </c>
      <c r="L87" s="327">
        <v>1</v>
      </c>
      <c r="M87" s="327">
        <v>10550</v>
      </c>
      <c r="N87" s="327"/>
      <c r="O87" s="327">
        <f t="shared" si="17"/>
        <v>10550</v>
      </c>
      <c r="P87" s="534">
        <f t="shared" si="16"/>
        <v>527.5</v>
      </c>
      <c r="Q87" s="534">
        <f t="shared" ref="Q87:Q111" si="22">IF($H87=G87,SUMIF($H:$H,H87,$P:$P),P87)</f>
        <v>527.5</v>
      </c>
      <c r="R87" s="534">
        <f t="shared" si="18"/>
        <v>580.25</v>
      </c>
      <c r="S87" s="327">
        <v>1</v>
      </c>
      <c r="T87" s="327">
        <f t="shared" si="19"/>
        <v>600</v>
      </c>
      <c r="U87" s="327">
        <f t="shared" ref="U87:U111" si="23">IF($H87=G87,SUMIF($H:$H,H87,$T:$T),T87)</f>
        <v>600</v>
      </c>
      <c r="V87" s="327">
        <f t="shared" si="20"/>
        <v>10.6</v>
      </c>
      <c r="W87" s="327">
        <v>50</v>
      </c>
      <c r="X87" s="327">
        <f t="shared" si="21"/>
        <v>12</v>
      </c>
      <c r="Y87" s="327"/>
      <c r="Z87" s="327"/>
      <c r="AA87" s="327"/>
      <c r="AB87" s="327"/>
      <c r="AC87" s="327"/>
      <c r="AD87" s="327"/>
      <c r="AE87" s="327" t="s">
        <v>169</v>
      </c>
      <c r="AF87" s="327"/>
      <c r="AG87" s="327">
        <v>200</v>
      </c>
      <c r="AH87" s="327"/>
      <c r="AI87" s="327"/>
      <c r="AJ87" s="327"/>
      <c r="AK87" s="327"/>
      <c r="AL87" s="327"/>
      <c r="AM87" s="327"/>
      <c r="AN87" s="327"/>
      <c r="AO87" s="327"/>
      <c r="AP87" s="327"/>
      <c r="AQ87" s="327">
        <v>5.7</v>
      </c>
      <c r="AR87" s="327">
        <v>5</v>
      </c>
      <c r="AS87" s="327"/>
      <c r="AT87" s="327"/>
      <c r="AU87" s="327"/>
      <c r="AV87" s="327"/>
      <c r="AW87" s="327"/>
      <c r="AX87" s="327"/>
      <c r="AY87" s="327"/>
      <c r="AZ87" s="327"/>
      <c r="BA87" s="327"/>
      <c r="BB87" s="327"/>
      <c r="BC87" s="327">
        <v>1</v>
      </c>
      <c r="BD87" s="327">
        <v>1</v>
      </c>
      <c r="BE87" s="327">
        <v>1</v>
      </c>
      <c r="BF87" s="327">
        <v>1</v>
      </c>
      <c r="BG87" s="327">
        <v>1</v>
      </c>
      <c r="BH87" s="327">
        <v>1</v>
      </c>
      <c r="BI87" s="327"/>
      <c r="BJ87" s="327"/>
      <c r="BK87" s="327"/>
      <c r="BL87" s="327"/>
      <c r="BM87" s="327"/>
      <c r="BN87" s="327"/>
      <c r="BO87" s="327">
        <v>1</v>
      </c>
      <c r="BP87" s="327">
        <v>1</v>
      </c>
      <c r="BQ87" s="327">
        <v>1</v>
      </c>
      <c r="BR87" s="327">
        <v>1</v>
      </c>
      <c r="BS87" s="327">
        <v>3</v>
      </c>
      <c r="BT87" s="327"/>
      <c r="BU87" s="327">
        <v>3</v>
      </c>
      <c r="BV87" s="327">
        <v>84840</v>
      </c>
      <c r="BW87" s="327" t="s">
        <v>119</v>
      </c>
      <c r="BX87" s="327" t="s">
        <v>119</v>
      </c>
      <c r="BY87" s="327"/>
      <c r="BZ87" s="327" t="s">
        <v>120</v>
      </c>
      <c r="CA87" s="327"/>
      <c r="CB87" s="327"/>
      <c r="CC87" s="327"/>
      <c r="CD87" s="327"/>
      <c r="CE87" s="327"/>
      <c r="CF87" s="327">
        <v>106.5</v>
      </c>
      <c r="CG87" s="327"/>
    </row>
    <row r="88" spans="2:96" ht="15" customHeight="1">
      <c r="B88" s="524" t="s">
        <v>243</v>
      </c>
      <c r="C88" s="327" t="s">
        <v>1018</v>
      </c>
      <c r="D88" s="327" t="s">
        <v>113</v>
      </c>
      <c r="E88" s="327" t="s">
        <v>159</v>
      </c>
      <c r="F88" s="327"/>
      <c r="G88" s="327" t="s">
        <v>242</v>
      </c>
      <c r="H88" s="327" t="s">
        <v>243</v>
      </c>
      <c r="I88" s="327" t="s">
        <v>244</v>
      </c>
      <c r="J88" s="327" t="s">
        <v>245</v>
      </c>
      <c r="K88" s="327" t="s">
        <v>246</v>
      </c>
      <c r="L88" s="327">
        <v>1</v>
      </c>
      <c r="M88" s="327">
        <v>576</v>
      </c>
      <c r="N88" s="327"/>
      <c r="O88" s="327">
        <f>+M88+N88</f>
        <v>576</v>
      </c>
      <c r="P88" s="534">
        <f t="shared" ref="P88:P119" si="24">+O88/$H$18</f>
        <v>28.8</v>
      </c>
      <c r="Q88" s="534">
        <f t="shared" si="22"/>
        <v>28.8</v>
      </c>
      <c r="R88" s="534">
        <f>Q88*10%+Q88</f>
        <v>31.68</v>
      </c>
      <c r="S88" s="327"/>
      <c r="T88" s="327">
        <f>IF(M88=0,"0",ROUNDUP(P88*S88/AG88,0)*AG88)</f>
        <v>0</v>
      </c>
      <c r="U88" s="327">
        <f t="shared" si="23"/>
        <v>0</v>
      </c>
      <c r="V88" s="327">
        <f>IF(M88=0,"0",ROUND(P88/W88,1))</f>
        <v>0.8</v>
      </c>
      <c r="W88" s="327">
        <v>36</v>
      </c>
      <c r="X88" s="327">
        <f>ROUNDUP(T88/W88,0)</f>
        <v>0</v>
      </c>
      <c r="Y88" s="327"/>
      <c r="Z88" s="327"/>
      <c r="AA88" s="327"/>
      <c r="AB88" s="327"/>
      <c r="AC88" s="327"/>
      <c r="AD88" s="327"/>
      <c r="AE88" s="327" t="s">
        <v>247</v>
      </c>
      <c r="AF88" s="327"/>
      <c r="AG88" s="327">
        <v>180</v>
      </c>
      <c r="AH88" s="327"/>
      <c r="AI88" s="327"/>
      <c r="AJ88" s="327"/>
      <c r="AK88" s="327"/>
      <c r="AL88" s="327"/>
      <c r="AM88" s="327"/>
      <c r="AN88" s="327"/>
      <c r="AO88" s="327"/>
      <c r="AP88" s="327"/>
      <c r="AQ88" s="327">
        <v>9.9999999999999822</v>
      </c>
      <c r="AR88" s="327">
        <v>5</v>
      </c>
      <c r="AS88" s="327"/>
      <c r="AT88" s="327"/>
      <c r="AU88" s="327"/>
      <c r="AV88" s="327"/>
      <c r="AW88" s="327"/>
      <c r="AX88" s="327"/>
      <c r="AY88" s="327"/>
      <c r="AZ88" s="327"/>
      <c r="BA88" s="327"/>
      <c r="BB88" s="327">
        <v>1</v>
      </c>
      <c r="BC88" s="327"/>
      <c r="BD88" s="327"/>
      <c r="BE88" s="327"/>
      <c r="BF88" s="327"/>
      <c r="BG88" s="327"/>
      <c r="BH88" s="327"/>
      <c r="BI88" s="327"/>
      <c r="BJ88" s="327"/>
      <c r="BK88" s="327"/>
      <c r="BL88" s="327"/>
      <c r="BM88" s="327"/>
      <c r="BN88" s="327"/>
      <c r="BO88" s="327"/>
      <c r="BP88" s="327"/>
      <c r="BQ88" s="327">
        <v>1</v>
      </c>
      <c r="BR88" s="327">
        <v>1</v>
      </c>
      <c r="BS88" s="327">
        <v>1</v>
      </c>
      <c r="BT88" s="327"/>
      <c r="BU88" s="327">
        <v>1</v>
      </c>
      <c r="BV88" s="327">
        <v>480</v>
      </c>
      <c r="BW88" s="327" t="s">
        <v>132</v>
      </c>
      <c r="BX88" s="327" t="s">
        <v>132</v>
      </c>
      <c r="BY88" s="327"/>
      <c r="BZ88" s="327" t="s">
        <v>6</v>
      </c>
      <c r="CA88" s="327"/>
      <c r="CB88" s="327"/>
      <c r="CC88" s="327"/>
      <c r="CD88" s="327"/>
      <c r="CE88" s="327"/>
      <c r="CF88" s="327">
        <v>48</v>
      </c>
      <c r="CG88" s="327"/>
      <c r="CR88" s="524">
        <v>943.7</v>
      </c>
    </row>
    <row r="89" spans="2:96" ht="15" customHeight="1">
      <c r="B89" s="524" t="s">
        <v>243</v>
      </c>
      <c r="C89" s="327" t="s">
        <v>1018</v>
      </c>
      <c r="D89" s="327" t="s">
        <v>113</v>
      </c>
      <c r="E89" s="327" t="s">
        <v>159</v>
      </c>
      <c r="F89" s="327"/>
      <c r="G89" s="327" t="s">
        <v>248</v>
      </c>
      <c r="H89" s="327" t="s">
        <v>243</v>
      </c>
      <c r="I89" s="327" t="s">
        <v>250</v>
      </c>
      <c r="J89" s="327" t="s">
        <v>245</v>
      </c>
      <c r="K89" s="327" t="s">
        <v>251</v>
      </c>
      <c r="L89" s="327">
        <v>1</v>
      </c>
      <c r="M89" s="327">
        <v>576</v>
      </c>
      <c r="N89" s="327"/>
      <c r="O89" s="327">
        <f>+M89+N89</f>
        <v>576</v>
      </c>
      <c r="P89" s="534">
        <f t="shared" si="24"/>
        <v>28.8</v>
      </c>
      <c r="Q89" s="534">
        <f t="shared" si="22"/>
        <v>28.8</v>
      </c>
      <c r="R89" s="534">
        <f>Q89*10%+Q89</f>
        <v>31.68</v>
      </c>
      <c r="S89" s="327"/>
      <c r="T89" s="327">
        <f>IF(M89=0,"0",ROUNDUP(P89*S89/AG89,0)*AG89)</f>
        <v>0</v>
      </c>
      <c r="U89" s="327">
        <f t="shared" si="23"/>
        <v>0</v>
      </c>
      <c r="V89" s="327">
        <f>IF(M89=0,"0",ROUND(P89/W89,1))</f>
        <v>0.8</v>
      </c>
      <c r="W89" s="327">
        <v>36</v>
      </c>
      <c r="X89" s="327">
        <f>ROUNDUP(T89/W89,0)</f>
        <v>0</v>
      </c>
      <c r="Y89" s="327"/>
      <c r="Z89" s="327"/>
      <c r="AA89" s="327"/>
      <c r="AB89" s="327"/>
      <c r="AC89" s="327"/>
      <c r="AD89" s="327"/>
      <c r="AE89" s="327" t="s">
        <v>247</v>
      </c>
      <c r="AF89" s="327"/>
      <c r="AG89" s="327">
        <v>180</v>
      </c>
      <c r="AH89" s="327"/>
      <c r="AI89" s="327"/>
      <c r="AJ89" s="327"/>
      <c r="AK89" s="327"/>
      <c r="AL89" s="327"/>
      <c r="AM89" s="327"/>
      <c r="AN89" s="327"/>
      <c r="AO89" s="327"/>
      <c r="AP89" s="327"/>
      <c r="AQ89" s="327">
        <v>9.9999999999999822</v>
      </c>
      <c r="AR89" s="327">
        <v>5</v>
      </c>
      <c r="AS89" s="327"/>
      <c r="AT89" s="327"/>
      <c r="AU89" s="327"/>
      <c r="AV89" s="327"/>
      <c r="AW89" s="327"/>
      <c r="AX89" s="327"/>
      <c r="AY89" s="327"/>
      <c r="AZ89" s="327"/>
      <c r="BA89" s="327"/>
      <c r="BB89" s="327">
        <v>1</v>
      </c>
      <c r="BC89" s="327"/>
      <c r="BD89" s="327"/>
      <c r="BE89" s="327"/>
      <c r="BF89" s="327"/>
      <c r="BG89" s="327"/>
      <c r="BH89" s="327"/>
      <c r="BI89" s="327"/>
      <c r="BJ89" s="327"/>
      <c r="BK89" s="327"/>
      <c r="BL89" s="327"/>
      <c r="BM89" s="327"/>
      <c r="BN89" s="327"/>
      <c r="BO89" s="327"/>
      <c r="BP89" s="327"/>
      <c r="BQ89" s="327">
        <v>1</v>
      </c>
      <c r="BR89" s="327">
        <v>1</v>
      </c>
      <c r="BS89" s="327">
        <v>1</v>
      </c>
      <c r="BT89" s="327"/>
      <c r="BU89" s="327">
        <v>1</v>
      </c>
      <c r="BV89" s="327">
        <v>480</v>
      </c>
      <c r="BW89" s="327" t="s">
        <v>132</v>
      </c>
      <c r="BX89" s="327" t="s">
        <v>132</v>
      </c>
      <c r="BY89" s="327"/>
      <c r="BZ89" s="327" t="s">
        <v>6</v>
      </c>
      <c r="CA89" s="327"/>
      <c r="CB89" s="327"/>
      <c r="CC89" s="327"/>
      <c r="CD89" s="327"/>
      <c r="CE89" s="327"/>
      <c r="CF89" s="327">
        <v>48</v>
      </c>
      <c r="CG89" s="327"/>
      <c r="CR89" s="524">
        <v>943.7</v>
      </c>
    </row>
    <row r="90" spans="2:96" ht="15" customHeight="1">
      <c r="C90" s="327"/>
      <c r="D90" s="327"/>
      <c r="E90" s="327" t="s">
        <v>113</v>
      </c>
      <c r="F90" s="327"/>
      <c r="G90" s="327" t="s">
        <v>252</v>
      </c>
      <c r="H90" s="327" t="s">
        <v>252</v>
      </c>
      <c r="I90" s="327" t="s">
        <v>253</v>
      </c>
      <c r="J90" s="327" t="s">
        <v>254</v>
      </c>
      <c r="K90" s="327" t="s">
        <v>255</v>
      </c>
      <c r="L90" s="327">
        <v>1</v>
      </c>
      <c r="M90" s="327">
        <v>0</v>
      </c>
      <c r="N90" s="327"/>
      <c r="O90" s="327">
        <f t="shared" si="17"/>
        <v>0</v>
      </c>
      <c r="P90" s="534">
        <f t="shared" si="24"/>
        <v>0</v>
      </c>
      <c r="Q90" s="534">
        <f t="shared" si="22"/>
        <v>0</v>
      </c>
      <c r="R90" s="534">
        <f t="shared" si="18"/>
        <v>0</v>
      </c>
      <c r="S90" s="327">
        <v>21</v>
      </c>
      <c r="T90" s="327" t="str">
        <f t="shared" si="19"/>
        <v>0</v>
      </c>
      <c r="U90" s="327">
        <f t="shared" si="23"/>
        <v>0</v>
      </c>
      <c r="V90" s="327" t="str">
        <f t="shared" si="20"/>
        <v>0</v>
      </c>
      <c r="W90" s="327">
        <v>0</v>
      </c>
      <c r="X90" s="327" t="e">
        <f t="shared" si="21"/>
        <v>#DIV/0!</v>
      </c>
      <c r="Y90" s="327"/>
      <c r="Z90" s="327"/>
      <c r="AA90" s="327"/>
      <c r="AB90" s="327"/>
      <c r="AC90" s="327"/>
      <c r="AD90" s="327"/>
      <c r="AE90" s="327" t="s">
        <v>169</v>
      </c>
      <c r="AF90" s="327"/>
      <c r="AG90" s="327">
        <v>18</v>
      </c>
      <c r="AH90" s="327"/>
      <c r="AI90" s="327"/>
      <c r="AJ90" s="327"/>
      <c r="AK90" s="327"/>
      <c r="AL90" s="327"/>
      <c r="AM90" s="327"/>
      <c r="AN90" s="327"/>
      <c r="AO90" s="327"/>
      <c r="AP90" s="327"/>
      <c r="AQ90" s="327" t="e">
        <v>#N/A</v>
      </c>
      <c r="AR90" s="327">
        <v>5</v>
      </c>
      <c r="AS90" s="327"/>
      <c r="AT90" s="327"/>
      <c r="AU90" s="327"/>
      <c r="AV90" s="327"/>
      <c r="AW90" s="327"/>
      <c r="AX90" s="327"/>
      <c r="AY90" s="327"/>
      <c r="AZ90" s="327"/>
      <c r="BA90" s="327"/>
      <c r="BB90" s="327">
        <v>1</v>
      </c>
      <c r="BC90" s="327">
        <v>1</v>
      </c>
      <c r="BD90" s="327">
        <v>1</v>
      </c>
      <c r="BE90" s="327">
        <v>1</v>
      </c>
      <c r="BF90" s="327"/>
      <c r="BG90" s="327"/>
      <c r="BH90" s="327"/>
      <c r="BI90" s="327"/>
      <c r="BJ90" s="327"/>
      <c r="BK90" s="327"/>
      <c r="BL90" s="327"/>
      <c r="BM90" s="327"/>
      <c r="BN90" s="327"/>
      <c r="BO90" s="327"/>
      <c r="BP90" s="327"/>
      <c r="BQ90" s="327"/>
      <c r="BR90" s="327">
        <v>1</v>
      </c>
      <c r="BS90" s="327">
        <v>4</v>
      </c>
      <c r="BT90" s="327"/>
      <c r="BU90" s="327">
        <v>4</v>
      </c>
      <c r="BV90" s="327">
        <v>0</v>
      </c>
      <c r="BW90" s="327" t="s">
        <v>119</v>
      </c>
      <c r="BX90" s="327" t="s">
        <v>119</v>
      </c>
      <c r="BY90" s="327"/>
      <c r="BZ90" s="327" t="s">
        <v>6</v>
      </c>
      <c r="CA90" s="327"/>
      <c r="CB90" s="327"/>
      <c r="CC90" s="327"/>
      <c r="CD90" s="327"/>
      <c r="CE90" s="327"/>
      <c r="CF90" s="327">
        <v>9</v>
      </c>
      <c r="CG90" s="327"/>
    </row>
    <row r="91" spans="2:96" ht="15" customHeight="1">
      <c r="B91" s="524" t="s">
        <v>1189</v>
      </c>
      <c r="C91" s="327" t="s">
        <v>1018</v>
      </c>
      <c r="D91" s="327"/>
      <c r="E91" s="327" t="s">
        <v>113</v>
      </c>
      <c r="F91" s="327"/>
      <c r="G91" s="327" t="s">
        <v>790</v>
      </c>
      <c r="H91" s="327" t="s">
        <v>1189</v>
      </c>
      <c r="I91" s="327" t="s">
        <v>256</v>
      </c>
      <c r="J91" s="327" t="s">
        <v>257</v>
      </c>
      <c r="K91" s="327" t="s">
        <v>258</v>
      </c>
      <c r="L91" s="327">
        <v>1</v>
      </c>
      <c r="M91" s="327">
        <v>576</v>
      </c>
      <c r="N91" s="327"/>
      <c r="O91" s="327">
        <f t="shared" si="17"/>
        <v>576</v>
      </c>
      <c r="P91" s="534">
        <f t="shared" si="24"/>
        <v>28.8</v>
      </c>
      <c r="Q91" s="534">
        <f t="shared" si="22"/>
        <v>28.8</v>
      </c>
      <c r="R91" s="534">
        <f t="shared" si="18"/>
        <v>31.68</v>
      </c>
      <c r="S91" s="327"/>
      <c r="T91" s="327">
        <f t="shared" si="19"/>
        <v>0</v>
      </c>
      <c r="U91" s="327">
        <f t="shared" si="23"/>
        <v>0</v>
      </c>
      <c r="V91" s="327">
        <f t="shared" si="20"/>
        <v>2.4</v>
      </c>
      <c r="W91" s="327">
        <v>12</v>
      </c>
      <c r="X91" s="327">
        <f t="shared" si="21"/>
        <v>0</v>
      </c>
      <c r="Y91" s="327"/>
      <c r="Z91" s="327"/>
      <c r="AA91" s="327"/>
      <c r="AB91" s="327"/>
      <c r="AC91" s="327"/>
      <c r="AD91" s="327"/>
      <c r="AE91" s="327" t="s">
        <v>247</v>
      </c>
      <c r="AF91" s="327"/>
      <c r="AG91" s="327">
        <v>120</v>
      </c>
      <c r="AH91" s="327"/>
      <c r="AI91" s="327"/>
      <c r="AJ91" s="327"/>
      <c r="AK91" s="327"/>
      <c r="AL91" s="327"/>
      <c r="AM91" s="327"/>
      <c r="AN91" s="327"/>
      <c r="AO91" s="327"/>
      <c r="AP91" s="327"/>
      <c r="AQ91" s="327">
        <v>9.2727272727272734</v>
      </c>
      <c r="AR91" s="327">
        <v>5</v>
      </c>
      <c r="AS91" s="327"/>
      <c r="AT91" s="327"/>
      <c r="AU91" s="327"/>
      <c r="AV91" s="327"/>
      <c r="AW91" s="327"/>
      <c r="AX91" s="327"/>
      <c r="AY91" s="327"/>
      <c r="AZ91" s="327"/>
      <c r="BA91" s="327"/>
      <c r="BB91" s="327">
        <v>1</v>
      </c>
      <c r="BC91" s="327"/>
      <c r="BD91" s="327"/>
      <c r="BE91" s="327"/>
      <c r="BF91" s="327"/>
      <c r="BG91" s="327"/>
      <c r="BH91" s="327"/>
      <c r="BI91" s="327"/>
      <c r="BJ91" s="327"/>
      <c r="BK91" s="327"/>
      <c r="BL91" s="327"/>
      <c r="BM91" s="327"/>
      <c r="BN91" s="327"/>
      <c r="BO91" s="327"/>
      <c r="BP91" s="327"/>
      <c r="BQ91" s="327">
        <v>1</v>
      </c>
      <c r="BR91" s="327">
        <v>1</v>
      </c>
      <c r="BS91" s="327">
        <v>1</v>
      </c>
      <c r="BT91" s="327"/>
      <c r="BU91" s="327">
        <v>1</v>
      </c>
      <c r="BV91" s="327">
        <v>480</v>
      </c>
      <c r="BW91" s="327" t="s">
        <v>132</v>
      </c>
      <c r="BX91" s="327" t="s">
        <v>132</v>
      </c>
      <c r="BY91" s="327"/>
      <c r="BZ91" s="327" t="s">
        <v>6</v>
      </c>
      <c r="CA91" s="327"/>
      <c r="CB91" s="327"/>
      <c r="CC91" s="327"/>
      <c r="CD91" s="327"/>
      <c r="CE91" s="327"/>
      <c r="CF91" s="327">
        <v>35</v>
      </c>
      <c r="CG91" s="327"/>
    </row>
    <row r="92" spans="2:96" ht="15" customHeight="1">
      <c r="C92" s="327"/>
      <c r="D92" s="327"/>
      <c r="E92" s="327" t="s">
        <v>113</v>
      </c>
      <c r="F92" s="327"/>
      <c r="G92" s="327" t="s">
        <v>1007</v>
      </c>
      <c r="H92" s="327" t="s">
        <v>1007</v>
      </c>
      <c r="I92" s="327"/>
      <c r="J92" s="327"/>
      <c r="K92" s="327" t="s">
        <v>1008</v>
      </c>
      <c r="L92" s="327">
        <v>1</v>
      </c>
      <c r="M92" s="327">
        <v>576</v>
      </c>
      <c r="N92" s="327"/>
      <c r="O92" s="327">
        <f>+M92+N92</f>
        <v>576</v>
      </c>
      <c r="P92" s="534">
        <f t="shared" si="24"/>
        <v>28.8</v>
      </c>
      <c r="Q92" s="534">
        <f t="shared" si="22"/>
        <v>28.8</v>
      </c>
      <c r="R92" s="534">
        <f>Q92*10%+Q92</f>
        <v>31.68</v>
      </c>
      <c r="S92" s="327"/>
      <c r="T92" s="327">
        <f>IF(M92=0,"0",ROUNDUP(P92*S92/AG92,0)*AG92)</f>
        <v>0</v>
      </c>
      <c r="U92" s="327">
        <f t="shared" si="23"/>
        <v>0</v>
      </c>
      <c r="V92" s="327">
        <f>IF(M92=0,"0",ROUND(P92/W92,1))</f>
        <v>2.4</v>
      </c>
      <c r="W92" s="327">
        <v>12</v>
      </c>
      <c r="X92" s="327">
        <f>ROUNDUP(T92/W92,0)</f>
        <v>0</v>
      </c>
      <c r="Y92" s="327"/>
      <c r="Z92" s="327"/>
      <c r="AA92" s="327"/>
      <c r="AB92" s="327"/>
      <c r="AC92" s="327"/>
      <c r="AD92" s="327"/>
      <c r="AE92" s="327" t="s">
        <v>247</v>
      </c>
      <c r="AF92" s="327"/>
      <c r="AG92" s="327">
        <v>120</v>
      </c>
      <c r="AH92" s="327"/>
      <c r="AI92" s="327"/>
      <c r="AJ92" s="327"/>
      <c r="AK92" s="327"/>
      <c r="AL92" s="327"/>
      <c r="AM92" s="327"/>
      <c r="AN92" s="327"/>
      <c r="AO92" s="327"/>
      <c r="AP92" s="327"/>
      <c r="AQ92" s="327">
        <v>9.272727272727316</v>
      </c>
      <c r="AR92" s="327">
        <v>5</v>
      </c>
      <c r="AS92" s="327"/>
      <c r="AT92" s="327"/>
      <c r="AU92" s="327"/>
      <c r="AV92" s="327"/>
      <c r="AW92" s="327"/>
      <c r="AX92" s="327"/>
      <c r="AY92" s="327"/>
      <c r="AZ92" s="327"/>
      <c r="BA92" s="327"/>
      <c r="BB92" s="327">
        <v>1</v>
      </c>
      <c r="BC92" s="327"/>
      <c r="BD92" s="327"/>
      <c r="BE92" s="327"/>
      <c r="BF92" s="327"/>
      <c r="BG92" s="327"/>
      <c r="BH92" s="327"/>
      <c r="BI92" s="327"/>
      <c r="BJ92" s="327"/>
      <c r="BK92" s="327"/>
      <c r="BL92" s="327"/>
      <c r="BM92" s="327"/>
      <c r="BN92" s="327"/>
      <c r="BO92" s="327"/>
      <c r="BP92" s="327"/>
      <c r="BQ92" s="327">
        <v>1</v>
      </c>
      <c r="BR92" s="327">
        <v>1</v>
      </c>
      <c r="BS92" s="327">
        <v>1</v>
      </c>
      <c r="BT92" s="327"/>
      <c r="BU92" s="327">
        <v>1</v>
      </c>
      <c r="BV92" s="327">
        <v>480</v>
      </c>
      <c r="BW92" s="327" t="s">
        <v>132</v>
      </c>
      <c r="BX92" s="327" t="s">
        <v>132</v>
      </c>
      <c r="BY92" s="327"/>
      <c r="BZ92" s="327" t="s">
        <v>6</v>
      </c>
      <c r="CA92" s="327"/>
      <c r="CB92" s="327"/>
      <c r="CC92" s="327"/>
      <c r="CD92" s="327"/>
      <c r="CE92" s="327"/>
      <c r="CF92" s="327">
        <v>35</v>
      </c>
      <c r="CG92" s="327"/>
    </row>
    <row r="93" spans="2:96" ht="15" customHeight="1">
      <c r="B93" s="524" t="s">
        <v>1189</v>
      </c>
      <c r="C93" s="327" t="s">
        <v>1018</v>
      </c>
      <c r="D93" s="327"/>
      <c r="E93" s="327" t="s">
        <v>113</v>
      </c>
      <c r="F93" s="327"/>
      <c r="G93" s="327" t="s">
        <v>791</v>
      </c>
      <c r="H93" s="327" t="s">
        <v>1189</v>
      </c>
      <c r="I93" s="327" t="s">
        <v>259</v>
      </c>
      <c r="J93" s="327" t="s">
        <v>257</v>
      </c>
      <c r="K93" s="327" t="s">
        <v>260</v>
      </c>
      <c r="L93" s="327">
        <v>1</v>
      </c>
      <c r="M93" s="327">
        <v>576</v>
      </c>
      <c r="N93" s="327"/>
      <c r="O93" s="327">
        <f t="shared" si="17"/>
        <v>576</v>
      </c>
      <c r="P93" s="534">
        <f t="shared" si="24"/>
        <v>28.8</v>
      </c>
      <c r="Q93" s="534">
        <f t="shared" si="22"/>
        <v>28.8</v>
      </c>
      <c r="R93" s="534">
        <f t="shared" si="18"/>
        <v>31.68</v>
      </c>
      <c r="S93" s="327"/>
      <c r="T93" s="327">
        <f t="shared" si="19"/>
        <v>0</v>
      </c>
      <c r="U93" s="327">
        <f t="shared" si="23"/>
        <v>0</v>
      </c>
      <c r="V93" s="327">
        <f t="shared" si="20"/>
        <v>2.4</v>
      </c>
      <c r="W93" s="327">
        <v>12</v>
      </c>
      <c r="X93" s="327">
        <f t="shared" si="21"/>
        <v>0</v>
      </c>
      <c r="Y93" s="327"/>
      <c r="Z93" s="327"/>
      <c r="AA93" s="327"/>
      <c r="AB93" s="327"/>
      <c r="AC93" s="327"/>
      <c r="AD93" s="327"/>
      <c r="AE93" s="327" t="s">
        <v>247</v>
      </c>
      <c r="AF93" s="327"/>
      <c r="AG93" s="327">
        <v>100</v>
      </c>
      <c r="AH93" s="327"/>
      <c r="AI93" s="327"/>
      <c r="AJ93" s="327"/>
      <c r="AK93" s="327"/>
      <c r="AL93" s="327"/>
      <c r="AM93" s="327"/>
      <c r="AN93" s="327"/>
      <c r="AO93" s="327"/>
      <c r="AP93" s="327"/>
      <c r="AQ93" s="327">
        <v>9.272727272727316</v>
      </c>
      <c r="AR93" s="327">
        <v>5</v>
      </c>
      <c r="AS93" s="327"/>
      <c r="AT93" s="327"/>
      <c r="AU93" s="327"/>
      <c r="AV93" s="327"/>
      <c r="AW93" s="327"/>
      <c r="AX93" s="327"/>
      <c r="AY93" s="327"/>
      <c r="AZ93" s="327"/>
      <c r="BA93" s="327"/>
      <c r="BB93" s="327">
        <v>1</v>
      </c>
      <c r="BC93" s="327"/>
      <c r="BD93" s="327"/>
      <c r="BE93" s="327"/>
      <c r="BF93" s="327"/>
      <c r="BG93" s="327"/>
      <c r="BH93" s="327"/>
      <c r="BI93" s="327"/>
      <c r="BJ93" s="327"/>
      <c r="BK93" s="327"/>
      <c r="BL93" s="327"/>
      <c r="BM93" s="327"/>
      <c r="BN93" s="327"/>
      <c r="BO93" s="327"/>
      <c r="BP93" s="327"/>
      <c r="BQ93" s="327">
        <v>1</v>
      </c>
      <c r="BR93" s="327">
        <v>1</v>
      </c>
      <c r="BS93" s="327">
        <v>1</v>
      </c>
      <c r="BT93" s="327"/>
      <c r="BU93" s="327">
        <v>1</v>
      </c>
      <c r="BV93" s="327">
        <v>480</v>
      </c>
      <c r="BW93" s="327" t="s">
        <v>132</v>
      </c>
      <c r="BX93" s="327" t="s">
        <v>132</v>
      </c>
      <c r="BY93" s="327"/>
      <c r="BZ93" s="327" t="s">
        <v>6</v>
      </c>
      <c r="CA93" s="327"/>
      <c r="CB93" s="327"/>
      <c r="CC93" s="327"/>
      <c r="CD93" s="327"/>
      <c r="CE93" s="327"/>
      <c r="CF93" s="327">
        <v>35</v>
      </c>
      <c r="CG93" s="327"/>
    </row>
    <row r="94" spans="2:96" ht="15" customHeight="1">
      <c r="B94" s="524" t="s">
        <v>262</v>
      </c>
      <c r="C94" s="327" t="s">
        <v>1020</v>
      </c>
      <c r="D94" s="327"/>
      <c r="E94" s="327" t="s">
        <v>159</v>
      </c>
      <c r="F94" s="327"/>
      <c r="G94" s="327" t="s">
        <v>262</v>
      </c>
      <c r="H94" s="327" t="s">
        <v>1343</v>
      </c>
      <c r="I94" s="327" t="s">
        <v>263</v>
      </c>
      <c r="J94" s="327" t="s">
        <v>264</v>
      </c>
      <c r="K94" s="327" t="s">
        <v>265</v>
      </c>
      <c r="L94" s="327">
        <v>1</v>
      </c>
      <c r="M94" s="327">
        <v>1200</v>
      </c>
      <c r="N94" s="327"/>
      <c r="O94" s="327">
        <f t="shared" ref="O94:O113" si="25">+M94+N94</f>
        <v>1200</v>
      </c>
      <c r="P94" s="534">
        <f t="shared" si="24"/>
        <v>60</v>
      </c>
      <c r="Q94" s="534">
        <f t="shared" si="22"/>
        <v>60</v>
      </c>
      <c r="R94" s="534">
        <f t="shared" ref="R94:R113" si="26">Q94*10%+Q94</f>
        <v>66</v>
      </c>
      <c r="S94" s="327">
        <v>4</v>
      </c>
      <c r="T94" s="327">
        <f t="shared" ref="T94:T113" si="27">IF(M94=0,"0",ROUNDUP(P94*S94/AG94,0)*AG94)</f>
        <v>400</v>
      </c>
      <c r="U94" s="327">
        <f t="shared" si="23"/>
        <v>400</v>
      </c>
      <c r="V94" s="327">
        <f t="shared" ref="V94:V113" si="28">IF(M94=0,"0",ROUND(P94/W94,1))</f>
        <v>1.2</v>
      </c>
      <c r="W94" s="327">
        <v>50</v>
      </c>
      <c r="X94" s="327">
        <f t="shared" ref="X94:X113" si="29">ROUNDUP(T94/W94,0)</f>
        <v>8</v>
      </c>
      <c r="Y94" s="327"/>
      <c r="Z94" s="327"/>
      <c r="AA94" s="327"/>
      <c r="AB94" s="327"/>
      <c r="AC94" s="327"/>
      <c r="AD94" s="327"/>
      <c r="AE94" s="327" t="s">
        <v>132</v>
      </c>
      <c r="AF94" s="327"/>
      <c r="AG94" s="327">
        <v>200</v>
      </c>
      <c r="AH94" s="327"/>
      <c r="AI94" s="327"/>
      <c r="AJ94" s="327"/>
      <c r="AK94" s="327"/>
      <c r="AL94" s="327"/>
      <c r="AM94" s="327"/>
      <c r="AN94" s="327"/>
      <c r="AO94" s="327"/>
      <c r="AP94" s="327"/>
      <c r="AQ94" s="327">
        <v>6</v>
      </c>
      <c r="AR94" s="327">
        <v>5</v>
      </c>
      <c r="AS94" s="327"/>
      <c r="AT94" s="327"/>
      <c r="AU94" s="327"/>
      <c r="AV94" s="327"/>
      <c r="AW94" s="327"/>
      <c r="AX94" s="327"/>
      <c r="AY94" s="327"/>
      <c r="AZ94" s="327"/>
      <c r="BA94" s="327"/>
      <c r="BB94" s="327"/>
      <c r="BC94" s="327">
        <v>1</v>
      </c>
      <c r="BD94" s="327">
        <v>1</v>
      </c>
      <c r="BE94" s="327">
        <v>1</v>
      </c>
      <c r="BF94" s="327">
        <v>1</v>
      </c>
      <c r="BG94" s="327">
        <v>1</v>
      </c>
      <c r="BH94" s="327">
        <v>1</v>
      </c>
      <c r="BI94" s="327"/>
      <c r="BJ94" s="327"/>
      <c r="BK94" s="327"/>
      <c r="BL94" s="327"/>
      <c r="BM94" s="327"/>
      <c r="BN94" s="327">
        <v>1</v>
      </c>
      <c r="BO94" s="327">
        <v>1</v>
      </c>
      <c r="BP94" s="327">
        <v>1</v>
      </c>
      <c r="BQ94" s="327"/>
      <c r="BR94" s="327">
        <v>1</v>
      </c>
      <c r="BS94" s="327">
        <v>3</v>
      </c>
      <c r="BT94" s="327"/>
      <c r="BU94" s="327">
        <v>3</v>
      </c>
      <c r="BV94" s="327">
        <v>4200</v>
      </c>
      <c r="BW94" s="327" t="s">
        <v>119</v>
      </c>
      <c r="BX94" s="327" t="s">
        <v>119</v>
      </c>
      <c r="BY94" s="327"/>
      <c r="BZ94" s="327" t="s">
        <v>120</v>
      </c>
      <c r="CA94" s="327"/>
      <c r="CB94" s="327"/>
      <c r="CC94" s="327"/>
      <c r="CD94" s="327"/>
      <c r="CE94" s="327"/>
      <c r="CF94" s="327">
        <v>57.166666666666664</v>
      </c>
      <c r="CG94" s="327"/>
      <c r="CR94" s="524">
        <v>697</v>
      </c>
    </row>
    <row r="95" spans="2:96" ht="15" customHeight="1">
      <c r="B95" s="524" t="s">
        <v>262</v>
      </c>
      <c r="C95" s="327" t="s">
        <v>1020</v>
      </c>
      <c r="D95" s="327"/>
      <c r="E95" s="327" t="s">
        <v>159</v>
      </c>
      <c r="F95" s="327"/>
      <c r="G95" s="327" t="s">
        <v>266</v>
      </c>
      <c r="H95" s="327" t="s">
        <v>262</v>
      </c>
      <c r="I95" s="327" t="s">
        <v>267</v>
      </c>
      <c r="J95" s="327" t="s">
        <v>264</v>
      </c>
      <c r="K95" s="327" t="s">
        <v>268</v>
      </c>
      <c r="L95" s="327">
        <v>1</v>
      </c>
      <c r="M95" s="327">
        <v>1200</v>
      </c>
      <c r="N95" s="327"/>
      <c r="O95" s="327">
        <f t="shared" si="25"/>
        <v>1200</v>
      </c>
      <c r="P95" s="534">
        <f t="shared" si="24"/>
        <v>60</v>
      </c>
      <c r="Q95" s="534">
        <f t="shared" si="22"/>
        <v>60</v>
      </c>
      <c r="R95" s="534">
        <f t="shared" si="26"/>
        <v>66</v>
      </c>
      <c r="S95" s="327">
        <v>4</v>
      </c>
      <c r="T95" s="327">
        <f t="shared" si="27"/>
        <v>400</v>
      </c>
      <c r="U95" s="327">
        <f t="shared" si="23"/>
        <v>400</v>
      </c>
      <c r="V95" s="327">
        <f t="shared" si="28"/>
        <v>1.2</v>
      </c>
      <c r="W95" s="327">
        <v>50</v>
      </c>
      <c r="X95" s="327">
        <f t="shared" si="29"/>
        <v>8</v>
      </c>
      <c r="Y95" s="327"/>
      <c r="Z95" s="327"/>
      <c r="AA95" s="327"/>
      <c r="AB95" s="327"/>
      <c r="AC95" s="327"/>
      <c r="AD95" s="327"/>
      <c r="AE95" s="327" t="s">
        <v>132</v>
      </c>
      <c r="AF95" s="327"/>
      <c r="AG95" s="327">
        <v>200</v>
      </c>
      <c r="AH95" s="327"/>
      <c r="AI95" s="327"/>
      <c r="AJ95" s="327"/>
      <c r="AK95" s="327"/>
      <c r="AL95" s="327"/>
      <c r="AM95" s="327"/>
      <c r="AN95" s="327"/>
      <c r="AO95" s="327"/>
      <c r="AP95" s="327"/>
      <c r="AQ95" s="327">
        <v>6</v>
      </c>
      <c r="AR95" s="327">
        <v>5</v>
      </c>
      <c r="AS95" s="327"/>
      <c r="AT95" s="327"/>
      <c r="AU95" s="327"/>
      <c r="AV95" s="327"/>
      <c r="AW95" s="327"/>
      <c r="AX95" s="327"/>
      <c r="AY95" s="327"/>
      <c r="AZ95" s="327"/>
      <c r="BA95" s="327"/>
      <c r="BB95" s="327"/>
      <c r="BC95" s="327">
        <v>1</v>
      </c>
      <c r="BD95" s="327">
        <v>1</v>
      </c>
      <c r="BE95" s="327">
        <v>1</v>
      </c>
      <c r="BF95" s="327">
        <v>1</v>
      </c>
      <c r="BG95" s="327">
        <v>1</v>
      </c>
      <c r="BH95" s="327">
        <v>1</v>
      </c>
      <c r="BI95" s="327"/>
      <c r="BJ95" s="327"/>
      <c r="BK95" s="327"/>
      <c r="BL95" s="327"/>
      <c r="BM95" s="327"/>
      <c r="BN95" s="327">
        <v>1</v>
      </c>
      <c r="BO95" s="327">
        <v>1</v>
      </c>
      <c r="BP95" s="327">
        <v>1</v>
      </c>
      <c r="BQ95" s="327"/>
      <c r="BR95" s="327">
        <v>1</v>
      </c>
      <c r="BS95" s="327">
        <v>3</v>
      </c>
      <c r="BT95" s="327"/>
      <c r="BU95" s="327">
        <v>3</v>
      </c>
      <c r="BV95" s="327">
        <v>4200</v>
      </c>
      <c r="BW95" s="327" t="s">
        <v>132</v>
      </c>
      <c r="BX95" s="327" t="s">
        <v>132</v>
      </c>
      <c r="BY95" s="327"/>
      <c r="BZ95" s="327" t="s">
        <v>120</v>
      </c>
      <c r="CA95" s="327"/>
      <c r="CB95" s="327"/>
      <c r="CC95" s="327"/>
      <c r="CD95" s="327"/>
      <c r="CE95" s="327"/>
      <c r="CF95" s="327">
        <v>57.166666666666664</v>
      </c>
      <c r="CG95" s="327"/>
      <c r="CR95" s="524">
        <v>697</v>
      </c>
    </row>
    <row r="96" spans="2:96" ht="15" customHeight="1">
      <c r="B96" s="524" t="s">
        <v>262</v>
      </c>
      <c r="C96" s="327" t="s">
        <v>1020</v>
      </c>
      <c r="D96" s="327"/>
      <c r="E96" s="327" t="s">
        <v>159</v>
      </c>
      <c r="F96" s="327"/>
      <c r="G96" s="327" t="s">
        <v>269</v>
      </c>
      <c r="H96" s="327" t="s">
        <v>1344</v>
      </c>
      <c r="I96" s="327" t="s">
        <v>270</v>
      </c>
      <c r="J96" s="327" t="s">
        <v>264</v>
      </c>
      <c r="K96" s="327" t="s">
        <v>265</v>
      </c>
      <c r="L96" s="327">
        <v>1</v>
      </c>
      <c r="M96" s="327">
        <v>350</v>
      </c>
      <c r="N96" s="327"/>
      <c r="O96" s="327">
        <f t="shared" si="25"/>
        <v>350</v>
      </c>
      <c r="P96" s="534">
        <f t="shared" si="24"/>
        <v>17.5</v>
      </c>
      <c r="Q96" s="534">
        <f t="shared" si="22"/>
        <v>17.5</v>
      </c>
      <c r="R96" s="534">
        <f t="shared" si="26"/>
        <v>19.25</v>
      </c>
      <c r="S96" s="327">
        <v>14</v>
      </c>
      <c r="T96" s="327">
        <f t="shared" si="27"/>
        <v>400</v>
      </c>
      <c r="U96" s="327">
        <f t="shared" si="23"/>
        <v>400</v>
      </c>
      <c r="V96" s="327">
        <f t="shared" si="28"/>
        <v>0.4</v>
      </c>
      <c r="W96" s="327">
        <v>50</v>
      </c>
      <c r="X96" s="327">
        <f t="shared" si="29"/>
        <v>8</v>
      </c>
      <c r="Y96" s="327"/>
      <c r="Z96" s="327"/>
      <c r="AA96" s="327"/>
      <c r="AB96" s="327"/>
      <c r="AC96" s="327"/>
      <c r="AD96" s="327"/>
      <c r="AE96" s="327" t="s">
        <v>132</v>
      </c>
      <c r="AF96" s="327"/>
      <c r="AG96" s="327">
        <v>200</v>
      </c>
      <c r="AH96" s="327"/>
      <c r="AI96" s="327"/>
      <c r="AJ96" s="327"/>
      <c r="AK96" s="327"/>
      <c r="AL96" s="327"/>
      <c r="AM96" s="327"/>
      <c r="AN96" s="327"/>
      <c r="AO96" s="327"/>
      <c r="AP96" s="327"/>
      <c r="AQ96" s="327">
        <v>6</v>
      </c>
      <c r="AR96" s="327">
        <v>5</v>
      </c>
      <c r="AS96" s="327"/>
      <c r="AT96" s="327"/>
      <c r="AU96" s="327"/>
      <c r="AV96" s="327"/>
      <c r="AW96" s="327"/>
      <c r="AX96" s="327"/>
      <c r="AY96" s="327"/>
      <c r="AZ96" s="327"/>
      <c r="BA96" s="327"/>
      <c r="BB96" s="327"/>
      <c r="BC96" s="327">
        <v>1</v>
      </c>
      <c r="BD96" s="327">
        <v>1</v>
      </c>
      <c r="BE96" s="327">
        <v>1</v>
      </c>
      <c r="BF96" s="327">
        <v>1</v>
      </c>
      <c r="BG96" s="327">
        <v>1</v>
      </c>
      <c r="BH96" s="327">
        <v>1</v>
      </c>
      <c r="BI96" s="327"/>
      <c r="BJ96" s="327"/>
      <c r="BK96" s="327"/>
      <c r="BL96" s="327"/>
      <c r="BM96" s="327"/>
      <c r="BN96" s="327">
        <v>1</v>
      </c>
      <c r="BO96" s="327">
        <v>1</v>
      </c>
      <c r="BP96" s="327">
        <v>1</v>
      </c>
      <c r="BQ96" s="327"/>
      <c r="BR96" s="327">
        <v>1</v>
      </c>
      <c r="BS96" s="327">
        <v>3</v>
      </c>
      <c r="BT96" s="327"/>
      <c r="BU96" s="327">
        <v>3</v>
      </c>
      <c r="BV96" s="327">
        <v>2400</v>
      </c>
      <c r="BW96" s="327" t="s">
        <v>132</v>
      </c>
      <c r="BX96" s="327" t="s">
        <v>132</v>
      </c>
      <c r="BY96" s="327"/>
      <c r="BZ96" s="327" t="s">
        <v>120</v>
      </c>
      <c r="CA96" s="327"/>
      <c r="CB96" s="327"/>
      <c r="CC96" s="327"/>
      <c r="CD96" s="327"/>
      <c r="CE96" s="327"/>
      <c r="CF96" s="327">
        <v>32.583333333333329</v>
      </c>
      <c r="CG96" s="327"/>
      <c r="CR96" s="524">
        <v>697</v>
      </c>
    </row>
    <row r="97" spans="2:96" ht="15" customHeight="1">
      <c r="B97" s="524" t="s">
        <v>262</v>
      </c>
      <c r="C97" s="327" t="s">
        <v>1020</v>
      </c>
      <c r="D97" s="327"/>
      <c r="E97" s="327" t="s">
        <v>159</v>
      </c>
      <c r="F97" s="327"/>
      <c r="G97" s="327" t="s">
        <v>271</v>
      </c>
      <c r="H97" s="327" t="s">
        <v>262</v>
      </c>
      <c r="I97" s="327" t="s">
        <v>272</v>
      </c>
      <c r="J97" s="327" t="s">
        <v>264</v>
      </c>
      <c r="K97" s="327" t="s">
        <v>273</v>
      </c>
      <c r="L97" s="327">
        <v>1</v>
      </c>
      <c r="M97" s="327">
        <v>350</v>
      </c>
      <c r="N97" s="327"/>
      <c r="O97" s="327">
        <f t="shared" si="25"/>
        <v>350</v>
      </c>
      <c r="P97" s="534">
        <f t="shared" si="24"/>
        <v>17.5</v>
      </c>
      <c r="Q97" s="534">
        <f t="shared" si="22"/>
        <v>17.5</v>
      </c>
      <c r="R97" s="534">
        <f t="shared" si="26"/>
        <v>19.25</v>
      </c>
      <c r="S97" s="327">
        <v>14</v>
      </c>
      <c r="T97" s="327">
        <f t="shared" si="27"/>
        <v>400</v>
      </c>
      <c r="U97" s="327">
        <f t="shared" si="23"/>
        <v>400</v>
      </c>
      <c r="V97" s="327">
        <f t="shared" si="28"/>
        <v>0.4</v>
      </c>
      <c r="W97" s="327">
        <v>50</v>
      </c>
      <c r="X97" s="327">
        <f t="shared" si="29"/>
        <v>8</v>
      </c>
      <c r="Y97" s="327"/>
      <c r="Z97" s="327"/>
      <c r="AA97" s="327"/>
      <c r="AB97" s="327"/>
      <c r="AC97" s="327"/>
      <c r="AD97" s="327"/>
      <c r="AE97" s="327" t="s">
        <v>132</v>
      </c>
      <c r="AF97" s="327"/>
      <c r="AG97" s="327">
        <v>200</v>
      </c>
      <c r="AH97" s="327"/>
      <c r="AI97" s="327"/>
      <c r="AJ97" s="327"/>
      <c r="AK97" s="327"/>
      <c r="AL97" s="327"/>
      <c r="AM97" s="327"/>
      <c r="AN97" s="327"/>
      <c r="AO97" s="327"/>
      <c r="AP97" s="327"/>
      <c r="AQ97" s="327">
        <v>6</v>
      </c>
      <c r="AR97" s="327">
        <v>5</v>
      </c>
      <c r="AS97" s="327"/>
      <c r="AT97" s="327"/>
      <c r="AU97" s="327"/>
      <c r="AV97" s="327"/>
      <c r="AW97" s="327"/>
      <c r="AX97" s="327"/>
      <c r="AY97" s="327"/>
      <c r="AZ97" s="327"/>
      <c r="BA97" s="327"/>
      <c r="BB97" s="327"/>
      <c r="BC97" s="327">
        <v>1</v>
      </c>
      <c r="BD97" s="327">
        <v>1</v>
      </c>
      <c r="BE97" s="327">
        <v>1</v>
      </c>
      <c r="BF97" s="327">
        <v>1</v>
      </c>
      <c r="BG97" s="327">
        <v>1</v>
      </c>
      <c r="BH97" s="327">
        <v>1</v>
      </c>
      <c r="BI97" s="327"/>
      <c r="BJ97" s="327"/>
      <c r="BK97" s="327"/>
      <c r="BL97" s="327"/>
      <c r="BM97" s="327"/>
      <c r="BN97" s="327">
        <v>1</v>
      </c>
      <c r="BO97" s="327">
        <v>1</v>
      </c>
      <c r="BP97" s="327">
        <v>1</v>
      </c>
      <c r="BQ97" s="327"/>
      <c r="BR97" s="327">
        <v>1</v>
      </c>
      <c r="BS97" s="327">
        <v>3</v>
      </c>
      <c r="BT97" s="327"/>
      <c r="BU97" s="327">
        <v>3</v>
      </c>
      <c r="BV97" s="327">
        <v>2400</v>
      </c>
      <c r="BW97" s="327" t="s">
        <v>132</v>
      </c>
      <c r="BX97" s="327" t="s">
        <v>132</v>
      </c>
      <c r="BY97" s="327"/>
      <c r="BZ97" s="327" t="s">
        <v>120</v>
      </c>
      <c r="CA97" s="327"/>
      <c r="CB97" s="327"/>
      <c r="CC97" s="327"/>
      <c r="CD97" s="327"/>
      <c r="CE97" s="327"/>
      <c r="CF97" s="327">
        <v>32.583333333333329</v>
      </c>
      <c r="CG97" s="327"/>
      <c r="CR97" s="524">
        <v>697</v>
      </c>
    </row>
    <row r="98" spans="2:96" ht="15" customHeight="1">
      <c r="B98" s="524" t="s">
        <v>274</v>
      </c>
      <c r="C98" s="327"/>
      <c r="D98" s="327"/>
      <c r="E98" s="327" t="s">
        <v>261</v>
      </c>
      <c r="F98" s="327"/>
      <c r="G98" s="327" t="s">
        <v>274</v>
      </c>
      <c r="H98" s="327" t="s">
        <v>274</v>
      </c>
      <c r="I98" s="327" t="s">
        <v>275</v>
      </c>
      <c r="J98" s="327" t="s">
        <v>276</v>
      </c>
      <c r="K98" s="327" t="s">
        <v>277</v>
      </c>
      <c r="L98" s="327">
        <v>1</v>
      </c>
      <c r="M98" s="327">
        <v>1400</v>
      </c>
      <c r="N98" s="327"/>
      <c r="O98" s="327">
        <f t="shared" si="25"/>
        <v>1400</v>
      </c>
      <c r="P98" s="534">
        <f t="shared" si="24"/>
        <v>70</v>
      </c>
      <c r="Q98" s="534">
        <f t="shared" si="22"/>
        <v>140</v>
      </c>
      <c r="R98" s="534">
        <f t="shared" si="26"/>
        <v>154</v>
      </c>
      <c r="S98" s="327">
        <v>2</v>
      </c>
      <c r="T98" s="327">
        <f t="shared" si="27"/>
        <v>150</v>
      </c>
      <c r="U98" s="327">
        <f t="shared" si="23"/>
        <v>300</v>
      </c>
      <c r="V98" s="327">
        <f t="shared" si="28"/>
        <v>1.4</v>
      </c>
      <c r="W98" s="327">
        <v>50</v>
      </c>
      <c r="X98" s="327">
        <f t="shared" si="29"/>
        <v>3</v>
      </c>
      <c r="Y98" s="327"/>
      <c r="Z98" s="327"/>
      <c r="AA98" s="327"/>
      <c r="AB98" s="327"/>
      <c r="AC98" s="327"/>
      <c r="AD98" s="327"/>
      <c r="AE98" s="327" t="s">
        <v>89</v>
      </c>
      <c r="AF98" s="327"/>
      <c r="AG98" s="327">
        <v>50</v>
      </c>
      <c r="AH98" s="327"/>
      <c r="AI98" s="327"/>
      <c r="AJ98" s="327"/>
      <c r="AK98" s="327"/>
      <c r="AL98" s="327"/>
      <c r="AM98" s="327"/>
      <c r="AN98" s="327"/>
      <c r="AO98" s="327"/>
      <c r="AP98" s="327"/>
      <c r="AQ98" s="327">
        <v>5.9</v>
      </c>
      <c r="AR98" s="327">
        <v>5</v>
      </c>
      <c r="AS98" s="327"/>
      <c r="AT98" s="327"/>
      <c r="AU98" s="327"/>
      <c r="AV98" s="327"/>
      <c r="AW98" s="327"/>
      <c r="AX98" s="327"/>
      <c r="AY98" s="327"/>
      <c r="AZ98" s="327"/>
      <c r="BA98" s="327"/>
      <c r="BB98" s="327"/>
      <c r="BC98" s="327"/>
      <c r="BD98" s="327"/>
      <c r="BE98" s="327"/>
      <c r="BF98" s="327">
        <v>1</v>
      </c>
      <c r="BG98" s="327">
        <v>1</v>
      </c>
      <c r="BH98" s="327"/>
      <c r="BI98" s="327"/>
      <c r="BJ98" s="327"/>
      <c r="BK98" s="327"/>
      <c r="BL98" s="327"/>
      <c r="BM98" s="327"/>
      <c r="BN98" s="327"/>
      <c r="BO98" s="327"/>
      <c r="BP98" s="327"/>
      <c r="BQ98" s="327"/>
      <c r="BR98" s="327">
        <v>1</v>
      </c>
      <c r="BS98" s="327">
        <v>2</v>
      </c>
      <c r="BT98" s="327"/>
      <c r="BU98" s="327">
        <v>2</v>
      </c>
      <c r="BV98" s="327">
        <v>4500</v>
      </c>
      <c r="BW98" s="327" t="s">
        <v>119</v>
      </c>
      <c r="BX98" s="327" t="s">
        <v>119</v>
      </c>
      <c r="BY98" s="327"/>
      <c r="BZ98" s="327" t="s">
        <v>120</v>
      </c>
      <c r="CA98" s="327"/>
      <c r="CB98" s="327"/>
      <c r="CC98" s="327"/>
      <c r="CD98" s="327"/>
      <c r="CE98" s="327"/>
      <c r="CF98" s="327">
        <v>37.5</v>
      </c>
      <c r="CG98" s="327"/>
    </row>
    <row r="99" spans="2:96" ht="15" customHeight="1">
      <c r="B99" s="524" t="s">
        <v>274</v>
      </c>
      <c r="C99" s="327"/>
      <c r="D99" s="327"/>
      <c r="E99" s="327" t="s">
        <v>261</v>
      </c>
      <c r="F99" s="327"/>
      <c r="G99" s="327" t="s">
        <v>278</v>
      </c>
      <c r="H99" s="327" t="s">
        <v>274</v>
      </c>
      <c r="I99" s="327" t="s">
        <v>275</v>
      </c>
      <c r="J99" s="327" t="s">
        <v>276</v>
      </c>
      <c r="K99" s="327" t="s">
        <v>277</v>
      </c>
      <c r="L99" s="327">
        <v>1</v>
      </c>
      <c r="M99" s="327">
        <v>1400</v>
      </c>
      <c r="N99" s="327"/>
      <c r="O99" s="327">
        <f t="shared" si="25"/>
        <v>1400</v>
      </c>
      <c r="P99" s="534">
        <f t="shared" si="24"/>
        <v>70</v>
      </c>
      <c r="Q99" s="534">
        <f t="shared" si="22"/>
        <v>70</v>
      </c>
      <c r="R99" s="534">
        <f t="shared" si="26"/>
        <v>77</v>
      </c>
      <c r="S99" s="327">
        <v>2</v>
      </c>
      <c r="T99" s="327">
        <f t="shared" si="27"/>
        <v>150</v>
      </c>
      <c r="U99" s="327">
        <f t="shared" si="23"/>
        <v>150</v>
      </c>
      <c r="V99" s="327">
        <f t="shared" si="28"/>
        <v>1.4</v>
      </c>
      <c r="W99" s="327">
        <v>50</v>
      </c>
      <c r="X99" s="327">
        <f t="shared" si="29"/>
        <v>3</v>
      </c>
      <c r="Y99" s="327"/>
      <c r="Z99" s="327"/>
      <c r="AA99" s="327"/>
      <c r="AB99" s="327"/>
      <c r="AC99" s="327"/>
      <c r="AD99" s="327"/>
      <c r="AE99" s="327" t="s">
        <v>89</v>
      </c>
      <c r="AF99" s="327"/>
      <c r="AG99" s="327">
        <v>50</v>
      </c>
      <c r="AH99" s="327"/>
      <c r="AI99" s="327"/>
      <c r="AJ99" s="327"/>
      <c r="AK99" s="327"/>
      <c r="AL99" s="327"/>
      <c r="AM99" s="327"/>
      <c r="AN99" s="327"/>
      <c r="AO99" s="327"/>
      <c r="AP99" s="327"/>
      <c r="AQ99" s="327">
        <v>5.9</v>
      </c>
      <c r="AR99" s="327">
        <v>5</v>
      </c>
      <c r="AS99" s="327"/>
      <c r="AT99" s="327"/>
      <c r="AU99" s="327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27"/>
      <c r="BH99" s="327">
        <v>1</v>
      </c>
      <c r="BI99" s="327">
        <v>1</v>
      </c>
      <c r="BJ99" s="327"/>
      <c r="BK99" s="327"/>
      <c r="BL99" s="327"/>
      <c r="BM99" s="327"/>
      <c r="BN99" s="327"/>
      <c r="BO99" s="327"/>
      <c r="BP99" s="327"/>
      <c r="BQ99" s="327"/>
      <c r="BR99" s="327">
        <v>1</v>
      </c>
      <c r="BS99" s="327">
        <v>2</v>
      </c>
      <c r="BT99" s="327"/>
      <c r="BU99" s="327">
        <v>2</v>
      </c>
      <c r="BV99" s="327">
        <v>4500</v>
      </c>
      <c r="BW99" s="327" t="s">
        <v>132</v>
      </c>
      <c r="BX99" s="327" t="s">
        <v>132</v>
      </c>
      <c r="BY99" s="327"/>
      <c r="BZ99" s="327" t="s">
        <v>120</v>
      </c>
      <c r="CA99" s="327"/>
      <c r="CB99" s="327"/>
      <c r="CC99" s="327"/>
      <c r="CD99" s="327"/>
      <c r="CE99" s="327"/>
      <c r="CF99" s="327">
        <v>37.5</v>
      </c>
      <c r="CG99" s="327"/>
    </row>
    <row r="100" spans="2:96" ht="15" customHeight="1">
      <c r="B100" s="524" t="s">
        <v>262</v>
      </c>
      <c r="C100" s="327" t="s">
        <v>1020</v>
      </c>
      <c r="D100" s="327"/>
      <c r="E100" s="327" t="s">
        <v>159</v>
      </c>
      <c r="F100" s="327"/>
      <c r="G100" s="327" t="s">
        <v>279</v>
      </c>
      <c r="H100" s="327" t="s">
        <v>1345</v>
      </c>
      <c r="I100" s="327" t="s">
        <v>280</v>
      </c>
      <c r="J100" s="327" t="s">
        <v>264</v>
      </c>
      <c r="K100" s="327" t="s">
        <v>281</v>
      </c>
      <c r="L100" s="327">
        <v>1</v>
      </c>
      <c r="M100" s="327">
        <v>2400</v>
      </c>
      <c r="N100" s="327"/>
      <c r="O100" s="327">
        <f t="shared" si="25"/>
        <v>2400</v>
      </c>
      <c r="P100" s="534">
        <f t="shared" si="24"/>
        <v>120</v>
      </c>
      <c r="Q100" s="534">
        <f t="shared" si="22"/>
        <v>120</v>
      </c>
      <c r="R100" s="534">
        <f t="shared" si="26"/>
        <v>132</v>
      </c>
      <c r="S100" s="327">
        <v>2</v>
      </c>
      <c r="T100" s="327">
        <f t="shared" si="27"/>
        <v>400</v>
      </c>
      <c r="U100" s="327">
        <f t="shared" si="23"/>
        <v>400</v>
      </c>
      <c r="V100" s="327">
        <f t="shared" si="28"/>
        <v>2</v>
      </c>
      <c r="W100" s="327">
        <v>60</v>
      </c>
      <c r="X100" s="327">
        <f t="shared" si="29"/>
        <v>7</v>
      </c>
      <c r="Y100" s="327"/>
      <c r="Z100" s="327"/>
      <c r="AA100" s="327"/>
      <c r="AB100" s="327"/>
      <c r="AC100" s="327"/>
      <c r="AD100" s="327"/>
      <c r="AE100" s="327" t="s">
        <v>132</v>
      </c>
      <c r="AF100" s="327"/>
      <c r="AG100" s="327">
        <v>200</v>
      </c>
      <c r="AH100" s="327"/>
      <c r="AI100" s="327"/>
      <c r="AJ100" s="327"/>
      <c r="AK100" s="327"/>
      <c r="AL100" s="327"/>
      <c r="AM100" s="327"/>
      <c r="AN100" s="327"/>
      <c r="AO100" s="327"/>
      <c r="AP100" s="327"/>
      <c r="AQ100" s="327">
        <v>6</v>
      </c>
      <c r="AR100" s="327">
        <v>5</v>
      </c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27"/>
      <c r="BC100" s="327"/>
      <c r="BD100" s="327"/>
      <c r="BE100" s="327"/>
      <c r="BF100" s="327">
        <v>1</v>
      </c>
      <c r="BG100" s="327">
        <v>1</v>
      </c>
      <c r="BH100" s="327">
        <v>1</v>
      </c>
      <c r="BI100" s="327"/>
      <c r="BJ100" s="327"/>
      <c r="BK100" s="327"/>
      <c r="BL100" s="327"/>
      <c r="BM100" s="327"/>
      <c r="BN100" s="327">
        <v>1</v>
      </c>
      <c r="BO100" s="327">
        <v>1</v>
      </c>
      <c r="BP100" s="327">
        <v>1</v>
      </c>
      <c r="BQ100" s="327"/>
      <c r="BR100" s="327">
        <v>1</v>
      </c>
      <c r="BS100" s="327">
        <v>3</v>
      </c>
      <c r="BT100" s="327"/>
      <c r="BU100" s="327">
        <v>3</v>
      </c>
      <c r="BV100" s="327">
        <v>12600</v>
      </c>
      <c r="BW100" s="327" t="s">
        <v>119</v>
      </c>
      <c r="BX100" s="327" t="s">
        <v>119</v>
      </c>
      <c r="BY100" s="327"/>
      <c r="BZ100" s="327" t="s">
        <v>120</v>
      </c>
      <c r="CA100" s="327"/>
      <c r="CB100" s="327"/>
      <c r="CC100" s="327"/>
      <c r="CD100" s="327"/>
      <c r="CE100" s="327"/>
      <c r="CF100" s="327">
        <v>55.2</v>
      </c>
      <c r="CG100" s="327"/>
      <c r="CR100" s="524">
        <v>697</v>
      </c>
    </row>
    <row r="101" spans="2:96" ht="15" customHeight="1">
      <c r="B101" s="524" t="s">
        <v>262</v>
      </c>
      <c r="C101" s="327" t="s">
        <v>1020</v>
      </c>
      <c r="D101" s="327"/>
      <c r="E101" s="327" t="s">
        <v>159</v>
      </c>
      <c r="F101" s="327"/>
      <c r="G101" s="327" t="s">
        <v>282</v>
      </c>
      <c r="H101" s="327" t="s">
        <v>262</v>
      </c>
      <c r="I101" s="327" t="s">
        <v>283</v>
      </c>
      <c r="J101" s="327" t="s">
        <v>264</v>
      </c>
      <c r="K101" s="327" t="s">
        <v>284</v>
      </c>
      <c r="L101" s="327">
        <v>1</v>
      </c>
      <c r="M101" s="327">
        <v>2400</v>
      </c>
      <c r="N101" s="327"/>
      <c r="O101" s="327">
        <f t="shared" si="25"/>
        <v>2400</v>
      </c>
      <c r="P101" s="534">
        <f t="shared" si="24"/>
        <v>120</v>
      </c>
      <c r="Q101" s="534">
        <f t="shared" si="22"/>
        <v>120</v>
      </c>
      <c r="R101" s="534">
        <f t="shared" si="26"/>
        <v>132</v>
      </c>
      <c r="S101" s="327">
        <v>2</v>
      </c>
      <c r="T101" s="327">
        <f t="shared" si="27"/>
        <v>240</v>
      </c>
      <c r="U101" s="327">
        <f t="shared" si="23"/>
        <v>240</v>
      </c>
      <c r="V101" s="327">
        <f t="shared" si="28"/>
        <v>2</v>
      </c>
      <c r="W101" s="327">
        <v>60</v>
      </c>
      <c r="X101" s="327">
        <f t="shared" si="29"/>
        <v>4</v>
      </c>
      <c r="Y101" s="327"/>
      <c r="Z101" s="327"/>
      <c r="AA101" s="327"/>
      <c r="AB101" s="327"/>
      <c r="AC101" s="327"/>
      <c r="AD101" s="327"/>
      <c r="AE101" s="327" t="s">
        <v>132</v>
      </c>
      <c r="AF101" s="327"/>
      <c r="AG101" s="327">
        <v>240</v>
      </c>
      <c r="AH101" s="327"/>
      <c r="AI101" s="327"/>
      <c r="AJ101" s="327"/>
      <c r="AK101" s="327"/>
      <c r="AL101" s="327"/>
      <c r="AM101" s="327"/>
      <c r="AN101" s="327"/>
      <c r="AO101" s="327"/>
      <c r="AP101" s="327"/>
      <c r="AQ101" s="327">
        <v>6</v>
      </c>
      <c r="AR101" s="327">
        <v>5</v>
      </c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>
        <v>1</v>
      </c>
      <c r="BG101" s="327">
        <v>1</v>
      </c>
      <c r="BH101" s="327">
        <v>1</v>
      </c>
      <c r="BI101" s="327"/>
      <c r="BJ101" s="327"/>
      <c r="BK101" s="327"/>
      <c r="BL101" s="327"/>
      <c r="BM101" s="327"/>
      <c r="BN101" s="327"/>
      <c r="BO101" s="327"/>
      <c r="BP101" s="327"/>
      <c r="BQ101" s="327"/>
      <c r="BR101" s="327">
        <v>1</v>
      </c>
      <c r="BS101" s="327">
        <v>3</v>
      </c>
      <c r="BT101" s="327"/>
      <c r="BU101" s="327">
        <v>3</v>
      </c>
      <c r="BV101" s="327">
        <v>12600</v>
      </c>
      <c r="BW101" s="327" t="s">
        <v>132</v>
      </c>
      <c r="BX101" s="327" t="s">
        <v>132</v>
      </c>
      <c r="BY101" s="327"/>
      <c r="BZ101" s="327" t="s">
        <v>120</v>
      </c>
      <c r="CA101" s="327"/>
      <c r="CB101" s="327"/>
      <c r="CC101" s="327"/>
      <c r="CD101" s="327"/>
      <c r="CE101" s="327"/>
      <c r="CF101" s="327">
        <v>55.2</v>
      </c>
      <c r="CG101" s="327"/>
      <c r="CR101" s="524">
        <v>697</v>
      </c>
    </row>
    <row r="102" spans="2:96" ht="15" customHeight="1">
      <c r="B102" s="524" t="s">
        <v>286</v>
      </c>
      <c r="C102" s="327"/>
      <c r="D102" s="327"/>
      <c r="E102" s="327" t="s">
        <v>261</v>
      </c>
      <c r="F102" s="327"/>
      <c r="G102" s="327" t="s">
        <v>285</v>
      </c>
      <c r="H102" s="327" t="s">
        <v>286</v>
      </c>
      <c r="I102" s="327" t="s">
        <v>287</v>
      </c>
      <c r="J102" s="327" t="s">
        <v>288</v>
      </c>
      <c r="K102" s="327" t="s">
        <v>158</v>
      </c>
      <c r="L102" s="327">
        <v>1</v>
      </c>
      <c r="M102" s="327">
        <v>3660</v>
      </c>
      <c r="N102" s="327"/>
      <c r="O102" s="327">
        <f t="shared" si="25"/>
        <v>3660</v>
      </c>
      <c r="P102" s="534">
        <f t="shared" si="24"/>
        <v>183</v>
      </c>
      <c r="Q102" s="534">
        <f t="shared" si="22"/>
        <v>183</v>
      </c>
      <c r="R102" s="534">
        <f t="shared" si="26"/>
        <v>201.3</v>
      </c>
      <c r="S102" s="327">
        <v>2</v>
      </c>
      <c r="T102" s="327">
        <f t="shared" si="27"/>
        <v>720</v>
      </c>
      <c r="U102" s="327">
        <f t="shared" si="23"/>
        <v>720</v>
      </c>
      <c r="V102" s="327">
        <f t="shared" si="28"/>
        <v>9.1999999999999993</v>
      </c>
      <c r="W102" s="327">
        <v>20</v>
      </c>
      <c r="X102" s="327">
        <f t="shared" si="29"/>
        <v>36</v>
      </c>
      <c r="Y102" s="327"/>
      <c r="Z102" s="327"/>
      <c r="AA102" s="327"/>
      <c r="AB102" s="327"/>
      <c r="AC102" s="327"/>
      <c r="AD102" s="327"/>
      <c r="AE102" s="327" t="s">
        <v>89</v>
      </c>
      <c r="AF102" s="327"/>
      <c r="AG102" s="327">
        <v>360</v>
      </c>
      <c r="AH102" s="327"/>
      <c r="AI102" s="327"/>
      <c r="AJ102" s="327"/>
      <c r="AK102" s="327"/>
      <c r="AL102" s="327"/>
      <c r="AM102" s="327"/>
      <c r="AN102" s="327"/>
      <c r="AO102" s="327"/>
      <c r="AP102" s="327"/>
      <c r="AQ102" s="327">
        <v>5.9</v>
      </c>
      <c r="AR102" s="327">
        <v>5</v>
      </c>
      <c r="AS102" s="327"/>
      <c r="AT102" s="327"/>
      <c r="AU102" s="327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27"/>
      <c r="BH102" s="327"/>
      <c r="BI102" s="327">
        <v>1</v>
      </c>
      <c r="BJ102" s="327"/>
      <c r="BK102" s="327"/>
      <c r="BL102" s="327"/>
      <c r="BM102" s="327"/>
      <c r="BN102" s="327"/>
      <c r="BO102" s="327"/>
      <c r="BP102" s="327"/>
      <c r="BQ102" s="327"/>
      <c r="BR102" s="327">
        <v>1</v>
      </c>
      <c r="BS102" s="327">
        <v>1</v>
      </c>
      <c r="BT102" s="327"/>
      <c r="BU102" s="327">
        <v>1</v>
      </c>
      <c r="BV102" s="327">
        <v>6000</v>
      </c>
      <c r="BW102" s="327" t="s">
        <v>132</v>
      </c>
      <c r="BX102" s="327" t="s">
        <v>132</v>
      </c>
      <c r="BY102" s="327"/>
      <c r="BZ102" s="327" t="s">
        <v>120</v>
      </c>
      <c r="CA102" s="327"/>
      <c r="CB102" s="327"/>
      <c r="CC102" s="327"/>
      <c r="CD102" s="327"/>
      <c r="CE102" s="327"/>
      <c r="CF102" s="327">
        <v>47.333333333333336</v>
      </c>
      <c r="CG102" s="327"/>
    </row>
    <row r="103" spans="2:96" ht="15" customHeight="1">
      <c r="B103" s="524" t="s">
        <v>286</v>
      </c>
      <c r="C103" s="327"/>
      <c r="D103" s="327"/>
      <c r="E103" s="327" t="s">
        <v>261</v>
      </c>
      <c r="F103" s="327"/>
      <c r="G103" s="327" t="s">
        <v>289</v>
      </c>
      <c r="H103" s="327" t="s">
        <v>286</v>
      </c>
      <c r="I103" s="327" t="s">
        <v>287</v>
      </c>
      <c r="J103" s="327" t="s">
        <v>288</v>
      </c>
      <c r="K103" s="327" t="s">
        <v>158</v>
      </c>
      <c r="L103" s="327">
        <v>1</v>
      </c>
      <c r="M103" s="327">
        <v>3660</v>
      </c>
      <c r="N103" s="327"/>
      <c r="O103" s="327">
        <f t="shared" si="25"/>
        <v>3660</v>
      </c>
      <c r="P103" s="534">
        <f t="shared" si="24"/>
        <v>183</v>
      </c>
      <c r="Q103" s="534">
        <f t="shared" si="22"/>
        <v>183</v>
      </c>
      <c r="R103" s="534">
        <f t="shared" si="26"/>
        <v>201.3</v>
      </c>
      <c r="S103" s="327">
        <v>2</v>
      </c>
      <c r="T103" s="327">
        <f t="shared" si="27"/>
        <v>720</v>
      </c>
      <c r="U103" s="327">
        <f t="shared" si="23"/>
        <v>720</v>
      </c>
      <c r="V103" s="327">
        <f t="shared" si="28"/>
        <v>9.1999999999999993</v>
      </c>
      <c r="W103" s="327">
        <v>20</v>
      </c>
      <c r="X103" s="327">
        <f t="shared" si="29"/>
        <v>36</v>
      </c>
      <c r="Y103" s="327"/>
      <c r="Z103" s="327"/>
      <c r="AA103" s="327"/>
      <c r="AB103" s="327"/>
      <c r="AC103" s="327"/>
      <c r="AD103" s="327"/>
      <c r="AE103" s="327" t="s">
        <v>89</v>
      </c>
      <c r="AF103" s="327"/>
      <c r="AG103" s="327">
        <v>360</v>
      </c>
      <c r="AH103" s="327"/>
      <c r="AI103" s="327"/>
      <c r="AJ103" s="327"/>
      <c r="AK103" s="327"/>
      <c r="AL103" s="327"/>
      <c r="AM103" s="327"/>
      <c r="AN103" s="327"/>
      <c r="AO103" s="327"/>
      <c r="AP103" s="327"/>
      <c r="AQ103" s="327">
        <v>5.9</v>
      </c>
      <c r="AR103" s="327">
        <v>5</v>
      </c>
      <c r="AS103" s="327"/>
      <c r="AT103" s="327"/>
      <c r="AU103" s="327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27"/>
      <c r="BH103" s="327"/>
      <c r="BI103" s="327">
        <v>1</v>
      </c>
      <c r="BJ103" s="327"/>
      <c r="BK103" s="327"/>
      <c r="BL103" s="327"/>
      <c r="BM103" s="327"/>
      <c r="BN103" s="327"/>
      <c r="BO103" s="327"/>
      <c r="BP103" s="327"/>
      <c r="BQ103" s="327"/>
      <c r="BR103" s="327">
        <v>1</v>
      </c>
      <c r="BS103" s="327">
        <v>1</v>
      </c>
      <c r="BT103" s="327"/>
      <c r="BU103" s="327">
        <v>1</v>
      </c>
      <c r="BV103" s="327">
        <v>6000</v>
      </c>
      <c r="BW103" s="327" t="s">
        <v>132</v>
      </c>
      <c r="BX103" s="327" t="s">
        <v>132</v>
      </c>
      <c r="BY103" s="327"/>
      <c r="BZ103" s="327" t="s">
        <v>120</v>
      </c>
      <c r="CA103" s="327"/>
      <c r="CB103" s="327"/>
      <c r="CC103" s="327"/>
      <c r="CD103" s="327"/>
      <c r="CE103" s="327"/>
      <c r="CF103" s="327">
        <v>47.333333333333336</v>
      </c>
      <c r="CG103" s="327"/>
    </row>
    <row r="104" spans="2:96" ht="15" customHeight="1">
      <c r="C104" s="327"/>
      <c r="D104" s="327"/>
      <c r="E104" s="327" t="s">
        <v>261</v>
      </c>
      <c r="F104" s="327"/>
      <c r="G104" s="327" t="s">
        <v>734</v>
      </c>
      <c r="H104" s="327" t="s">
        <v>286</v>
      </c>
      <c r="I104" s="327" t="s">
        <v>287</v>
      </c>
      <c r="J104" s="327" t="s">
        <v>288</v>
      </c>
      <c r="K104" s="327" t="s">
        <v>158</v>
      </c>
      <c r="L104" s="327">
        <v>1</v>
      </c>
      <c r="M104" s="327">
        <v>3660</v>
      </c>
      <c r="N104" s="327"/>
      <c r="O104" s="327">
        <f t="shared" si="25"/>
        <v>3660</v>
      </c>
      <c r="P104" s="534">
        <f t="shared" si="24"/>
        <v>183</v>
      </c>
      <c r="Q104" s="534">
        <f t="shared" si="22"/>
        <v>183</v>
      </c>
      <c r="R104" s="534">
        <f t="shared" si="26"/>
        <v>201.3</v>
      </c>
      <c r="S104" s="327">
        <v>2</v>
      </c>
      <c r="T104" s="327">
        <f t="shared" si="27"/>
        <v>720</v>
      </c>
      <c r="U104" s="327">
        <f t="shared" si="23"/>
        <v>720</v>
      </c>
      <c r="V104" s="327">
        <f t="shared" si="28"/>
        <v>9.1999999999999993</v>
      </c>
      <c r="W104" s="327">
        <v>20</v>
      </c>
      <c r="X104" s="327">
        <f t="shared" si="29"/>
        <v>36</v>
      </c>
      <c r="Y104" s="327"/>
      <c r="Z104" s="327"/>
      <c r="AA104" s="327"/>
      <c r="AB104" s="327"/>
      <c r="AC104" s="327"/>
      <c r="AD104" s="327"/>
      <c r="AE104" s="327" t="s">
        <v>89</v>
      </c>
      <c r="AF104" s="327"/>
      <c r="AG104" s="327">
        <v>360</v>
      </c>
      <c r="AH104" s="327"/>
      <c r="AI104" s="327"/>
      <c r="AJ104" s="327"/>
      <c r="AK104" s="327"/>
      <c r="AL104" s="327"/>
      <c r="AM104" s="327"/>
      <c r="AN104" s="327"/>
      <c r="AO104" s="327"/>
      <c r="AP104" s="327"/>
      <c r="AQ104" s="327">
        <v>5.9</v>
      </c>
      <c r="AR104" s="327">
        <v>5</v>
      </c>
      <c r="AS104" s="327"/>
      <c r="AT104" s="327"/>
      <c r="AU104" s="327"/>
      <c r="AV104" s="327"/>
      <c r="AW104" s="327"/>
      <c r="AX104" s="327"/>
      <c r="AY104" s="327"/>
      <c r="AZ104" s="327"/>
      <c r="BA104" s="327"/>
      <c r="BB104" s="327"/>
      <c r="BC104" s="327"/>
      <c r="BD104" s="327"/>
      <c r="BE104" s="327"/>
      <c r="BF104" s="327"/>
      <c r="BG104" s="327"/>
      <c r="BH104" s="327"/>
      <c r="BI104" s="327">
        <v>1</v>
      </c>
      <c r="BJ104" s="327"/>
      <c r="BK104" s="327"/>
      <c r="BL104" s="327"/>
      <c r="BM104" s="327"/>
      <c r="BN104" s="327"/>
      <c r="BO104" s="327"/>
      <c r="BP104" s="327"/>
      <c r="BQ104" s="327"/>
      <c r="BR104" s="327">
        <v>1</v>
      </c>
      <c r="BS104" s="327">
        <v>1</v>
      </c>
      <c r="BT104" s="327"/>
      <c r="BU104" s="327">
        <v>1</v>
      </c>
      <c r="BV104" s="327">
        <v>6000</v>
      </c>
      <c r="BW104" s="327" t="s">
        <v>119</v>
      </c>
      <c r="BX104" s="327" t="s">
        <v>119</v>
      </c>
      <c r="BY104" s="327"/>
      <c r="BZ104" s="327" t="s">
        <v>120</v>
      </c>
      <c r="CA104" s="327"/>
      <c r="CB104" s="327"/>
      <c r="CC104" s="327"/>
      <c r="CD104" s="327"/>
      <c r="CE104" s="327"/>
      <c r="CF104" s="327">
        <v>47.333333333333336</v>
      </c>
      <c r="CG104" s="327"/>
    </row>
    <row r="105" spans="2:96" ht="15" customHeight="1">
      <c r="C105" s="327"/>
      <c r="D105" s="327"/>
      <c r="E105" s="327" t="s">
        <v>261</v>
      </c>
      <c r="F105" s="327"/>
      <c r="G105" s="327" t="s">
        <v>735</v>
      </c>
      <c r="H105" s="327" t="s">
        <v>286</v>
      </c>
      <c r="I105" s="327" t="s">
        <v>291</v>
      </c>
      <c r="J105" s="327" t="s">
        <v>288</v>
      </c>
      <c r="K105" s="327" t="s">
        <v>162</v>
      </c>
      <c r="L105" s="327">
        <v>1</v>
      </c>
      <c r="M105" s="327">
        <v>3660</v>
      </c>
      <c r="N105" s="327"/>
      <c r="O105" s="327">
        <f t="shared" si="25"/>
        <v>3660</v>
      </c>
      <c r="P105" s="534">
        <f t="shared" si="24"/>
        <v>183</v>
      </c>
      <c r="Q105" s="534">
        <f t="shared" si="22"/>
        <v>183</v>
      </c>
      <c r="R105" s="534">
        <f t="shared" si="26"/>
        <v>201.3</v>
      </c>
      <c r="S105" s="327">
        <v>2</v>
      </c>
      <c r="T105" s="327">
        <f t="shared" si="27"/>
        <v>720</v>
      </c>
      <c r="U105" s="327">
        <f t="shared" si="23"/>
        <v>720</v>
      </c>
      <c r="V105" s="327">
        <f t="shared" si="28"/>
        <v>9.1999999999999993</v>
      </c>
      <c r="W105" s="327">
        <v>20</v>
      </c>
      <c r="X105" s="327">
        <f t="shared" si="29"/>
        <v>36</v>
      </c>
      <c r="Y105" s="327"/>
      <c r="Z105" s="327"/>
      <c r="AA105" s="327"/>
      <c r="AB105" s="327"/>
      <c r="AC105" s="327"/>
      <c r="AD105" s="327"/>
      <c r="AE105" s="327" t="s">
        <v>89</v>
      </c>
      <c r="AF105" s="327"/>
      <c r="AG105" s="327">
        <v>360</v>
      </c>
      <c r="AH105" s="327"/>
      <c r="AI105" s="327"/>
      <c r="AJ105" s="327"/>
      <c r="AK105" s="327"/>
      <c r="AL105" s="327"/>
      <c r="AM105" s="327"/>
      <c r="AN105" s="327"/>
      <c r="AO105" s="327"/>
      <c r="AP105" s="327"/>
      <c r="AQ105" s="327">
        <v>5.9</v>
      </c>
      <c r="AR105" s="327">
        <v>5</v>
      </c>
      <c r="AS105" s="327"/>
      <c r="AT105" s="327"/>
      <c r="AU105" s="327"/>
      <c r="AV105" s="327"/>
      <c r="AW105" s="327"/>
      <c r="AX105" s="327"/>
      <c r="AY105" s="327"/>
      <c r="AZ105" s="327"/>
      <c r="BA105" s="327"/>
      <c r="BB105" s="327"/>
      <c r="BC105" s="327"/>
      <c r="BD105" s="327"/>
      <c r="BE105" s="327"/>
      <c r="BF105" s="327"/>
      <c r="BG105" s="327"/>
      <c r="BH105" s="327"/>
      <c r="BI105" s="327">
        <v>1</v>
      </c>
      <c r="BJ105" s="327"/>
      <c r="BK105" s="327"/>
      <c r="BL105" s="327"/>
      <c r="BM105" s="327"/>
      <c r="BN105" s="327"/>
      <c r="BO105" s="327"/>
      <c r="BP105" s="327"/>
      <c r="BQ105" s="327"/>
      <c r="BR105" s="327">
        <v>1</v>
      </c>
      <c r="BS105" s="327">
        <v>1</v>
      </c>
      <c r="BT105" s="327"/>
      <c r="BU105" s="327">
        <v>1</v>
      </c>
      <c r="BV105" s="327">
        <v>6000</v>
      </c>
      <c r="BW105" s="327" t="s">
        <v>119</v>
      </c>
      <c r="BX105" s="327" t="s">
        <v>119</v>
      </c>
      <c r="BY105" s="327"/>
      <c r="BZ105" s="327" t="s">
        <v>120</v>
      </c>
      <c r="CA105" s="327"/>
      <c r="CB105" s="327"/>
      <c r="CC105" s="327"/>
      <c r="CD105" s="327"/>
      <c r="CE105" s="327"/>
      <c r="CF105" s="327">
        <v>47.333333333333336</v>
      </c>
      <c r="CG105" s="327"/>
    </row>
    <row r="106" spans="2:96" ht="15" customHeight="1">
      <c r="B106" s="524" t="s">
        <v>292</v>
      </c>
      <c r="C106" s="327" t="s">
        <v>1431</v>
      </c>
      <c r="D106" s="327"/>
      <c r="E106" s="327" t="s">
        <v>261</v>
      </c>
      <c r="F106" s="327"/>
      <c r="G106" s="327" t="s">
        <v>292</v>
      </c>
      <c r="H106" s="327" t="s">
        <v>292</v>
      </c>
      <c r="I106" s="327" t="s">
        <v>293</v>
      </c>
      <c r="J106" s="327" t="s">
        <v>294</v>
      </c>
      <c r="K106" s="327" t="s">
        <v>277</v>
      </c>
      <c r="L106" s="327">
        <v>2</v>
      </c>
      <c r="M106" s="327">
        <v>17100</v>
      </c>
      <c r="N106" s="327"/>
      <c r="O106" s="327">
        <f t="shared" si="25"/>
        <v>17100</v>
      </c>
      <c r="P106" s="534">
        <f t="shared" si="24"/>
        <v>855</v>
      </c>
      <c r="Q106" s="534">
        <f t="shared" si="22"/>
        <v>1710</v>
      </c>
      <c r="R106" s="534">
        <f t="shared" si="26"/>
        <v>1881</v>
      </c>
      <c r="S106" s="327">
        <v>1</v>
      </c>
      <c r="T106" s="327">
        <f t="shared" si="27"/>
        <v>900</v>
      </c>
      <c r="U106" s="327">
        <f t="shared" si="23"/>
        <v>1800</v>
      </c>
      <c r="V106" s="327">
        <f t="shared" si="28"/>
        <v>5.7</v>
      </c>
      <c r="W106" s="327">
        <v>150</v>
      </c>
      <c r="X106" s="327">
        <f t="shared" si="29"/>
        <v>6</v>
      </c>
      <c r="Y106" s="327"/>
      <c r="Z106" s="327"/>
      <c r="AA106" s="327"/>
      <c r="AB106" s="327"/>
      <c r="AC106" s="327"/>
      <c r="AD106" s="327"/>
      <c r="AE106" s="327" t="s">
        <v>132</v>
      </c>
      <c r="AF106" s="327"/>
      <c r="AG106" s="327">
        <v>150</v>
      </c>
      <c r="AH106" s="327"/>
      <c r="AI106" s="327"/>
      <c r="AJ106" s="327"/>
      <c r="AK106" s="327"/>
      <c r="AL106" s="327"/>
      <c r="AM106" s="327"/>
      <c r="AN106" s="327"/>
      <c r="AO106" s="327"/>
      <c r="AP106" s="327"/>
      <c r="AQ106" s="327">
        <v>5.5999999999999908</v>
      </c>
      <c r="AR106" s="327">
        <v>5</v>
      </c>
      <c r="AS106" s="327"/>
      <c r="AT106" s="327"/>
      <c r="AU106" s="327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27"/>
      <c r="BH106" s="327">
        <v>1</v>
      </c>
      <c r="BI106" s="327">
        <v>1</v>
      </c>
      <c r="BJ106" s="327"/>
      <c r="BK106" s="327"/>
      <c r="BL106" s="327"/>
      <c r="BM106" s="327"/>
      <c r="BN106" s="327"/>
      <c r="BO106" s="327"/>
      <c r="BP106" s="327"/>
      <c r="BQ106" s="327"/>
      <c r="BR106" s="327">
        <v>1</v>
      </c>
      <c r="BS106" s="327">
        <v>2</v>
      </c>
      <c r="BT106" s="327"/>
      <c r="BU106" s="327">
        <v>2</v>
      </c>
      <c r="BV106" s="327">
        <v>51000</v>
      </c>
      <c r="BW106" s="327" t="s">
        <v>119</v>
      </c>
      <c r="BX106" s="327" t="s">
        <v>119</v>
      </c>
      <c r="BY106" s="327"/>
      <c r="BZ106" s="327" t="s">
        <v>120</v>
      </c>
      <c r="CA106" s="327"/>
      <c r="CB106" s="327"/>
      <c r="CC106" s="327"/>
      <c r="CD106" s="327"/>
      <c r="CE106" s="327"/>
      <c r="CF106" s="327">
        <v>67</v>
      </c>
      <c r="CG106" s="327"/>
    </row>
    <row r="107" spans="2:96" ht="15" customHeight="1">
      <c r="B107" s="524" t="s">
        <v>292</v>
      </c>
      <c r="C107" s="327"/>
      <c r="D107" s="327"/>
      <c r="E107" s="327" t="s">
        <v>261</v>
      </c>
      <c r="F107" s="327"/>
      <c r="G107" s="327" t="s">
        <v>295</v>
      </c>
      <c r="H107" s="327" t="s">
        <v>292</v>
      </c>
      <c r="I107" s="327" t="s">
        <v>293</v>
      </c>
      <c r="J107" s="327" t="s">
        <v>294</v>
      </c>
      <c r="K107" s="327" t="s">
        <v>277</v>
      </c>
      <c r="L107" s="327">
        <v>2</v>
      </c>
      <c r="M107" s="327">
        <v>17100</v>
      </c>
      <c r="N107" s="327"/>
      <c r="O107" s="327">
        <f t="shared" si="25"/>
        <v>17100</v>
      </c>
      <c r="P107" s="534">
        <f t="shared" si="24"/>
        <v>855</v>
      </c>
      <c r="Q107" s="534">
        <f t="shared" si="22"/>
        <v>855</v>
      </c>
      <c r="R107" s="534">
        <f t="shared" si="26"/>
        <v>940.5</v>
      </c>
      <c r="S107" s="327">
        <v>1</v>
      </c>
      <c r="T107" s="327">
        <f t="shared" si="27"/>
        <v>900</v>
      </c>
      <c r="U107" s="327">
        <f t="shared" si="23"/>
        <v>900</v>
      </c>
      <c r="V107" s="327">
        <f t="shared" si="28"/>
        <v>5.7</v>
      </c>
      <c r="W107" s="327">
        <v>150</v>
      </c>
      <c r="X107" s="327">
        <f t="shared" si="29"/>
        <v>6</v>
      </c>
      <c r="Y107" s="327"/>
      <c r="Z107" s="327"/>
      <c r="AA107" s="327"/>
      <c r="AB107" s="327"/>
      <c r="AC107" s="327"/>
      <c r="AD107" s="327"/>
      <c r="AE107" s="327" t="s">
        <v>132</v>
      </c>
      <c r="AF107" s="327"/>
      <c r="AG107" s="327">
        <v>150</v>
      </c>
      <c r="AH107" s="327"/>
      <c r="AI107" s="327"/>
      <c r="AJ107" s="327"/>
      <c r="AK107" s="327"/>
      <c r="AL107" s="327"/>
      <c r="AM107" s="327"/>
      <c r="AN107" s="327"/>
      <c r="AO107" s="327"/>
      <c r="AP107" s="327"/>
      <c r="AQ107" s="327">
        <v>5.6000000000000005</v>
      </c>
      <c r="AR107" s="327">
        <v>5</v>
      </c>
      <c r="AS107" s="327"/>
      <c r="AT107" s="327"/>
      <c r="AU107" s="327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>
        <v>1</v>
      </c>
      <c r="BG107" s="327">
        <v>1</v>
      </c>
      <c r="BH107" s="327"/>
      <c r="BI107" s="327"/>
      <c r="BJ107" s="327"/>
      <c r="BK107" s="327"/>
      <c r="BL107" s="327"/>
      <c r="BM107" s="327"/>
      <c r="BN107" s="327"/>
      <c r="BO107" s="327"/>
      <c r="BP107" s="327"/>
      <c r="BQ107" s="327"/>
      <c r="BR107" s="327">
        <v>1</v>
      </c>
      <c r="BS107" s="327">
        <v>2</v>
      </c>
      <c r="BT107" s="327"/>
      <c r="BU107" s="327">
        <v>2</v>
      </c>
      <c r="BV107" s="327">
        <v>51000</v>
      </c>
      <c r="BW107" s="327" t="s">
        <v>132</v>
      </c>
      <c r="BX107" s="327" t="s">
        <v>132</v>
      </c>
      <c r="BY107" s="327"/>
      <c r="BZ107" s="327" t="s">
        <v>120</v>
      </c>
      <c r="CA107" s="327"/>
      <c r="CB107" s="327"/>
      <c r="CC107" s="327"/>
      <c r="CD107" s="327"/>
      <c r="CE107" s="327"/>
      <c r="CF107" s="327">
        <v>67</v>
      </c>
      <c r="CG107" s="327"/>
    </row>
    <row r="108" spans="2:96" ht="15" customHeight="1">
      <c r="C108" s="327" t="s">
        <v>1413</v>
      </c>
      <c r="D108" s="327"/>
      <c r="E108" s="327" t="s">
        <v>261</v>
      </c>
      <c r="F108" s="327"/>
      <c r="G108" s="327" t="s">
        <v>296</v>
      </c>
      <c r="H108" s="327" t="s">
        <v>297</v>
      </c>
      <c r="I108" s="327" t="s">
        <v>298</v>
      </c>
      <c r="J108" s="327" t="s">
        <v>299</v>
      </c>
      <c r="K108" s="327" t="s">
        <v>300</v>
      </c>
      <c r="L108" s="327">
        <v>1</v>
      </c>
      <c r="M108" s="327"/>
      <c r="N108" s="327"/>
      <c r="O108" s="327">
        <f t="shared" si="25"/>
        <v>0</v>
      </c>
      <c r="P108" s="534">
        <f t="shared" si="24"/>
        <v>0</v>
      </c>
      <c r="Q108" s="534">
        <f t="shared" si="22"/>
        <v>0</v>
      </c>
      <c r="R108" s="534">
        <f t="shared" si="26"/>
        <v>0</v>
      </c>
      <c r="S108" s="327" t="e">
        <v>#N/A</v>
      </c>
      <c r="T108" s="327" t="str">
        <f t="shared" si="27"/>
        <v>0</v>
      </c>
      <c r="U108" s="327" t="str">
        <f t="shared" si="23"/>
        <v>0</v>
      </c>
      <c r="V108" s="327" t="str">
        <f t="shared" si="28"/>
        <v>0</v>
      </c>
      <c r="W108" s="327">
        <v>60</v>
      </c>
      <c r="X108" s="327">
        <f t="shared" si="29"/>
        <v>0</v>
      </c>
      <c r="Y108" s="327"/>
      <c r="Z108" s="327"/>
      <c r="AA108" s="327"/>
      <c r="AB108" s="327"/>
      <c r="AC108" s="327"/>
      <c r="AD108" s="327"/>
      <c r="AE108" s="327" t="s">
        <v>85</v>
      </c>
      <c r="AF108" s="327"/>
      <c r="AG108" s="327">
        <v>120</v>
      </c>
      <c r="AH108" s="327"/>
      <c r="AI108" s="327"/>
      <c r="AJ108" s="327"/>
      <c r="AK108" s="327"/>
      <c r="AL108" s="327"/>
      <c r="AM108" s="327"/>
      <c r="AN108" s="327"/>
      <c r="AO108" s="327"/>
      <c r="AP108" s="327"/>
      <c r="AQ108" s="327" t="e">
        <v>#N/A</v>
      </c>
      <c r="AR108" s="327">
        <v>5</v>
      </c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27">
        <v>1</v>
      </c>
      <c r="BH108" s="327">
        <v>1</v>
      </c>
      <c r="BI108" s="327">
        <v>1</v>
      </c>
      <c r="BJ108" s="327"/>
      <c r="BK108" s="327"/>
      <c r="BL108" s="327"/>
      <c r="BM108" s="327"/>
      <c r="BN108" s="327"/>
      <c r="BO108" s="327"/>
      <c r="BP108" s="327"/>
      <c r="BQ108" s="327"/>
      <c r="BR108" s="327">
        <v>1</v>
      </c>
      <c r="BS108" s="327">
        <v>3</v>
      </c>
      <c r="BT108" s="327"/>
      <c r="BU108" s="327">
        <v>3</v>
      </c>
      <c r="BV108" s="327">
        <v>22860</v>
      </c>
      <c r="BW108" s="327" t="s">
        <v>132</v>
      </c>
      <c r="BX108" s="327" t="s">
        <v>132</v>
      </c>
      <c r="BY108" s="327"/>
      <c r="BZ108" s="327" t="s">
        <v>301</v>
      </c>
      <c r="CA108" s="327"/>
      <c r="CB108" s="327"/>
      <c r="CC108" s="327"/>
      <c r="CD108" s="327"/>
      <c r="CE108" s="327"/>
      <c r="CF108" s="327">
        <v>43.4</v>
      </c>
      <c r="CG108" s="327"/>
    </row>
    <row r="109" spans="2:96" ht="15" customHeight="1">
      <c r="C109" s="327"/>
      <c r="D109" s="327"/>
      <c r="E109" s="327" t="s">
        <v>261</v>
      </c>
      <c r="F109" s="327"/>
      <c r="G109" s="327" t="s">
        <v>302</v>
      </c>
      <c r="H109" s="327" t="s">
        <v>297</v>
      </c>
      <c r="I109" s="327" t="s">
        <v>731</v>
      </c>
      <c r="J109" s="327" t="s">
        <v>299</v>
      </c>
      <c r="K109" s="327" t="s">
        <v>303</v>
      </c>
      <c r="L109" s="327">
        <v>1</v>
      </c>
      <c r="M109" s="327"/>
      <c r="N109" s="327"/>
      <c r="O109" s="327">
        <f t="shared" si="25"/>
        <v>0</v>
      </c>
      <c r="P109" s="534">
        <f t="shared" si="24"/>
        <v>0</v>
      </c>
      <c r="Q109" s="534">
        <f t="shared" si="22"/>
        <v>0</v>
      </c>
      <c r="R109" s="534">
        <f t="shared" si="26"/>
        <v>0</v>
      </c>
      <c r="S109" s="327" t="e">
        <v>#N/A</v>
      </c>
      <c r="T109" s="327" t="str">
        <f t="shared" si="27"/>
        <v>0</v>
      </c>
      <c r="U109" s="327" t="str">
        <f t="shared" si="23"/>
        <v>0</v>
      </c>
      <c r="V109" s="327" t="str">
        <f t="shared" si="28"/>
        <v>0</v>
      </c>
      <c r="W109" s="327">
        <v>60</v>
      </c>
      <c r="X109" s="327">
        <f t="shared" si="29"/>
        <v>0</v>
      </c>
      <c r="Y109" s="327"/>
      <c r="Z109" s="327"/>
      <c r="AA109" s="327"/>
      <c r="AB109" s="327"/>
      <c r="AC109" s="327"/>
      <c r="AD109" s="327"/>
      <c r="AE109" s="327" t="s">
        <v>85</v>
      </c>
      <c r="AF109" s="327"/>
      <c r="AG109" s="327">
        <v>120</v>
      </c>
      <c r="AH109" s="327"/>
      <c r="AI109" s="327"/>
      <c r="AJ109" s="327"/>
      <c r="AK109" s="327"/>
      <c r="AL109" s="327"/>
      <c r="AM109" s="327"/>
      <c r="AN109" s="327"/>
      <c r="AO109" s="327"/>
      <c r="AP109" s="327"/>
      <c r="AQ109" s="327" t="e">
        <v>#N/A</v>
      </c>
      <c r="AR109" s="327">
        <v>5</v>
      </c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27">
        <v>1</v>
      </c>
      <c r="BH109" s="327">
        <v>1</v>
      </c>
      <c r="BI109" s="327">
        <v>1</v>
      </c>
      <c r="BJ109" s="327"/>
      <c r="BK109" s="327"/>
      <c r="BL109" s="327"/>
      <c r="BM109" s="327"/>
      <c r="BN109" s="327"/>
      <c r="BO109" s="327"/>
      <c r="BP109" s="327"/>
      <c r="BQ109" s="327">
        <v>1</v>
      </c>
      <c r="BR109" s="327">
        <v>1</v>
      </c>
      <c r="BS109" s="327">
        <v>3</v>
      </c>
      <c r="BT109" s="327"/>
      <c r="BU109" s="327">
        <v>3</v>
      </c>
      <c r="BV109" s="327">
        <v>22860</v>
      </c>
      <c r="BW109" s="327" t="s">
        <v>132</v>
      </c>
      <c r="BX109" s="327" t="s">
        <v>132</v>
      </c>
      <c r="BY109" s="327"/>
      <c r="BZ109" s="327" t="s">
        <v>301</v>
      </c>
      <c r="CA109" s="327"/>
      <c r="CB109" s="327"/>
      <c r="CC109" s="327"/>
      <c r="CD109" s="327"/>
      <c r="CE109" s="327"/>
      <c r="CF109" s="327">
        <v>43.4</v>
      </c>
      <c r="CG109" s="327"/>
    </row>
    <row r="110" spans="2:96" ht="15" customHeight="1">
      <c r="C110" s="327"/>
      <c r="D110" s="327"/>
      <c r="E110" s="327" t="s">
        <v>159</v>
      </c>
      <c r="F110" s="327"/>
      <c r="G110" s="327" t="s">
        <v>304</v>
      </c>
      <c r="H110" s="327" t="s">
        <v>297</v>
      </c>
      <c r="I110" s="327" t="s">
        <v>298</v>
      </c>
      <c r="J110" s="327" t="s">
        <v>299</v>
      </c>
      <c r="K110" s="327" t="s">
        <v>300</v>
      </c>
      <c r="L110" s="327">
        <v>1</v>
      </c>
      <c r="M110" s="327"/>
      <c r="N110" s="327"/>
      <c r="O110" s="327">
        <f t="shared" si="25"/>
        <v>0</v>
      </c>
      <c r="P110" s="534">
        <f t="shared" si="24"/>
        <v>0</v>
      </c>
      <c r="Q110" s="534">
        <f t="shared" si="22"/>
        <v>0</v>
      </c>
      <c r="R110" s="534">
        <f t="shared" si="26"/>
        <v>0</v>
      </c>
      <c r="S110" s="327" t="e">
        <v>#N/A</v>
      </c>
      <c r="T110" s="327" t="str">
        <f t="shared" si="27"/>
        <v>0</v>
      </c>
      <c r="U110" s="327" t="str">
        <f t="shared" si="23"/>
        <v>0</v>
      </c>
      <c r="V110" s="327" t="str">
        <f t="shared" si="28"/>
        <v>0</v>
      </c>
      <c r="W110" s="327">
        <v>60</v>
      </c>
      <c r="X110" s="327">
        <f t="shared" si="29"/>
        <v>0</v>
      </c>
      <c r="Y110" s="327"/>
      <c r="Z110" s="327"/>
      <c r="AA110" s="327"/>
      <c r="AB110" s="327"/>
      <c r="AC110" s="327"/>
      <c r="AD110" s="327"/>
      <c r="AE110" s="327" t="s">
        <v>85</v>
      </c>
      <c r="AF110" s="327"/>
      <c r="AG110" s="327">
        <v>120</v>
      </c>
      <c r="AH110" s="327"/>
      <c r="AI110" s="327"/>
      <c r="AJ110" s="327"/>
      <c r="AK110" s="327"/>
      <c r="AL110" s="327"/>
      <c r="AM110" s="327"/>
      <c r="AN110" s="327"/>
      <c r="AO110" s="327"/>
      <c r="AP110" s="327"/>
      <c r="AQ110" s="327" t="e">
        <v>#N/A</v>
      </c>
      <c r="AR110" s="327">
        <v>5</v>
      </c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27"/>
      <c r="BH110" s="327"/>
      <c r="BI110" s="327"/>
      <c r="BJ110" s="327"/>
      <c r="BK110" s="327"/>
      <c r="BL110" s="327"/>
      <c r="BM110" s="327"/>
      <c r="BN110" s="327">
        <v>1</v>
      </c>
      <c r="BO110" s="327"/>
      <c r="BP110" s="327"/>
      <c r="BQ110" s="327"/>
      <c r="BR110" s="327">
        <v>0</v>
      </c>
      <c r="BS110" s="327">
        <v>0</v>
      </c>
      <c r="BT110" s="327"/>
      <c r="BU110" s="327">
        <v>0</v>
      </c>
      <c r="BV110" s="327">
        <v>0</v>
      </c>
      <c r="BW110" s="327" t="s">
        <v>132</v>
      </c>
      <c r="BX110" s="327" t="s">
        <v>132</v>
      </c>
      <c r="BY110" s="327"/>
      <c r="BZ110" s="327" t="s">
        <v>301</v>
      </c>
      <c r="CA110" s="327"/>
      <c r="CB110" s="327"/>
      <c r="CC110" s="327"/>
      <c r="CD110" s="327"/>
      <c r="CE110" s="327"/>
      <c r="CF110" s="327">
        <v>117</v>
      </c>
      <c r="CG110" s="327"/>
      <c r="CR110" s="524">
        <v>0</v>
      </c>
    </row>
    <row r="111" spans="2:96" ht="15" customHeight="1">
      <c r="C111" s="327"/>
      <c r="D111" s="327"/>
      <c r="E111" s="327" t="s">
        <v>159</v>
      </c>
      <c r="F111" s="327"/>
      <c r="G111" s="327" t="s">
        <v>305</v>
      </c>
      <c r="H111" s="327" t="s">
        <v>297</v>
      </c>
      <c r="I111" s="327" t="s">
        <v>731</v>
      </c>
      <c r="J111" s="327" t="s">
        <v>299</v>
      </c>
      <c r="K111" s="327" t="s">
        <v>303</v>
      </c>
      <c r="L111" s="327">
        <v>1</v>
      </c>
      <c r="M111" s="327"/>
      <c r="N111" s="327"/>
      <c r="O111" s="327">
        <f t="shared" si="25"/>
        <v>0</v>
      </c>
      <c r="P111" s="534">
        <f t="shared" si="24"/>
        <v>0</v>
      </c>
      <c r="Q111" s="534">
        <f t="shared" si="22"/>
        <v>0</v>
      </c>
      <c r="R111" s="534">
        <f t="shared" si="26"/>
        <v>0</v>
      </c>
      <c r="S111" s="327" t="e">
        <v>#N/A</v>
      </c>
      <c r="T111" s="327" t="str">
        <f t="shared" si="27"/>
        <v>0</v>
      </c>
      <c r="U111" s="327" t="str">
        <f t="shared" si="23"/>
        <v>0</v>
      </c>
      <c r="V111" s="327" t="str">
        <f t="shared" si="28"/>
        <v>0</v>
      </c>
      <c r="W111" s="327">
        <v>60</v>
      </c>
      <c r="X111" s="327">
        <f t="shared" si="29"/>
        <v>0</v>
      </c>
      <c r="Y111" s="327"/>
      <c r="Z111" s="327"/>
      <c r="AA111" s="327"/>
      <c r="AB111" s="327"/>
      <c r="AC111" s="327"/>
      <c r="AD111" s="327"/>
      <c r="AE111" s="327" t="s">
        <v>85</v>
      </c>
      <c r="AF111" s="327"/>
      <c r="AG111" s="327">
        <v>120</v>
      </c>
      <c r="AH111" s="327"/>
      <c r="AI111" s="327"/>
      <c r="AJ111" s="327"/>
      <c r="AK111" s="327"/>
      <c r="AL111" s="327"/>
      <c r="AM111" s="327"/>
      <c r="AN111" s="327"/>
      <c r="AO111" s="327"/>
      <c r="AP111" s="327"/>
      <c r="AQ111" s="327" t="e">
        <v>#N/A</v>
      </c>
      <c r="AR111" s="327">
        <v>5</v>
      </c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27"/>
      <c r="BH111" s="327"/>
      <c r="BI111" s="327"/>
      <c r="BJ111" s="327"/>
      <c r="BK111" s="327"/>
      <c r="BL111" s="327"/>
      <c r="BM111" s="327"/>
      <c r="BN111" s="327">
        <v>1</v>
      </c>
      <c r="BO111" s="327"/>
      <c r="BP111" s="327"/>
      <c r="BQ111" s="327"/>
      <c r="BR111" s="327">
        <v>0</v>
      </c>
      <c r="BS111" s="327">
        <v>0</v>
      </c>
      <c r="BT111" s="327"/>
      <c r="BU111" s="327">
        <v>0</v>
      </c>
      <c r="BV111" s="327">
        <v>0</v>
      </c>
      <c r="BW111" s="327" t="s">
        <v>132</v>
      </c>
      <c r="BX111" s="327" t="s">
        <v>132</v>
      </c>
      <c r="BY111" s="327"/>
      <c r="BZ111" s="327" t="s">
        <v>301</v>
      </c>
      <c r="CA111" s="327"/>
      <c r="CB111" s="327"/>
      <c r="CC111" s="327"/>
      <c r="CD111" s="327"/>
      <c r="CE111" s="327"/>
      <c r="CF111" s="327">
        <v>117</v>
      </c>
      <c r="CG111" s="327"/>
      <c r="CR111" s="524">
        <v>0</v>
      </c>
    </row>
    <row r="112" spans="2:96" ht="15" customHeight="1">
      <c r="C112" s="327"/>
      <c r="D112" s="327"/>
      <c r="E112" s="327" t="s">
        <v>261</v>
      </c>
      <c r="F112" s="327"/>
      <c r="G112" s="327" t="s">
        <v>297</v>
      </c>
      <c r="H112" s="327" t="s">
        <v>297</v>
      </c>
      <c r="I112" s="327" t="s">
        <v>298</v>
      </c>
      <c r="J112" s="327" t="s">
        <v>299</v>
      </c>
      <c r="K112" s="327" t="s">
        <v>300</v>
      </c>
      <c r="L112" s="327">
        <v>1</v>
      </c>
      <c r="M112" s="327">
        <v>360</v>
      </c>
      <c r="N112" s="327"/>
      <c r="O112" s="327">
        <f t="shared" si="25"/>
        <v>360</v>
      </c>
      <c r="P112" s="534">
        <f t="shared" si="24"/>
        <v>18</v>
      </c>
      <c r="Q112" s="534">
        <v>360</v>
      </c>
      <c r="R112" s="534">
        <f t="shared" si="26"/>
        <v>396</v>
      </c>
      <c r="S112" s="327">
        <v>2</v>
      </c>
      <c r="T112" s="327">
        <f t="shared" si="27"/>
        <v>120</v>
      </c>
      <c r="U112" s="327">
        <v>360</v>
      </c>
      <c r="V112" s="327">
        <f t="shared" si="28"/>
        <v>0.3</v>
      </c>
      <c r="W112" s="327">
        <v>60</v>
      </c>
      <c r="X112" s="327">
        <f t="shared" si="29"/>
        <v>2</v>
      </c>
      <c r="Y112" s="327"/>
      <c r="Z112" s="327"/>
      <c r="AA112" s="327"/>
      <c r="AB112" s="327"/>
      <c r="AC112" s="327"/>
      <c r="AD112" s="327"/>
      <c r="AE112" s="327" t="s">
        <v>85</v>
      </c>
      <c r="AF112" s="327"/>
      <c r="AG112" s="327">
        <v>120</v>
      </c>
      <c r="AH112" s="327"/>
      <c r="AI112" s="327"/>
      <c r="AJ112" s="327"/>
      <c r="AK112" s="327"/>
      <c r="AL112" s="327"/>
      <c r="AM112" s="327"/>
      <c r="AN112" s="327"/>
      <c r="AO112" s="327"/>
      <c r="AP112" s="327"/>
      <c r="AQ112" s="327" t="e">
        <v>#N/A</v>
      </c>
      <c r="AR112" s="327">
        <v>5</v>
      </c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>
        <v>1</v>
      </c>
      <c r="BG112" s="327">
        <v>1</v>
      </c>
      <c r="BH112" s="327">
        <v>1</v>
      </c>
      <c r="BI112" s="327">
        <v>1</v>
      </c>
      <c r="BJ112" s="327"/>
      <c r="BK112" s="327"/>
      <c r="BL112" s="327"/>
      <c r="BM112" s="327"/>
      <c r="BN112" s="327"/>
      <c r="BO112" s="327"/>
      <c r="BP112" s="327"/>
      <c r="BQ112" s="327"/>
      <c r="BR112" s="327">
        <v>1</v>
      </c>
      <c r="BS112" s="327">
        <v>3</v>
      </c>
      <c r="BT112" s="327"/>
      <c r="BU112" s="327">
        <v>3</v>
      </c>
      <c r="BV112" s="327">
        <v>22860</v>
      </c>
      <c r="BW112" s="327" t="s">
        <v>132</v>
      </c>
      <c r="BX112" s="327" t="s">
        <v>132</v>
      </c>
      <c r="BY112" s="327"/>
      <c r="BZ112" s="327" t="s">
        <v>301</v>
      </c>
      <c r="CA112" s="327"/>
      <c r="CB112" s="327"/>
      <c r="CC112" s="327"/>
      <c r="CD112" s="327"/>
      <c r="CE112" s="327"/>
      <c r="CF112" s="327">
        <v>43.4</v>
      </c>
      <c r="CG112" s="327"/>
    </row>
    <row r="113" spans="2:85" ht="15" customHeight="1">
      <c r="C113" s="327"/>
      <c r="D113" s="327"/>
      <c r="E113" s="327" t="s">
        <v>261</v>
      </c>
      <c r="F113" s="327"/>
      <c r="G113" s="327" t="s">
        <v>306</v>
      </c>
      <c r="H113" s="327" t="s">
        <v>297</v>
      </c>
      <c r="I113" s="327" t="s">
        <v>731</v>
      </c>
      <c r="J113" s="327" t="s">
        <v>299</v>
      </c>
      <c r="K113" s="327" t="s">
        <v>303</v>
      </c>
      <c r="L113" s="327">
        <v>1</v>
      </c>
      <c r="M113" s="327">
        <v>360</v>
      </c>
      <c r="N113" s="327"/>
      <c r="O113" s="327">
        <f t="shared" si="25"/>
        <v>360</v>
      </c>
      <c r="P113" s="534">
        <f t="shared" si="24"/>
        <v>18</v>
      </c>
      <c r="Q113" s="534">
        <f t="shared" ref="Q113:Q144" si="30">IF($H113=G113,SUMIF($H:$H,H113,$P:$P),P113)</f>
        <v>18</v>
      </c>
      <c r="R113" s="534">
        <f t="shared" si="26"/>
        <v>19.8</v>
      </c>
      <c r="S113" s="327">
        <v>2</v>
      </c>
      <c r="T113" s="327">
        <f t="shared" si="27"/>
        <v>120</v>
      </c>
      <c r="U113" s="327">
        <f t="shared" ref="U113:U144" si="31">IF($H113=G113,SUMIF($H:$H,H113,$T:$T),T113)</f>
        <v>120</v>
      </c>
      <c r="V113" s="327">
        <f t="shared" si="28"/>
        <v>0.3</v>
      </c>
      <c r="W113" s="327">
        <v>60</v>
      </c>
      <c r="X113" s="327">
        <f t="shared" si="29"/>
        <v>2</v>
      </c>
      <c r="Y113" s="327"/>
      <c r="Z113" s="327"/>
      <c r="AA113" s="327"/>
      <c r="AB113" s="327"/>
      <c r="AC113" s="327"/>
      <c r="AD113" s="327"/>
      <c r="AE113" s="327" t="s">
        <v>85</v>
      </c>
      <c r="AF113" s="327"/>
      <c r="AG113" s="327">
        <v>120</v>
      </c>
      <c r="AH113" s="327"/>
      <c r="AI113" s="327"/>
      <c r="AJ113" s="327"/>
      <c r="AK113" s="327"/>
      <c r="AL113" s="327"/>
      <c r="AM113" s="327"/>
      <c r="AN113" s="327"/>
      <c r="AO113" s="327"/>
      <c r="AP113" s="327"/>
      <c r="AQ113" s="327" t="e">
        <v>#N/A</v>
      </c>
      <c r="AR113" s="327">
        <v>5</v>
      </c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27"/>
      <c r="BC113" s="327"/>
      <c r="BD113" s="327"/>
      <c r="BE113" s="327"/>
      <c r="BF113" s="327">
        <v>1</v>
      </c>
      <c r="BG113" s="327">
        <v>1</v>
      </c>
      <c r="BH113" s="327">
        <v>1</v>
      </c>
      <c r="BI113" s="327">
        <v>1</v>
      </c>
      <c r="BJ113" s="327"/>
      <c r="BK113" s="327"/>
      <c r="BL113" s="327"/>
      <c r="BM113" s="327"/>
      <c r="BN113" s="327"/>
      <c r="BO113" s="327"/>
      <c r="BP113" s="327"/>
      <c r="BQ113" s="327"/>
      <c r="BR113" s="327">
        <v>1</v>
      </c>
      <c r="BS113" s="327">
        <v>3</v>
      </c>
      <c r="BT113" s="327"/>
      <c r="BU113" s="327">
        <v>3</v>
      </c>
      <c r="BV113" s="327">
        <v>22860</v>
      </c>
      <c r="BW113" s="327" t="s">
        <v>132</v>
      </c>
      <c r="BX113" s="327" t="s">
        <v>132</v>
      </c>
      <c r="BY113" s="327"/>
      <c r="BZ113" s="327" t="s">
        <v>301</v>
      </c>
      <c r="CA113" s="327"/>
      <c r="CB113" s="327"/>
      <c r="CC113" s="327"/>
      <c r="CD113" s="327"/>
      <c r="CE113" s="327"/>
      <c r="CF113" s="327">
        <v>43.4</v>
      </c>
      <c r="CG113" s="327"/>
    </row>
    <row r="114" spans="2:85" ht="15" customHeight="1">
      <c r="B114" s="524" t="s">
        <v>307</v>
      </c>
      <c r="C114" s="327"/>
      <c r="D114" s="327"/>
      <c r="E114" s="327" t="s">
        <v>261</v>
      </c>
      <c r="F114" s="327"/>
      <c r="G114" s="327" t="s">
        <v>776</v>
      </c>
      <c r="H114" s="327" t="s">
        <v>307</v>
      </c>
      <c r="I114" s="327" t="s">
        <v>308</v>
      </c>
      <c r="J114" s="327" t="s">
        <v>309</v>
      </c>
      <c r="K114" s="327" t="s">
        <v>162</v>
      </c>
      <c r="L114" s="327">
        <v>1</v>
      </c>
      <c r="M114" s="327">
        <v>840</v>
      </c>
      <c r="N114" s="327"/>
      <c r="O114" s="327">
        <f>+M114+N114</f>
        <v>840</v>
      </c>
      <c r="P114" s="534">
        <f t="shared" si="24"/>
        <v>42</v>
      </c>
      <c r="Q114" s="534">
        <f t="shared" si="30"/>
        <v>42</v>
      </c>
      <c r="R114" s="534">
        <f>Q114*10%+Q114</f>
        <v>46.2</v>
      </c>
      <c r="S114" s="327">
        <v>2</v>
      </c>
      <c r="T114" s="327">
        <f>IF(M114=0,"0",ROUNDUP(P114*S114/AG114,0)*AG114)</f>
        <v>180</v>
      </c>
      <c r="U114" s="327">
        <f t="shared" si="31"/>
        <v>180</v>
      </c>
      <c r="V114" s="327">
        <f>IF(M114=0,"0",ROUND(P114/W114,1))</f>
        <v>0.7</v>
      </c>
      <c r="W114" s="327">
        <v>60</v>
      </c>
      <c r="X114" s="327">
        <f>ROUNDUP(T114/W114,0)</f>
        <v>3</v>
      </c>
      <c r="Y114" s="327"/>
      <c r="Z114" s="327"/>
      <c r="AA114" s="327"/>
      <c r="AB114" s="327"/>
      <c r="AC114" s="327"/>
      <c r="AD114" s="327"/>
      <c r="AE114" s="327" t="s">
        <v>123</v>
      </c>
      <c r="AF114" s="327"/>
      <c r="AG114" s="327">
        <v>180</v>
      </c>
      <c r="AH114" s="327"/>
      <c r="AI114" s="327"/>
      <c r="AJ114" s="327"/>
      <c r="AK114" s="327"/>
      <c r="AL114" s="327"/>
      <c r="AM114" s="327"/>
      <c r="AN114" s="327"/>
      <c r="AO114" s="327"/>
      <c r="AP114" s="327"/>
      <c r="AQ114" s="327">
        <v>5.9</v>
      </c>
      <c r="AR114" s="327">
        <v>5</v>
      </c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27"/>
      <c r="BC114" s="327"/>
      <c r="BD114" s="327"/>
      <c r="BE114" s="327"/>
      <c r="BF114" s="327">
        <v>1</v>
      </c>
      <c r="BG114" s="327">
        <v>1</v>
      </c>
      <c r="BH114" s="327"/>
      <c r="BI114" s="327"/>
      <c r="BJ114" s="327"/>
      <c r="BK114" s="327"/>
      <c r="BL114" s="327"/>
      <c r="BM114" s="327"/>
      <c r="BN114" s="327"/>
      <c r="BO114" s="327"/>
      <c r="BP114" s="327"/>
      <c r="BQ114" s="327"/>
      <c r="BR114" s="327">
        <v>1</v>
      </c>
      <c r="BS114" s="327">
        <v>2</v>
      </c>
      <c r="BT114" s="327"/>
      <c r="BU114" s="327">
        <v>2</v>
      </c>
      <c r="BV114" s="327">
        <v>5280</v>
      </c>
      <c r="BW114" s="327" t="s">
        <v>119</v>
      </c>
      <c r="BX114" s="327" t="s">
        <v>119</v>
      </c>
      <c r="BY114" s="327"/>
      <c r="BZ114" s="327" t="s">
        <v>120</v>
      </c>
      <c r="CA114" s="327"/>
      <c r="CB114" s="327"/>
      <c r="CC114" s="327"/>
      <c r="CD114" s="327"/>
      <c r="CE114" s="327"/>
      <c r="CF114" s="327">
        <v>43.4</v>
      </c>
      <c r="CG114" s="327"/>
    </row>
    <row r="115" spans="2:85" ht="15" customHeight="1">
      <c r="B115" s="524" t="s">
        <v>307</v>
      </c>
      <c r="C115" s="327"/>
      <c r="D115" s="327"/>
      <c r="E115" s="327" t="s">
        <v>261</v>
      </c>
      <c r="F115" s="327"/>
      <c r="G115" s="327" t="s">
        <v>307</v>
      </c>
      <c r="H115" s="327" t="s">
        <v>1332</v>
      </c>
      <c r="I115" s="327" t="s">
        <v>308</v>
      </c>
      <c r="J115" s="327" t="s">
        <v>309</v>
      </c>
      <c r="K115" s="327" t="s">
        <v>162</v>
      </c>
      <c r="L115" s="327">
        <v>1</v>
      </c>
      <c r="M115" s="327">
        <v>840</v>
      </c>
      <c r="N115" s="327"/>
      <c r="O115" s="327">
        <f t="shared" ref="O115:O167" si="32">+M115+N115</f>
        <v>840</v>
      </c>
      <c r="P115" s="534">
        <f t="shared" si="24"/>
        <v>42</v>
      </c>
      <c r="Q115" s="534">
        <f t="shared" si="30"/>
        <v>42</v>
      </c>
      <c r="R115" s="534">
        <f t="shared" ref="R115:R167" si="33">Q115*10%+Q115</f>
        <v>46.2</v>
      </c>
      <c r="S115" s="327">
        <v>2</v>
      </c>
      <c r="T115" s="327">
        <f t="shared" ref="T115:T157" si="34">IF(M115=0,"0",ROUNDUP(P115*S115/AG115,0)*AG115)</f>
        <v>180</v>
      </c>
      <c r="U115" s="327">
        <f t="shared" si="31"/>
        <v>180</v>
      </c>
      <c r="V115" s="327">
        <f t="shared" ref="V115:V167" si="35">IF(M115=0,"0",ROUND(P115/W115,1))</f>
        <v>0.7</v>
      </c>
      <c r="W115" s="327">
        <v>60</v>
      </c>
      <c r="X115" s="327">
        <f t="shared" ref="X115:X167" si="36">ROUNDUP(T115/W115,0)</f>
        <v>3</v>
      </c>
      <c r="Y115" s="327"/>
      <c r="Z115" s="327"/>
      <c r="AA115" s="327"/>
      <c r="AB115" s="327"/>
      <c r="AC115" s="327"/>
      <c r="AD115" s="327"/>
      <c r="AE115" s="327" t="s">
        <v>123</v>
      </c>
      <c r="AF115" s="327"/>
      <c r="AG115" s="327">
        <v>180</v>
      </c>
      <c r="AH115" s="327"/>
      <c r="AI115" s="327"/>
      <c r="AJ115" s="327"/>
      <c r="AK115" s="327"/>
      <c r="AL115" s="327"/>
      <c r="AM115" s="327"/>
      <c r="AN115" s="327"/>
      <c r="AO115" s="327"/>
      <c r="AP115" s="327"/>
      <c r="AQ115" s="327">
        <v>5.9</v>
      </c>
      <c r="AR115" s="327">
        <v>5</v>
      </c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27"/>
      <c r="BC115" s="327"/>
      <c r="BD115" s="327"/>
      <c r="BE115" s="327"/>
      <c r="BF115" s="327">
        <v>1</v>
      </c>
      <c r="BG115" s="327">
        <v>1</v>
      </c>
      <c r="BH115" s="327"/>
      <c r="BI115" s="327"/>
      <c r="BJ115" s="327"/>
      <c r="BK115" s="327"/>
      <c r="BL115" s="327"/>
      <c r="BM115" s="327"/>
      <c r="BN115" s="327"/>
      <c r="BO115" s="327"/>
      <c r="BP115" s="327"/>
      <c r="BQ115" s="327"/>
      <c r="BR115" s="327">
        <v>1</v>
      </c>
      <c r="BS115" s="327">
        <v>2</v>
      </c>
      <c r="BT115" s="327"/>
      <c r="BU115" s="327">
        <v>2</v>
      </c>
      <c r="BV115" s="327">
        <v>5280</v>
      </c>
      <c r="BW115" s="327" t="s">
        <v>119</v>
      </c>
      <c r="BX115" s="327" t="s">
        <v>119</v>
      </c>
      <c r="BY115" s="327"/>
      <c r="BZ115" s="327" t="s">
        <v>120</v>
      </c>
      <c r="CA115" s="327"/>
      <c r="CB115" s="327"/>
      <c r="CC115" s="327"/>
      <c r="CD115" s="327"/>
      <c r="CE115" s="327"/>
      <c r="CF115" s="327">
        <v>43.4</v>
      </c>
      <c r="CG115" s="327"/>
    </row>
    <row r="116" spans="2:85" ht="15" customHeight="1">
      <c r="B116" s="524" t="s">
        <v>307</v>
      </c>
      <c r="C116" s="327"/>
      <c r="D116" s="327"/>
      <c r="E116" s="327" t="s">
        <v>261</v>
      </c>
      <c r="F116" s="327"/>
      <c r="G116" s="327" t="s">
        <v>777</v>
      </c>
      <c r="H116" s="327" t="s">
        <v>1332</v>
      </c>
      <c r="I116" s="327" t="s">
        <v>308</v>
      </c>
      <c r="J116" s="327" t="s">
        <v>309</v>
      </c>
      <c r="K116" s="327" t="s">
        <v>162</v>
      </c>
      <c r="L116" s="327">
        <v>1</v>
      </c>
      <c r="M116" s="327">
        <v>840</v>
      </c>
      <c r="N116" s="327"/>
      <c r="O116" s="327">
        <f>+M116+N116</f>
        <v>840</v>
      </c>
      <c r="P116" s="534">
        <f t="shared" si="24"/>
        <v>42</v>
      </c>
      <c r="Q116" s="534">
        <f t="shared" si="30"/>
        <v>42</v>
      </c>
      <c r="R116" s="534">
        <f>Q116*10%+Q116</f>
        <v>46.2</v>
      </c>
      <c r="S116" s="327">
        <v>2</v>
      </c>
      <c r="T116" s="327">
        <f>IF(M116=0,"0",ROUNDUP(P116*S116/AG116,0)*AG116)</f>
        <v>180</v>
      </c>
      <c r="U116" s="327">
        <f t="shared" si="31"/>
        <v>180</v>
      </c>
      <c r="V116" s="327">
        <f>IF(M116=0,"0",ROUND(P116/W116,1))</f>
        <v>0.7</v>
      </c>
      <c r="W116" s="327">
        <v>60</v>
      </c>
      <c r="X116" s="327">
        <f>ROUNDUP(T116/W116,0)</f>
        <v>3</v>
      </c>
      <c r="Y116" s="327"/>
      <c r="Z116" s="327"/>
      <c r="AA116" s="327"/>
      <c r="AB116" s="327"/>
      <c r="AC116" s="327"/>
      <c r="AD116" s="327"/>
      <c r="AE116" s="327" t="s">
        <v>123</v>
      </c>
      <c r="AF116" s="327"/>
      <c r="AG116" s="327">
        <v>180</v>
      </c>
      <c r="AH116" s="327"/>
      <c r="AI116" s="327"/>
      <c r="AJ116" s="327"/>
      <c r="AK116" s="327"/>
      <c r="AL116" s="327"/>
      <c r="AM116" s="327"/>
      <c r="AN116" s="327"/>
      <c r="AO116" s="327"/>
      <c r="AP116" s="327"/>
      <c r="AQ116" s="327">
        <v>5.9</v>
      </c>
      <c r="AR116" s="327">
        <v>5</v>
      </c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27"/>
      <c r="BH116" s="327">
        <v>1</v>
      </c>
      <c r="BI116" s="327">
        <v>1</v>
      </c>
      <c r="BJ116" s="327"/>
      <c r="BK116" s="327"/>
      <c r="BL116" s="327"/>
      <c r="BM116" s="327"/>
      <c r="BN116" s="327"/>
      <c r="BO116" s="327"/>
      <c r="BP116" s="327"/>
      <c r="BQ116" s="327"/>
      <c r="BR116" s="327">
        <v>1</v>
      </c>
      <c r="BS116" s="327">
        <v>2</v>
      </c>
      <c r="BT116" s="327"/>
      <c r="BU116" s="327">
        <v>2</v>
      </c>
      <c r="BV116" s="327">
        <v>5280</v>
      </c>
      <c r="BW116" s="327" t="s">
        <v>132</v>
      </c>
      <c r="BX116" s="327" t="s">
        <v>132</v>
      </c>
      <c r="BY116" s="327"/>
      <c r="BZ116" s="327" t="s">
        <v>120</v>
      </c>
      <c r="CA116" s="327"/>
      <c r="CB116" s="327"/>
      <c r="CC116" s="327"/>
      <c r="CD116" s="327"/>
      <c r="CE116" s="327"/>
      <c r="CF116" s="327">
        <v>43.4</v>
      </c>
      <c r="CG116" s="327"/>
    </row>
    <row r="117" spans="2:85" ht="15" customHeight="1">
      <c r="B117" s="524" t="s">
        <v>307</v>
      </c>
      <c r="C117" s="327"/>
      <c r="D117" s="327"/>
      <c r="E117" s="327" t="s">
        <v>261</v>
      </c>
      <c r="F117" s="327"/>
      <c r="G117" s="327" t="s">
        <v>310</v>
      </c>
      <c r="H117" s="327" t="s">
        <v>1332</v>
      </c>
      <c r="I117" s="327" t="s">
        <v>308</v>
      </c>
      <c r="J117" s="327" t="s">
        <v>309</v>
      </c>
      <c r="K117" s="327" t="s">
        <v>162</v>
      </c>
      <c r="L117" s="327">
        <v>1</v>
      </c>
      <c r="M117" s="327">
        <v>840</v>
      </c>
      <c r="N117" s="327"/>
      <c r="O117" s="327">
        <f t="shared" si="32"/>
        <v>840</v>
      </c>
      <c r="P117" s="534">
        <f t="shared" si="24"/>
        <v>42</v>
      </c>
      <c r="Q117" s="534">
        <f t="shared" si="30"/>
        <v>42</v>
      </c>
      <c r="R117" s="534">
        <f t="shared" si="33"/>
        <v>46.2</v>
      </c>
      <c r="S117" s="327">
        <v>2</v>
      </c>
      <c r="T117" s="327">
        <f t="shared" si="34"/>
        <v>180</v>
      </c>
      <c r="U117" s="327">
        <f t="shared" si="31"/>
        <v>180</v>
      </c>
      <c r="V117" s="327">
        <f t="shared" si="35"/>
        <v>0.7</v>
      </c>
      <c r="W117" s="327">
        <v>60</v>
      </c>
      <c r="X117" s="327">
        <f t="shared" si="36"/>
        <v>3</v>
      </c>
      <c r="Y117" s="327"/>
      <c r="Z117" s="327"/>
      <c r="AA117" s="327"/>
      <c r="AB117" s="327"/>
      <c r="AC117" s="327"/>
      <c r="AD117" s="327"/>
      <c r="AE117" s="327" t="s">
        <v>123</v>
      </c>
      <c r="AF117" s="327"/>
      <c r="AG117" s="327">
        <v>180</v>
      </c>
      <c r="AH117" s="327"/>
      <c r="AI117" s="327"/>
      <c r="AJ117" s="327"/>
      <c r="AK117" s="327"/>
      <c r="AL117" s="327"/>
      <c r="AM117" s="327"/>
      <c r="AN117" s="327"/>
      <c r="AO117" s="327"/>
      <c r="AP117" s="327"/>
      <c r="AQ117" s="327">
        <v>5.9</v>
      </c>
      <c r="AR117" s="327">
        <v>5</v>
      </c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27"/>
      <c r="BC117" s="327"/>
      <c r="BD117" s="327"/>
      <c r="BE117" s="327"/>
      <c r="BF117" s="327"/>
      <c r="BG117" s="327"/>
      <c r="BH117" s="327">
        <v>1</v>
      </c>
      <c r="BI117" s="327">
        <v>1</v>
      </c>
      <c r="BJ117" s="327"/>
      <c r="BK117" s="327"/>
      <c r="BL117" s="327"/>
      <c r="BM117" s="327"/>
      <c r="BN117" s="327"/>
      <c r="BO117" s="327"/>
      <c r="BP117" s="327"/>
      <c r="BQ117" s="327"/>
      <c r="BR117" s="327">
        <v>1</v>
      </c>
      <c r="BS117" s="327">
        <v>2</v>
      </c>
      <c r="BT117" s="327"/>
      <c r="BU117" s="327">
        <v>2</v>
      </c>
      <c r="BV117" s="327">
        <v>5280</v>
      </c>
      <c r="BW117" s="327" t="s">
        <v>132</v>
      </c>
      <c r="BX117" s="327" t="s">
        <v>132</v>
      </c>
      <c r="BY117" s="327"/>
      <c r="BZ117" s="327" t="s">
        <v>120</v>
      </c>
      <c r="CA117" s="327"/>
      <c r="CB117" s="327"/>
      <c r="CC117" s="327"/>
      <c r="CD117" s="327"/>
      <c r="CE117" s="327"/>
      <c r="CF117" s="327">
        <v>43.4</v>
      </c>
      <c r="CG117" s="327"/>
    </row>
    <row r="118" spans="2:85" ht="15" customHeight="1">
      <c r="B118" s="524" t="s">
        <v>307</v>
      </c>
      <c r="C118" s="327"/>
      <c r="D118" s="327"/>
      <c r="E118" s="327" t="s">
        <v>261</v>
      </c>
      <c r="F118" s="327"/>
      <c r="G118" s="327" t="s">
        <v>311</v>
      </c>
      <c r="H118" s="327" t="s">
        <v>1332</v>
      </c>
      <c r="I118" s="327" t="s">
        <v>308</v>
      </c>
      <c r="J118" s="327" t="s">
        <v>309</v>
      </c>
      <c r="K118" s="327" t="s">
        <v>162</v>
      </c>
      <c r="L118" s="327">
        <v>1</v>
      </c>
      <c r="M118" s="327">
        <v>840</v>
      </c>
      <c r="N118" s="327"/>
      <c r="O118" s="327">
        <f t="shared" si="32"/>
        <v>840</v>
      </c>
      <c r="P118" s="534">
        <f t="shared" si="24"/>
        <v>42</v>
      </c>
      <c r="Q118" s="534">
        <f t="shared" si="30"/>
        <v>42</v>
      </c>
      <c r="R118" s="534">
        <f t="shared" si="33"/>
        <v>46.2</v>
      </c>
      <c r="S118" s="327">
        <v>2</v>
      </c>
      <c r="T118" s="327">
        <f t="shared" si="34"/>
        <v>180</v>
      </c>
      <c r="U118" s="327">
        <f t="shared" si="31"/>
        <v>180</v>
      </c>
      <c r="V118" s="327">
        <f t="shared" si="35"/>
        <v>0.7</v>
      </c>
      <c r="W118" s="327">
        <v>60</v>
      </c>
      <c r="X118" s="327">
        <f t="shared" si="36"/>
        <v>3</v>
      </c>
      <c r="Y118" s="327"/>
      <c r="Z118" s="327"/>
      <c r="AA118" s="327"/>
      <c r="AB118" s="327"/>
      <c r="AC118" s="327"/>
      <c r="AD118" s="327"/>
      <c r="AE118" s="327" t="s">
        <v>123</v>
      </c>
      <c r="AF118" s="327"/>
      <c r="AG118" s="327">
        <v>180</v>
      </c>
      <c r="AH118" s="327"/>
      <c r="AI118" s="327"/>
      <c r="AJ118" s="327"/>
      <c r="AK118" s="327"/>
      <c r="AL118" s="327"/>
      <c r="AM118" s="327"/>
      <c r="AN118" s="327"/>
      <c r="AO118" s="327"/>
      <c r="AP118" s="327"/>
      <c r="AQ118" s="327">
        <v>5.9</v>
      </c>
      <c r="AR118" s="327">
        <v>5</v>
      </c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27"/>
      <c r="BC118" s="327"/>
      <c r="BD118" s="327"/>
      <c r="BE118" s="327"/>
      <c r="BF118" s="327">
        <v>1</v>
      </c>
      <c r="BG118" s="327"/>
      <c r="BH118" s="327"/>
      <c r="BI118" s="327"/>
      <c r="BJ118" s="327"/>
      <c r="BK118" s="327"/>
      <c r="BL118" s="327"/>
      <c r="BM118" s="327"/>
      <c r="BN118" s="327"/>
      <c r="BO118" s="327"/>
      <c r="BP118" s="327"/>
      <c r="BQ118" s="327"/>
      <c r="BR118" s="327">
        <v>1</v>
      </c>
      <c r="BS118" s="327">
        <v>1</v>
      </c>
      <c r="BT118" s="327"/>
      <c r="BU118" s="327">
        <v>1</v>
      </c>
      <c r="BV118" s="327">
        <v>2640</v>
      </c>
      <c r="BW118" s="327" t="s">
        <v>132</v>
      </c>
      <c r="BX118" s="327" t="s">
        <v>132</v>
      </c>
      <c r="BY118" s="327"/>
      <c r="BZ118" s="327" t="s">
        <v>120</v>
      </c>
      <c r="CA118" s="327"/>
      <c r="CB118" s="327"/>
      <c r="CC118" s="327"/>
      <c r="CD118" s="327"/>
      <c r="CE118" s="327"/>
      <c r="CF118" s="327">
        <v>43.4</v>
      </c>
      <c r="CG118" s="327"/>
    </row>
    <row r="119" spans="2:85" ht="15" customHeight="1">
      <c r="C119" s="327"/>
      <c r="D119" s="327"/>
      <c r="E119" s="327" t="s">
        <v>261</v>
      </c>
      <c r="F119" s="327"/>
      <c r="G119" s="327" t="s">
        <v>312</v>
      </c>
      <c r="H119" s="327" t="s">
        <v>1332</v>
      </c>
      <c r="I119" s="327" t="s">
        <v>308</v>
      </c>
      <c r="J119" s="327" t="s">
        <v>309</v>
      </c>
      <c r="K119" s="327" t="s">
        <v>162</v>
      </c>
      <c r="L119" s="327">
        <v>1</v>
      </c>
      <c r="M119" s="327">
        <v>840</v>
      </c>
      <c r="N119" s="327"/>
      <c r="O119" s="327">
        <f t="shared" si="32"/>
        <v>840</v>
      </c>
      <c r="P119" s="534">
        <f t="shared" si="24"/>
        <v>42</v>
      </c>
      <c r="Q119" s="534">
        <f t="shared" si="30"/>
        <v>42</v>
      </c>
      <c r="R119" s="534">
        <f t="shared" si="33"/>
        <v>46.2</v>
      </c>
      <c r="S119" s="327">
        <v>2</v>
      </c>
      <c r="T119" s="327">
        <f t="shared" si="34"/>
        <v>180</v>
      </c>
      <c r="U119" s="327">
        <f t="shared" si="31"/>
        <v>180</v>
      </c>
      <c r="V119" s="327">
        <f t="shared" si="35"/>
        <v>0.7</v>
      </c>
      <c r="W119" s="327">
        <v>60</v>
      </c>
      <c r="X119" s="327">
        <f t="shared" si="36"/>
        <v>3</v>
      </c>
      <c r="Y119" s="327"/>
      <c r="Z119" s="327"/>
      <c r="AA119" s="327"/>
      <c r="AB119" s="327"/>
      <c r="AC119" s="327"/>
      <c r="AD119" s="327"/>
      <c r="AE119" s="327" t="s">
        <v>123</v>
      </c>
      <c r="AF119" s="327"/>
      <c r="AG119" s="327">
        <v>180</v>
      </c>
      <c r="AH119" s="327"/>
      <c r="AI119" s="327"/>
      <c r="AJ119" s="327"/>
      <c r="AK119" s="327"/>
      <c r="AL119" s="327"/>
      <c r="AM119" s="327"/>
      <c r="AN119" s="327"/>
      <c r="AO119" s="327"/>
      <c r="AP119" s="327"/>
      <c r="AQ119" s="327">
        <v>5.9</v>
      </c>
      <c r="AR119" s="327">
        <v>5</v>
      </c>
      <c r="AS119" s="327"/>
      <c r="AT119" s="327"/>
      <c r="AU119" s="327"/>
      <c r="AV119" s="327"/>
      <c r="AW119" s="327"/>
      <c r="AX119" s="327"/>
      <c r="AY119" s="327"/>
      <c r="AZ119" s="327"/>
      <c r="BA119" s="327"/>
      <c r="BB119" s="327"/>
      <c r="BC119" s="327"/>
      <c r="BD119" s="327"/>
      <c r="BE119" s="327"/>
      <c r="BF119" s="327">
        <v>1</v>
      </c>
      <c r="BG119" s="327"/>
      <c r="BH119" s="327"/>
      <c r="BI119" s="327"/>
      <c r="BJ119" s="327"/>
      <c r="BK119" s="327"/>
      <c r="BL119" s="327"/>
      <c r="BM119" s="327"/>
      <c r="BN119" s="327"/>
      <c r="BO119" s="327"/>
      <c r="BP119" s="327"/>
      <c r="BQ119" s="327"/>
      <c r="BR119" s="327">
        <v>1</v>
      </c>
      <c r="BS119" s="327">
        <v>1</v>
      </c>
      <c r="BT119" s="327"/>
      <c r="BU119" s="327">
        <v>1</v>
      </c>
      <c r="BV119" s="327">
        <v>2640</v>
      </c>
      <c r="BW119" s="327" t="s">
        <v>132</v>
      </c>
      <c r="BX119" s="327" t="s">
        <v>132</v>
      </c>
      <c r="BY119" s="327"/>
      <c r="BZ119" s="327" t="s">
        <v>120</v>
      </c>
      <c r="CA119" s="327"/>
      <c r="CB119" s="327"/>
      <c r="CC119" s="327"/>
      <c r="CD119" s="327"/>
      <c r="CE119" s="327"/>
      <c r="CF119" s="327">
        <v>43.4</v>
      </c>
      <c r="CG119" s="327"/>
    </row>
    <row r="120" spans="2:85" ht="15" customHeight="1">
      <c r="B120" s="524" t="s">
        <v>307</v>
      </c>
      <c r="C120" s="327"/>
      <c r="D120" s="327"/>
      <c r="E120" s="327" t="s">
        <v>261</v>
      </c>
      <c r="F120" s="327"/>
      <c r="G120" s="327" t="s">
        <v>313</v>
      </c>
      <c r="H120" s="327" t="s">
        <v>307</v>
      </c>
      <c r="I120" s="327" t="s">
        <v>314</v>
      </c>
      <c r="J120" s="327" t="s">
        <v>309</v>
      </c>
      <c r="K120" s="327" t="s">
        <v>158</v>
      </c>
      <c r="L120" s="327">
        <v>1</v>
      </c>
      <c r="M120" s="327">
        <v>840</v>
      </c>
      <c r="N120" s="327"/>
      <c r="O120" s="327">
        <f t="shared" si="32"/>
        <v>840</v>
      </c>
      <c r="P120" s="534">
        <f t="shared" ref="P120:P153" si="37">+O120/$H$18</f>
        <v>42</v>
      </c>
      <c r="Q120" s="534">
        <f t="shared" si="30"/>
        <v>42</v>
      </c>
      <c r="R120" s="534">
        <f t="shared" si="33"/>
        <v>46.2</v>
      </c>
      <c r="S120" s="327">
        <v>2</v>
      </c>
      <c r="T120" s="327">
        <f t="shared" si="34"/>
        <v>180</v>
      </c>
      <c r="U120" s="327">
        <f t="shared" si="31"/>
        <v>180</v>
      </c>
      <c r="V120" s="327">
        <f t="shared" si="35"/>
        <v>0.7</v>
      </c>
      <c r="W120" s="327">
        <v>60</v>
      </c>
      <c r="X120" s="327">
        <f t="shared" si="36"/>
        <v>3</v>
      </c>
      <c r="Y120" s="327"/>
      <c r="Z120" s="327"/>
      <c r="AA120" s="327"/>
      <c r="AB120" s="327"/>
      <c r="AC120" s="327"/>
      <c r="AD120" s="327"/>
      <c r="AE120" s="327" t="s">
        <v>123</v>
      </c>
      <c r="AF120" s="327"/>
      <c r="AG120" s="327">
        <v>180</v>
      </c>
      <c r="AH120" s="327"/>
      <c r="AI120" s="327"/>
      <c r="AJ120" s="327"/>
      <c r="AK120" s="327"/>
      <c r="AL120" s="327"/>
      <c r="AM120" s="327"/>
      <c r="AN120" s="327"/>
      <c r="AO120" s="327"/>
      <c r="AP120" s="327"/>
      <c r="AQ120" s="327">
        <v>5.9</v>
      </c>
      <c r="AR120" s="327">
        <v>5</v>
      </c>
      <c r="AS120" s="327"/>
      <c r="AT120" s="327"/>
      <c r="AU120" s="327"/>
      <c r="AV120" s="327"/>
      <c r="AW120" s="327"/>
      <c r="AX120" s="327"/>
      <c r="AY120" s="327"/>
      <c r="AZ120" s="327"/>
      <c r="BA120" s="327"/>
      <c r="BB120" s="327"/>
      <c r="BC120" s="327"/>
      <c r="BD120" s="327"/>
      <c r="BE120" s="327"/>
      <c r="BF120" s="327">
        <v>1</v>
      </c>
      <c r="BG120" s="327">
        <v>1</v>
      </c>
      <c r="BH120" s="327"/>
      <c r="BI120" s="327"/>
      <c r="BJ120" s="327"/>
      <c r="BK120" s="327"/>
      <c r="BL120" s="327"/>
      <c r="BM120" s="327"/>
      <c r="BN120" s="327"/>
      <c r="BO120" s="327"/>
      <c r="BP120" s="327"/>
      <c r="BQ120" s="327"/>
      <c r="BR120" s="327">
        <v>1</v>
      </c>
      <c r="BS120" s="327">
        <v>2</v>
      </c>
      <c r="BT120" s="327"/>
      <c r="BU120" s="327">
        <v>2</v>
      </c>
      <c r="BV120" s="327">
        <v>5280</v>
      </c>
      <c r="BW120" s="327" t="s">
        <v>132</v>
      </c>
      <c r="BX120" s="327" t="s">
        <v>132</v>
      </c>
      <c r="BY120" s="327"/>
      <c r="BZ120" s="327" t="s">
        <v>120</v>
      </c>
      <c r="CA120" s="327"/>
      <c r="CB120" s="327"/>
      <c r="CC120" s="327"/>
      <c r="CD120" s="327"/>
      <c r="CE120" s="327"/>
      <c r="CF120" s="327">
        <v>43.4</v>
      </c>
      <c r="CG120" s="327"/>
    </row>
    <row r="121" spans="2:85" ht="15" customHeight="1">
      <c r="B121" s="524" t="s">
        <v>307</v>
      </c>
      <c r="C121" s="327"/>
      <c r="D121" s="327"/>
      <c r="E121" s="327" t="s">
        <v>261</v>
      </c>
      <c r="F121" s="327"/>
      <c r="G121" s="327" t="s">
        <v>315</v>
      </c>
      <c r="H121" s="327" t="s">
        <v>307</v>
      </c>
      <c r="I121" s="327" t="s">
        <v>314</v>
      </c>
      <c r="J121" s="327" t="s">
        <v>309</v>
      </c>
      <c r="K121" s="327" t="s">
        <v>158</v>
      </c>
      <c r="L121" s="327">
        <v>1</v>
      </c>
      <c r="M121" s="327">
        <v>840</v>
      </c>
      <c r="N121" s="327"/>
      <c r="O121" s="327">
        <f t="shared" si="32"/>
        <v>840</v>
      </c>
      <c r="P121" s="534">
        <f t="shared" si="37"/>
        <v>42</v>
      </c>
      <c r="Q121" s="534">
        <f t="shared" si="30"/>
        <v>42</v>
      </c>
      <c r="R121" s="534">
        <f t="shared" si="33"/>
        <v>46.2</v>
      </c>
      <c r="S121" s="327">
        <v>2</v>
      </c>
      <c r="T121" s="327">
        <f t="shared" si="34"/>
        <v>180</v>
      </c>
      <c r="U121" s="327">
        <f t="shared" si="31"/>
        <v>180</v>
      </c>
      <c r="V121" s="327">
        <f t="shared" si="35"/>
        <v>0.7</v>
      </c>
      <c r="W121" s="327">
        <v>60</v>
      </c>
      <c r="X121" s="327">
        <f t="shared" si="36"/>
        <v>3</v>
      </c>
      <c r="Y121" s="327"/>
      <c r="Z121" s="327"/>
      <c r="AA121" s="327"/>
      <c r="AB121" s="327"/>
      <c r="AC121" s="327"/>
      <c r="AD121" s="327"/>
      <c r="AE121" s="327" t="s">
        <v>123</v>
      </c>
      <c r="AF121" s="327"/>
      <c r="AG121" s="327">
        <v>180</v>
      </c>
      <c r="AH121" s="327"/>
      <c r="AI121" s="327"/>
      <c r="AJ121" s="327"/>
      <c r="AK121" s="327"/>
      <c r="AL121" s="327"/>
      <c r="AM121" s="327"/>
      <c r="AN121" s="327"/>
      <c r="AO121" s="327"/>
      <c r="AP121" s="327"/>
      <c r="AQ121" s="327">
        <v>5.9</v>
      </c>
      <c r="AR121" s="327">
        <v>5</v>
      </c>
      <c r="AS121" s="327"/>
      <c r="AT121" s="327"/>
      <c r="AU121" s="327"/>
      <c r="AV121" s="327"/>
      <c r="AW121" s="327"/>
      <c r="AX121" s="327"/>
      <c r="AY121" s="327"/>
      <c r="AZ121" s="327"/>
      <c r="BA121" s="327"/>
      <c r="BB121" s="327"/>
      <c r="BC121" s="327"/>
      <c r="BD121" s="327"/>
      <c r="BE121" s="327"/>
      <c r="BF121" s="327"/>
      <c r="BG121" s="327"/>
      <c r="BH121" s="327">
        <v>1</v>
      </c>
      <c r="BI121" s="327">
        <v>1</v>
      </c>
      <c r="BJ121" s="327"/>
      <c r="BK121" s="327"/>
      <c r="BL121" s="327"/>
      <c r="BM121" s="327"/>
      <c r="BN121" s="327"/>
      <c r="BO121" s="327"/>
      <c r="BP121" s="327"/>
      <c r="BQ121" s="327"/>
      <c r="BR121" s="327">
        <v>1</v>
      </c>
      <c r="BS121" s="327">
        <v>2</v>
      </c>
      <c r="BT121" s="327"/>
      <c r="BU121" s="327">
        <v>2</v>
      </c>
      <c r="BV121" s="327">
        <v>5280</v>
      </c>
      <c r="BW121" s="327" t="s">
        <v>132</v>
      </c>
      <c r="BX121" s="327" t="s">
        <v>132</v>
      </c>
      <c r="BY121" s="327"/>
      <c r="BZ121" s="327" t="s">
        <v>120</v>
      </c>
      <c r="CA121" s="327"/>
      <c r="CB121" s="327"/>
      <c r="CC121" s="327"/>
      <c r="CD121" s="327"/>
      <c r="CE121" s="327"/>
      <c r="CF121" s="327">
        <v>43.4</v>
      </c>
      <c r="CG121" s="327"/>
    </row>
    <row r="122" spans="2:85" ht="15" customHeight="1">
      <c r="B122" s="524" t="s">
        <v>307</v>
      </c>
      <c r="C122" s="327"/>
      <c r="D122" s="327"/>
      <c r="E122" s="327" t="s">
        <v>261</v>
      </c>
      <c r="F122" s="327"/>
      <c r="G122" s="327" t="s">
        <v>316</v>
      </c>
      <c r="H122" s="327" t="s">
        <v>307</v>
      </c>
      <c r="I122" s="327" t="s">
        <v>314</v>
      </c>
      <c r="J122" s="327" t="s">
        <v>309</v>
      </c>
      <c r="K122" s="327" t="s">
        <v>158</v>
      </c>
      <c r="L122" s="327">
        <v>1</v>
      </c>
      <c r="M122" s="327">
        <v>840</v>
      </c>
      <c r="N122" s="327"/>
      <c r="O122" s="327">
        <f t="shared" si="32"/>
        <v>840</v>
      </c>
      <c r="P122" s="534">
        <f t="shared" si="37"/>
        <v>42</v>
      </c>
      <c r="Q122" s="534">
        <f t="shared" si="30"/>
        <v>42</v>
      </c>
      <c r="R122" s="534">
        <f t="shared" si="33"/>
        <v>46.2</v>
      </c>
      <c r="S122" s="327">
        <v>2</v>
      </c>
      <c r="T122" s="327">
        <f t="shared" si="34"/>
        <v>180</v>
      </c>
      <c r="U122" s="327">
        <f t="shared" si="31"/>
        <v>180</v>
      </c>
      <c r="V122" s="327">
        <f t="shared" si="35"/>
        <v>0.7</v>
      </c>
      <c r="W122" s="327">
        <v>60</v>
      </c>
      <c r="X122" s="327">
        <f t="shared" si="36"/>
        <v>3</v>
      </c>
      <c r="Y122" s="327"/>
      <c r="Z122" s="327"/>
      <c r="AA122" s="327"/>
      <c r="AB122" s="327"/>
      <c r="AC122" s="327"/>
      <c r="AD122" s="327"/>
      <c r="AE122" s="327" t="s">
        <v>123</v>
      </c>
      <c r="AF122" s="327"/>
      <c r="AG122" s="327">
        <v>180</v>
      </c>
      <c r="AH122" s="327"/>
      <c r="AI122" s="327"/>
      <c r="AJ122" s="327"/>
      <c r="AK122" s="327"/>
      <c r="AL122" s="327"/>
      <c r="AM122" s="327"/>
      <c r="AN122" s="327"/>
      <c r="AO122" s="327"/>
      <c r="AP122" s="327"/>
      <c r="AQ122" s="327">
        <v>5.9</v>
      </c>
      <c r="AR122" s="327">
        <v>5</v>
      </c>
      <c r="AS122" s="327"/>
      <c r="AT122" s="327"/>
      <c r="AU122" s="327"/>
      <c r="AV122" s="327"/>
      <c r="AW122" s="327"/>
      <c r="AX122" s="327"/>
      <c r="AY122" s="327"/>
      <c r="AZ122" s="327"/>
      <c r="BA122" s="327"/>
      <c r="BB122" s="327"/>
      <c r="BC122" s="327"/>
      <c r="BD122" s="327"/>
      <c r="BE122" s="327"/>
      <c r="BF122" s="327">
        <v>1</v>
      </c>
      <c r="BG122" s="327"/>
      <c r="BH122" s="327"/>
      <c r="BI122" s="327"/>
      <c r="BJ122" s="327"/>
      <c r="BK122" s="327"/>
      <c r="BL122" s="327"/>
      <c r="BM122" s="327"/>
      <c r="BN122" s="327"/>
      <c r="BO122" s="327"/>
      <c r="BP122" s="327"/>
      <c r="BQ122" s="327"/>
      <c r="BR122" s="327">
        <v>1</v>
      </c>
      <c r="BS122" s="327">
        <v>1</v>
      </c>
      <c r="BT122" s="327"/>
      <c r="BU122" s="327">
        <v>1</v>
      </c>
      <c r="BV122" s="327">
        <v>2640</v>
      </c>
      <c r="BW122" s="327" t="s">
        <v>132</v>
      </c>
      <c r="BX122" s="327" t="s">
        <v>132</v>
      </c>
      <c r="BY122" s="327"/>
      <c r="BZ122" s="327" t="s">
        <v>120</v>
      </c>
      <c r="CA122" s="327"/>
      <c r="CB122" s="327"/>
      <c r="CC122" s="327"/>
      <c r="CD122" s="327"/>
      <c r="CE122" s="327"/>
      <c r="CF122" s="327">
        <v>43.4</v>
      </c>
      <c r="CG122" s="327"/>
    </row>
    <row r="123" spans="2:85" ht="15" customHeight="1">
      <c r="C123" s="327"/>
      <c r="D123" s="327"/>
      <c r="E123" s="327" t="s">
        <v>261</v>
      </c>
      <c r="F123" s="327"/>
      <c r="G123" s="327" t="s">
        <v>317</v>
      </c>
      <c r="H123" s="327" t="s">
        <v>307</v>
      </c>
      <c r="I123" s="327" t="s">
        <v>314</v>
      </c>
      <c r="J123" s="327" t="s">
        <v>309</v>
      </c>
      <c r="K123" s="327" t="s">
        <v>158</v>
      </c>
      <c r="L123" s="327">
        <v>1</v>
      </c>
      <c r="M123" s="327">
        <v>840</v>
      </c>
      <c r="N123" s="327"/>
      <c r="O123" s="327">
        <f t="shared" si="32"/>
        <v>840</v>
      </c>
      <c r="P123" s="534">
        <f t="shared" si="37"/>
        <v>42</v>
      </c>
      <c r="Q123" s="534">
        <f t="shared" si="30"/>
        <v>42</v>
      </c>
      <c r="R123" s="534">
        <f t="shared" si="33"/>
        <v>46.2</v>
      </c>
      <c r="S123" s="327">
        <v>2</v>
      </c>
      <c r="T123" s="327">
        <f t="shared" si="34"/>
        <v>180</v>
      </c>
      <c r="U123" s="327">
        <f t="shared" si="31"/>
        <v>180</v>
      </c>
      <c r="V123" s="327">
        <f t="shared" si="35"/>
        <v>0.7</v>
      </c>
      <c r="W123" s="327">
        <v>60</v>
      </c>
      <c r="X123" s="327">
        <f t="shared" si="36"/>
        <v>3</v>
      </c>
      <c r="Y123" s="327"/>
      <c r="Z123" s="327"/>
      <c r="AA123" s="327"/>
      <c r="AB123" s="327"/>
      <c r="AC123" s="327"/>
      <c r="AD123" s="327"/>
      <c r="AE123" s="327" t="s">
        <v>123</v>
      </c>
      <c r="AF123" s="327"/>
      <c r="AG123" s="327">
        <v>180</v>
      </c>
      <c r="AH123" s="327"/>
      <c r="AI123" s="327"/>
      <c r="AJ123" s="327"/>
      <c r="AK123" s="327"/>
      <c r="AL123" s="327"/>
      <c r="AM123" s="327"/>
      <c r="AN123" s="327"/>
      <c r="AO123" s="327"/>
      <c r="AP123" s="327"/>
      <c r="AQ123" s="327">
        <v>5.9</v>
      </c>
      <c r="AR123" s="327">
        <v>5</v>
      </c>
      <c r="AS123" s="327"/>
      <c r="AT123" s="327"/>
      <c r="AU123" s="327"/>
      <c r="AV123" s="327"/>
      <c r="AW123" s="327"/>
      <c r="AX123" s="327"/>
      <c r="AY123" s="327"/>
      <c r="AZ123" s="327"/>
      <c r="BA123" s="327"/>
      <c r="BB123" s="327"/>
      <c r="BC123" s="327"/>
      <c r="BD123" s="327"/>
      <c r="BE123" s="327"/>
      <c r="BF123" s="327">
        <v>1</v>
      </c>
      <c r="BG123" s="327"/>
      <c r="BH123" s="327"/>
      <c r="BI123" s="327"/>
      <c r="BJ123" s="327"/>
      <c r="BK123" s="327"/>
      <c r="BL123" s="327"/>
      <c r="BM123" s="327"/>
      <c r="BN123" s="327"/>
      <c r="BO123" s="327"/>
      <c r="BP123" s="327"/>
      <c r="BQ123" s="327"/>
      <c r="BR123" s="327">
        <v>1</v>
      </c>
      <c r="BS123" s="327">
        <v>1</v>
      </c>
      <c r="BT123" s="327"/>
      <c r="BU123" s="327">
        <v>1</v>
      </c>
      <c r="BV123" s="327">
        <v>2640</v>
      </c>
      <c r="BW123" s="327" t="s">
        <v>132</v>
      </c>
      <c r="BX123" s="327" t="s">
        <v>132</v>
      </c>
      <c r="BY123" s="327"/>
      <c r="BZ123" s="327" t="s">
        <v>120</v>
      </c>
      <c r="CA123" s="327"/>
      <c r="CB123" s="327"/>
      <c r="CC123" s="327"/>
      <c r="CD123" s="327"/>
      <c r="CE123" s="327"/>
      <c r="CF123" s="327">
        <v>43.4</v>
      </c>
      <c r="CG123" s="327"/>
    </row>
    <row r="124" spans="2:85" ht="15" customHeight="1">
      <c r="B124" s="524" t="s">
        <v>307</v>
      </c>
      <c r="C124" s="327"/>
      <c r="D124" s="327"/>
      <c r="E124" s="327" t="s">
        <v>261</v>
      </c>
      <c r="F124" s="327"/>
      <c r="G124" s="327" t="s">
        <v>318</v>
      </c>
      <c r="H124" s="327" t="s">
        <v>318</v>
      </c>
      <c r="I124" s="327" t="s">
        <v>319</v>
      </c>
      <c r="J124" s="327" t="s">
        <v>309</v>
      </c>
      <c r="K124" s="327" t="s">
        <v>162</v>
      </c>
      <c r="L124" s="327">
        <v>1</v>
      </c>
      <c r="M124" s="327">
        <v>60</v>
      </c>
      <c r="N124" s="327"/>
      <c r="O124" s="327">
        <f t="shared" si="32"/>
        <v>60</v>
      </c>
      <c r="P124" s="534">
        <f t="shared" si="37"/>
        <v>3</v>
      </c>
      <c r="Q124" s="534">
        <f t="shared" si="30"/>
        <v>6</v>
      </c>
      <c r="R124" s="534">
        <f t="shared" si="33"/>
        <v>6.6</v>
      </c>
      <c r="S124" s="327">
        <v>21</v>
      </c>
      <c r="T124" s="327">
        <f t="shared" si="34"/>
        <v>180</v>
      </c>
      <c r="U124" s="327">
        <f t="shared" si="31"/>
        <v>360</v>
      </c>
      <c r="V124" s="327">
        <f t="shared" si="35"/>
        <v>0.1</v>
      </c>
      <c r="W124" s="327">
        <v>60</v>
      </c>
      <c r="X124" s="327">
        <f t="shared" si="36"/>
        <v>3</v>
      </c>
      <c r="Y124" s="327"/>
      <c r="Z124" s="327"/>
      <c r="AA124" s="327"/>
      <c r="AB124" s="327"/>
      <c r="AC124" s="327"/>
      <c r="AD124" s="327"/>
      <c r="AE124" s="327" t="s">
        <v>123</v>
      </c>
      <c r="AF124" s="327"/>
      <c r="AG124" s="327">
        <v>180</v>
      </c>
      <c r="AH124" s="327"/>
      <c r="AI124" s="327"/>
      <c r="AJ124" s="327"/>
      <c r="AK124" s="327"/>
      <c r="AL124" s="327"/>
      <c r="AM124" s="327"/>
      <c r="AN124" s="327"/>
      <c r="AO124" s="327"/>
      <c r="AP124" s="327"/>
      <c r="AQ124" s="327">
        <v>5.9</v>
      </c>
      <c r="AR124" s="327">
        <v>5</v>
      </c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>
        <v>1</v>
      </c>
      <c r="BG124" s="327">
        <v>1</v>
      </c>
      <c r="BH124" s="327"/>
      <c r="BI124" s="327"/>
      <c r="BJ124" s="327"/>
      <c r="BK124" s="327"/>
      <c r="BL124" s="327"/>
      <c r="BM124" s="327"/>
      <c r="BN124" s="327"/>
      <c r="BO124" s="327"/>
      <c r="BP124" s="327"/>
      <c r="BQ124" s="327"/>
      <c r="BR124" s="327">
        <v>1</v>
      </c>
      <c r="BS124" s="327">
        <v>2</v>
      </c>
      <c r="BT124" s="327"/>
      <c r="BU124" s="327">
        <v>2</v>
      </c>
      <c r="BV124" s="327">
        <v>720</v>
      </c>
      <c r="BW124" s="327" t="s">
        <v>119</v>
      </c>
      <c r="BX124" s="327" t="s">
        <v>119</v>
      </c>
      <c r="BY124" s="327"/>
      <c r="BZ124" s="327" t="s">
        <v>120</v>
      </c>
      <c r="CA124" s="327"/>
      <c r="CB124" s="327"/>
      <c r="CC124" s="327"/>
      <c r="CD124" s="327"/>
      <c r="CE124" s="327"/>
      <c r="CF124" s="327">
        <v>25.7</v>
      </c>
      <c r="CG124" s="327"/>
    </row>
    <row r="125" spans="2:85" ht="15" customHeight="1">
      <c r="B125" s="524" t="s">
        <v>307</v>
      </c>
      <c r="C125" s="327"/>
      <c r="D125" s="327"/>
      <c r="E125" s="327" t="s">
        <v>261</v>
      </c>
      <c r="F125" s="327"/>
      <c r="G125" s="327" t="s">
        <v>320</v>
      </c>
      <c r="H125" s="327" t="s">
        <v>318</v>
      </c>
      <c r="I125" s="327" t="s">
        <v>319</v>
      </c>
      <c r="J125" s="327" t="s">
        <v>309</v>
      </c>
      <c r="K125" s="327" t="s">
        <v>162</v>
      </c>
      <c r="L125" s="327">
        <v>1</v>
      </c>
      <c r="M125" s="327">
        <v>60</v>
      </c>
      <c r="N125" s="327"/>
      <c r="O125" s="327">
        <f t="shared" si="32"/>
        <v>60</v>
      </c>
      <c r="P125" s="534">
        <f t="shared" si="37"/>
        <v>3</v>
      </c>
      <c r="Q125" s="534">
        <f t="shared" si="30"/>
        <v>3</v>
      </c>
      <c r="R125" s="534">
        <f t="shared" si="33"/>
        <v>3.3</v>
      </c>
      <c r="S125" s="327">
        <v>21</v>
      </c>
      <c r="T125" s="327">
        <f t="shared" si="34"/>
        <v>180</v>
      </c>
      <c r="U125" s="327">
        <f t="shared" si="31"/>
        <v>180</v>
      </c>
      <c r="V125" s="327">
        <f t="shared" si="35"/>
        <v>0.1</v>
      </c>
      <c r="W125" s="327">
        <v>60</v>
      </c>
      <c r="X125" s="327">
        <f t="shared" si="36"/>
        <v>3</v>
      </c>
      <c r="Y125" s="327"/>
      <c r="Z125" s="327"/>
      <c r="AA125" s="327"/>
      <c r="AB125" s="327"/>
      <c r="AC125" s="327"/>
      <c r="AD125" s="327"/>
      <c r="AE125" s="327" t="s">
        <v>123</v>
      </c>
      <c r="AF125" s="327"/>
      <c r="AG125" s="327">
        <v>180</v>
      </c>
      <c r="AH125" s="327"/>
      <c r="AI125" s="327"/>
      <c r="AJ125" s="327"/>
      <c r="AK125" s="327"/>
      <c r="AL125" s="327"/>
      <c r="AM125" s="327"/>
      <c r="AN125" s="327"/>
      <c r="AO125" s="327"/>
      <c r="AP125" s="327"/>
      <c r="AQ125" s="327">
        <v>5.9</v>
      </c>
      <c r="AR125" s="327">
        <v>5</v>
      </c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BG125" s="327"/>
      <c r="BH125" s="327">
        <v>1</v>
      </c>
      <c r="BI125" s="327">
        <v>1</v>
      </c>
      <c r="BJ125" s="327"/>
      <c r="BK125" s="327"/>
      <c r="BL125" s="327"/>
      <c r="BM125" s="327"/>
      <c r="BN125" s="327"/>
      <c r="BO125" s="327"/>
      <c r="BP125" s="327"/>
      <c r="BQ125" s="327"/>
      <c r="BR125" s="327">
        <v>1</v>
      </c>
      <c r="BS125" s="327">
        <v>2</v>
      </c>
      <c r="BT125" s="327"/>
      <c r="BU125" s="327">
        <v>2</v>
      </c>
      <c r="BV125" s="327">
        <v>720</v>
      </c>
      <c r="BW125" s="327" t="s">
        <v>132</v>
      </c>
      <c r="BX125" s="327" t="s">
        <v>132</v>
      </c>
      <c r="BY125" s="327"/>
      <c r="BZ125" s="327" t="s">
        <v>120</v>
      </c>
      <c r="CA125" s="327"/>
      <c r="CB125" s="327"/>
      <c r="CC125" s="327"/>
      <c r="CD125" s="327"/>
      <c r="CE125" s="327"/>
      <c r="CF125" s="327">
        <v>25.7</v>
      </c>
      <c r="CG125" s="327"/>
    </row>
    <row r="126" spans="2:85" ht="15" customHeight="1">
      <c r="B126" s="524" t="s">
        <v>307</v>
      </c>
      <c r="C126" s="327"/>
      <c r="D126" s="327"/>
      <c r="E126" s="327" t="s">
        <v>261</v>
      </c>
      <c r="F126" s="327"/>
      <c r="G126" s="327" t="s">
        <v>321</v>
      </c>
      <c r="H126" s="327" t="s">
        <v>1333</v>
      </c>
      <c r="I126" s="327" t="s">
        <v>319</v>
      </c>
      <c r="J126" s="327" t="s">
        <v>309</v>
      </c>
      <c r="K126" s="327" t="s">
        <v>162</v>
      </c>
      <c r="L126" s="327">
        <v>1</v>
      </c>
      <c r="M126" s="327">
        <v>60</v>
      </c>
      <c r="N126" s="327"/>
      <c r="O126" s="327">
        <f t="shared" si="32"/>
        <v>60</v>
      </c>
      <c r="P126" s="534">
        <f t="shared" si="37"/>
        <v>3</v>
      </c>
      <c r="Q126" s="534">
        <f t="shared" si="30"/>
        <v>3</v>
      </c>
      <c r="R126" s="534">
        <f t="shared" si="33"/>
        <v>3.3</v>
      </c>
      <c r="S126" s="327">
        <v>21</v>
      </c>
      <c r="T126" s="327">
        <f t="shared" si="34"/>
        <v>180</v>
      </c>
      <c r="U126" s="327">
        <f t="shared" si="31"/>
        <v>180</v>
      </c>
      <c r="V126" s="327">
        <f t="shared" si="35"/>
        <v>0.1</v>
      </c>
      <c r="W126" s="327">
        <v>60</v>
      </c>
      <c r="X126" s="327">
        <f t="shared" si="36"/>
        <v>3</v>
      </c>
      <c r="Y126" s="327"/>
      <c r="Z126" s="327"/>
      <c r="AA126" s="327"/>
      <c r="AB126" s="327"/>
      <c r="AC126" s="327"/>
      <c r="AD126" s="327"/>
      <c r="AE126" s="327" t="s">
        <v>123</v>
      </c>
      <c r="AF126" s="327"/>
      <c r="AG126" s="327">
        <v>180</v>
      </c>
      <c r="AH126" s="327"/>
      <c r="AI126" s="327"/>
      <c r="AJ126" s="327"/>
      <c r="AK126" s="327"/>
      <c r="AL126" s="327"/>
      <c r="AM126" s="327"/>
      <c r="AN126" s="327"/>
      <c r="AO126" s="327"/>
      <c r="AP126" s="327"/>
      <c r="AQ126" s="327">
        <v>5.9</v>
      </c>
      <c r="AR126" s="327">
        <v>5</v>
      </c>
      <c r="AS126" s="327"/>
      <c r="AT126" s="327"/>
      <c r="AU126" s="327"/>
      <c r="AV126" s="327"/>
      <c r="AW126" s="327"/>
      <c r="AX126" s="327"/>
      <c r="AY126" s="327"/>
      <c r="AZ126" s="327"/>
      <c r="BA126" s="327"/>
      <c r="BB126" s="327"/>
      <c r="BC126" s="327"/>
      <c r="BD126" s="327"/>
      <c r="BE126" s="327"/>
      <c r="BF126" s="327">
        <v>1</v>
      </c>
      <c r="BG126" s="327"/>
      <c r="BH126" s="327"/>
      <c r="BI126" s="327"/>
      <c r="BJ126" s="327"/>
      <c r="BK126" s="327"/>
      <c r="BL126" s="327"/>
      <c r="BM126" s="327"/>
      <c r="BN126" s="327"/>
      <c r="BO126" s="327"/>
      <c r="BP126" s="327"/>
      <c r="BQ126" s="327"/>
      <c r="BR126" s="327">
        <v>1</v>
      </c>
      <c r="BS126" s="327">
        <v>1</v>
      </c>
      <c r="BT126" s="327"/>
      <c r="BU126" s="327">
        <v>1</v>
      </c>
      <c r="BV126" s="327">
        <v>360</v>
      </c>
      <c r="BW126" s="327" t="s">
        <v>132</v>
      </c>
      <c r="BX126" s="327" t="s">
        <v>132</v>
      </c>
      <c r="BY126" s="327"/>
      <c r="BZ126" s="327" t="s">
        <v>120</v>
      </c>
      <c r="CA126" s="327"/>
      <c r="CB126" s="327"/>
      <c r="CC126" s="327"/>
      <c r="CD126" s="327"/>
      <c r="CE126" s="327"/>
      <c r="CF126" s="327">
        <v>25.7</v>
      </c>
      <c r="CG126" s="327"/>
    </row>
    <row r="127" spans="2:85" ht="15" customHeight="1">
      <c r="C127" s="327"/>
      <c r="D127" s="327"/>
      <c r="E127" s="327" t="s">
        <v>261</v>
      </c>
      <c r="F127" s="327"/>
      <c r="G127" s="327" t="s">
        <v>322</v>
      </c>
      <c r="H127" s="327" t="s">
        <v>1333</v>
      </c>
      <c r="I127" s="327" t="s">
        <v>319</v>
      </c>
      <c r="J127" s="327" t="s">
        <v>309</v>
      </c>
      <c r="K127" s="327" t="s">
        <v>162</v>
      </c>
      <c r="L127" s="327">
        <v>1</v>
      </c>
      <c r="M127" s="327">
        <v>60</v>
      </c>
      <c r="N127" s="327"/>
      <c r="O127" s="327">
        <f t="shared" si="32"/>
        <v>60</v>
      </c>
      <c r="P127" s="534">
        <f t="shared" si="37"/>
        <v>3</v>
      </c>
      <c r="Q127" s="534">
        <f t="shared" si="30"/>
        <v>3</v>
      </c>
      <c r="R127" s="534">
        <f t="shared" si="33"/>
        <v>3.3</v>
      </c>
      <c r="S127" s="327">
        <v>21</v>
      </c>
      <c r="T127" s="327">
        <f t="shared" si="34"/>
        <v>180</v>
      </c>
      <c r="U127" s="327">
        <f t="shared" si="31"/>
        <v>180</v>
      </c>
      <c r="V127" s="327">
        <f t="shared" si="35"/>
        <v>0.1</v>
      </c>
      <c r="W127" s="327">
        <v>60</v>
      </c>
      <c r="X127" s="327">
        <f t="shared" si="36"/>
        <v>3</v>
      </c>
      <c r="Y127" s="327"/>
      <c r="Z127" s="327"/>
      <c r="AA127" s="327"/>
      <c r="AB127" s="327"/>
      <c r="AC127" s="327"/>
      <c r="AD127" s="327"/>
      <c r="AE127" s="327" t="s">
        <v>123</v>
      </c>
      <c r="AF127" s="327"/>
      <c r="AG127" s="327">
        <v>180</v>
      </c>
      <c r="AH127" s="327"/>
      <c r="AI127" s="327"/>
      <c r="AJ127" s="327"/>
      <c r="AK127" s="327"/>
      <c r="AL127" s="327"/>
      <c r="AM127" s="327"/>
      <c r="AN127" s="327"/>
      <c r="AO127" s="327"/>
      <c r="AP127" s="327"/>
      <c r="AQ127" s="327">
        <v>5.9</v>
      </c>
      <c r="AR127" s="327">
        <v>5</v>
      </c>
      <c r="AS127" s="327"/>
      <c r="AT127" s="327"/>
      <c r="AU127" s="327"/>
      <c r="AV127" s="327"/>
      <c r="AW127" s="327"/>
      <c r="AX127" s="327"/>
      <c r="AY127" s="327"/>
      <c r="AZ127" s="327"/>
      <c r="BA127" s="327"/>
      <c r="BB127" s="327"/>
      <c r="BC127" s="327"/>
      <c r="BD127" s="327"/>
      <c r="BE127" s="327"/>
      <c r="BF127" s="327">
        <v>1</v>
      </c>
      <c r="BG127" s="327"/>
      <c r="BH127" s="327"/>
      <c r="BI127" s="327"/>
      <c r="BJ127" s="327"/>
      <c r="BK127" s="327"/>
      <c r="BL127" s="327"/>
      <c r="BM127" s="327"/>
      <c r="BN127" s="327"/>
      <c r="BO127" s="327"/>
      <c r="BP127" s="327"/>
      <c r="BQ127" s="327"/>
      <c r="BR127" s="327">
        <v>1</v>
      </c>
      <c r="BS127" s="327">
        <v>1</v>
      </c>
      <c r="BT127" s="327"/>
      <c r="BU127" s="327">
        <v>1</v>
      </c>
      <c r="BV127" s="327">
        <v>360</v>
      </c>
      <c r="BW127" s="327" t="s">
        <v>132</v>
      </c>
      <c r="BX127" s="327" t="s">
        <v>132</v>
      </c>
      <c r="BY127" s="327"/>
      <c r="BZ127" s="327" t="s">
        <v>120</v>
      </c>
      <c r="CA127" s="327"/>
      <c r="CB127" s="327"/>
      <c r="CC127" s="327"/>
      <c r="CD127" s="327"/>
      <c r="CE127" s="327"/>
      <c r="CF127" s="327">
        <v>25.7</v>
      </c>
      <c r="CG127" s="327"/>
    </row>
    <row r="128" spans="2:85" ht="15" customHeight="1">
      <c r="B128" s="524" t="s">
        <v>307</v>
      </c>
      <c r="C128" s="327"/>
      <c r="D128" s="327"/>
      <c r="E128" s="327" t="s">
        <v>261</v>
      </c>
      <c r="F128" s="327"/>
      <c r="G128" s="327" t="s">
        <v>323</v>
      </c>
      <c r="H128" s="327" t="s">
        <v>1333</v>
      </c>
      <c r="I128" s="327" t="s">
        <v>324</v>
      </c>
      <c r="J128" s="327" t="s">
        <v>309</v>
      </c>
      <c r="K128" s="327" t="s">
        <v>158</v>
      </c>
      <c r="L128" s="327">
        <v>1</v>
      </c>
      <c r="M128" s="327">
        <v>60</v>
      </c>
      <c r="N128" s="327"/>
      <c r="O128" s="327">
        <f t="shared" si="32"/>
        <v>60</v>
      </c>
      <c r="P128" s="534">
        <f t="shared" si="37"/>
        <v>3</v>
      </c>
      <c r="Q128" s="534">
        <f t="shared" si="30"/>
        <v>3</v>
      </c>
      <c r="R128" s="534">
        <f t="shared" si="33"/>
        <v>3.3</v>
      </c>
      <c r="S128" s="327">
        <v>21</v>
      </c>
      <c r="T128" s="327">
        <f t="shared" si="34"/>
        <v>180</v>
      </c>
      <c r="U128" s="327">
        <f t="shared" si="31"/>
        <v>180</v>
      </c>
      <c r="V128" s="327">
        <f t="shared" si="35"/>
        <v>0.1</v>
      </c>
      <c r="W128" s="327">
        <v>60</v>
      </c>
      <c r="X128" s="327">
        <f t="shared" si="36"/>
        <v>3</v>
      </c>
      <c r="Y128" s="327"/>
      <c r="Z128" s="327"/>
      <c r="AA128" s="327"/>
      <c r="AB128" s="327"/>
      <c r="AC128" s="327"/>
      <c r="AD128" s="327"/>
      <c r="AE128" s="327" t="s">
        <v>123</v>
      </c>
      <c r="AF128" s="327"/>
      <c r="AG128" s="327">
        <v>180</v>
      </c>
      <c r="AH128" s="327"/>
      <c r="AI128" s="327"/>
      <c r="AJ128" s="327"/>
      <c r="AK128" s="327"/>
      <c r="AL128" s="327"/>
      <c r="AM128" s="327"/>
      <c r="AN128" s="327"/>
      <c r="AO128" s="327"/>
      <c r="AP128" s="327"/>
      <c r="AQ128" s="327">
        <v>5.9</v>
      </c>
      <c r="AR128" s="327">
        <v>5</v>
      </c>
      <c r="AS128" s="327"/>
      <c r="AT128" s="327"/>
      <c r="AU128" s="327"/>
      <c r="AV128" s="327"/>
      <c r="AW128" s="327"/>
      <c r="AX128" s="327"/>
      <c r="AY128" s="327"/>
      <c r="AZ128" s="327"/>
      <c r="BA128" s="327"/>
      <c r="BB128" s="327"/>
      <c r="BC128" s="327"/>
      <c r="BD128" s="327"/>
      <c r="BE128" s="327"/>
      <c r="BF128" s="327">
        <v>1</v>
      </c>
      <c r="BG128" s="327">
        <v>1</v>
      </c>
      <c r="BH128" s="327"/>
      <c r="BI128" s="327"/>
      <c r="BJ128" s="327"/>
      <c r="BK128" s="327"/>
      <c r="BL128" s="327"/>
      <c r="BM128" s="327"/>
      <c r="BN128" s="327"/>
      <c r="BO128" s="327"/>
      <c r="BP128" s="327"/>
      <c r="BQ128" s="327"/>
      <c r="BR128" s="327">
        <v>1</v>
      </c>
      <c r="BS128" s="327">
        <v>2</v>
      </c>
      <c r="BT128" s="327"/>
      <c r="BU128" s="327">
        <v>2</v>
      </c>
      <c r="BV128" s="327">
        <v>720</v>
      </c>
      <c r="BW128" s="327" t="s">
        <v>132</v>
      </c>
      <c r="BX128" s="327" t="s">
        <v>132</v>
      </c>
      <c r="BY128" s="327"/>
      <c r="BZ128" s="327" t="s">
        <v>120</v>
      </c>
      <c r="CA128" s="327"/>
      <c r="CB128" s="327"/>
      <c r="CC128" s="327"/>
      <c r="CD128" s="327"/>
      <c r="CE128" s="327"/>
      <c r="CF128" s="327">
        <v>25.7</v>
      </c>
      <c r="CG128" s="327"/>
    </row>
    <row r="129" spans="2:85" ht="15" customHeight="1">
      <c r="B129" s="524" t="s">
        <v>307</v>
      </c>
      <c r="C129" s="327"/>
      <c r="D129" s="327"/>
      <c r="E129" s="327" t="s">
        <v>261</v>
      </c>
      <c r="F129" s="327"/>
      <c r="G129" s="327" t="s">
        <v>325</v>
      </c>
      <c r="H129" s="327" t="s">
        <v>1333</v>
      </c>
      <c r="I129" s="327" t="s">
        <v>324</v>
      </c>
      <c r="J129" s="327" t="s">
        <v>309</v>
      </c>
      <c r="K129" s="327" t="s">
        <v>158</v>
      </c>
      <c r="L129" s="327">
        <v>1</v>
      </c>
      <c r="M129" s="327">
        <v>60</v>
      </c>
      <c r="N129" s="327"/>
      <c r="O129" s="327">
        <f t="shared" si="32"/>
        <v>60</v>
      </c>
      <c r="P129" s="534">
        <f t="shared" si="37"/>
        <v>3</v>
      </c>
      <c r="Q129" s="534">
        <f t="shared" si="30"/>
        <v>3</v>
      </c>
      <c r="R129" s="534">
        <f t="shared" si="33"/>
        <v>3.3</v>
      </c>
      <c r="S129" s="327">
        <v>21</v>
      </c>
      <c r="T129" s="327">
        <f t="shared" si="34"/>
        <v>180</v>
      </c>
      <c r="U129" s="327">
        <f t="shared" si="31"/>
        <v>180</v>
      </c>
      <c r="V129" s="327">
        <f t="shared" si="35"/>
        <v>0.1</v>
      </c>
      <c r="W129" s="327">
        <v>60</v>
      </c>
      <c r="X129" s="327">
        <f t="shared" si="36"/>
        <v>3</v>
      </c>
      <c r="Y129" s="327"/>
      <c r="Z129" s="327"/>
      <c r="AA129" s="327"/>
      <c r="AB129" s="327"/>
      <c r="AC129" s="327"/>
      <c r="AD129" s="327"/>
      <c r="AE129" s="327" t="s">
        <v>123</v>
      </c>
      <c r="AF129" s="327"/>
      <c r="AG129" s="327">
        <v>180</v>
      </c>
      <c r="AH129" s="327"/>
      <c r="AI129" s="327"/>
      <c r="AJ129" s="327"/>
      <c r="AK129" s="327"/>
      <c r="AL129" s="327"/>
      <c r="AM129" s="327"/>
      <c r="AN129" s="327"/>
      <c r="AO129" s="327"/>
      <c r="AP129" s="327"/>
      <c r="AQ129" s="327">
        <v>5.9</v>
      </c>
      <c r="AR129" s="327">
        <v>5</v>
      </c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27"/>
      <c r="BC129" s="327"/>
      <c r="BD129" s="327"/>
      <c r="BE129" s="327"/>
      <c r="BF129" s="327"/>
      <c r="BG129" s="327"/>
      <c r="BH129" s="327">
        <v>1</v>
      </c>
      <c r="BI129" s="327">
        <v>1</v>
      </c>
      <c r="BJ129" s="327"/>
      <c r="BK129" s="327"/>
      <c r="BL129" s="327"/>
      <c r="BM129" s="327"/>
      <c r="BN129" s="327"/>
      <c r="BO129" s="327"/>
      <c r="BP129" s="327"/>
      <c r="BQ129" s="327"/>
      <c r="BR129" s="327">
        <v>1</v>
      </c>
      <c r="BS129" s="327">
        <v>2</v>
      </c>
      <c r="BT129" s="327"/>
      <c r="BU129" s="327">
        <v>2</v>
      </c>
      <c r="BV129" s="327">
        <v>720</v>
      </c>
      <c r="BW129" s="327" t="s">
        <v>132</v>
      </c>
      <c r="BX129" s="327" t="s">
        <v>132</v>
      </c>
      <c r="BY129" s="327"/>
      <c r="BZ129" s="327" t="s">
        <v>120</v>
      </c>
      <c r="CA129" s="327"/>
      <c r="CB129" s="327"/>
      <c r="CC129" s="327"/>
      <c r="CD129" s="327"/>
      <c r="CE129" s="327"/>
      <c r="CF129" s="327">
        <v>25.7</v>
      </c>
      <c r="CG129" s="327"/>
    </row>
    <row r="130" spans="2:85" ht="15" customHeight="1">
      <c r="B130" s="524" t="s">
        <v>307</v>
      </c>
      <c r="C130" s="327"/>
      <c r="D130" s="327"/>
      <c r="E130" s="327" t="s">
        <v>261</v>
      </c>
      <c r="F130" s="327"/>
      <c r="G130" s="327" t="s">
        <v>326</v>
      </c>
      <c r="H130" s="327" t="s">
        <v>1333</v>
      </c>
      <c r="I130" s="327" t="s">
        <v>324</v>
      </c>
      <c r="J130" s="327" t="s">
        <v>309</v>
      </c>
      <c r="K130" s="327" t="s">
        <v>158</v>
      </c>
      <c r="L130" s="327">
        <v>1</v>
      </c>
      <c r="M130" s="327">
        <v>60</v>
      </c>
      <c r="N130" s="327"/>
      <c r="O130" s="327">
        <f t="shared" si="32"/>
        <v>60</v>
      </c>
      <c r="P130" s="534">
        <f t="shared" si="37"/>
        <v>3</v>
      </c>
      <c r="Q130" s="534">
        <f t="shared" si="30"/>
        <v>3</v>
      </c>
      <c r="R130" s="534">
        <f t="shared" si="33"/>
        <v>3.3</v>
      </c>
      <c r="S130" s="327">
        <v>21</v>
      </c>
      <c r="T130" s="327">
        <f t="shared" si="34"/>
        <v>180</v>
      </c>
      <c r="U130" s="327">
        <f t="shared" si="31"/>
        <v>180</v>
      </c>
      <c r="V130" s="327">
        <f t="shared" si="35"/>
        <v>0.1</v>
      </c>
      <c r="W130" s="327">
        <v>60</v>
      </c>
      <c r="X130" s="327">
        <f t="shared" si="36"/>
        <v>3</v>
      </c>
      <c r="Y130" s="327"/>
      <c r="Z130" s="327"/>
      <c r="AA130" s="327"/>
      <c r="AB130" s="327"/>
      <c r="AC130" s="327"/>
      <c r="AD130" s="327"/>
      <c r="AE130" s="327" t="s">
        <v>123</v>
      </c>
      <c r="AF130" s="327"/>
      <c r="AG130" s="327">
        <v>180</v>
      </c>
      <c r="AH130" s="327"/>
      <c r="AI130" s="327"/>
      <c r="AJ130" s="327"/>
      <c r="AK130" s="327"/>
      <c r="AL130" s="327"/>
      <c r="AM130" s="327"/>
      <c r="AN130" s="327"/>
      <c r="AO130" s="327"/>
      <c r="AP130" s="327"/>
      <c r="AQ130" s="327">
        <v>5.9</v>
      </c>
      <c r="AR130" s="327">
        <v>5</v>
      </c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327"/>
      <c r="BC130" s="327"/>
      <c r="BD130" s="327"/>
      <c r="BE130" s="327"/>
      <c r="BF130" s="327">
        <v>1</v>
      </c>
      <c r="BG130" s="327"/>
      <c r="BH130" s="327"/>
      <c r="BI130" s="327"/>
      <c r="BJ130" s="327"/>
      <c r="BK130" s="327"/>
      <c r="BL130" s="327"/>
      <c r="BM130" s="327"/>
      <c r="BN130" s="327"/>
      <c r="BO130" s="327"/>
      <c r="BP130" s="327"/>
      <c r="BQ130" s="327"/>
      <c r="BR130" s="327">
        <v>1</v>
      </c>
      <c r="BS130" s="327">
        <v>1</v>
      </c>
      <c r="BT130" s="327"/>
      <c r="BU130" s="327">
        <v>1</v>
      </c>
      <c r="BV130" s="327">
        <v>360</v>
      </c>
      <c r="BW130" s="327" t="s">
        <v>132</v>
      </c>
      <c r="BX130" s="327" t="s">
        <v>132</v>
      </c>
      <c r="BY130" s="327"/>
      <c r="BZ130" s="327" t="s">
        <v>120</v>
      </c>
      <c r="CA130" s="327"/>
      <c r="CB130" s="327"/>
      <c r="CC130" s="327"/>
      <c r="CD130" s="327"/>
      <c r="CE130" s="327"/>
      <c r="CF130" s="327">
        <v>25.7</v>
      </c>
      <c r="CG130" s="327"/>
    </row>
    <row r="131" spans="2:85" ht="15" customHeight="1">
      <c r="C131" s="327"/>
      <c r="D131" s="327"/>
      <c r="E131" s="327" t="s">
        <v>261</v>
      </c>
      <c r="F131" s="327"/>
      <c r="G131" s="327" t="s">
        <v>327</v>
      </c>
      <c r="H131" s="327" t="s">
        <v>1333</v>
      </c>
      <c r="I131" s="327" t="s">
        <v>324</v>
      </c>
      <c r="J131" s="327" t="s">
        <v>309</v>
      </c>
      <c r="K131" s="327" t="s">
        <v>158</v>
      </c>
      <c r="L131" s="327">
        <v>1</v>
      </c>
      <c r="M131" s="327">
        <v>60</v>
      </c>
      <c r="N131" s="327"/>
      <c r="O131" s="327">
        <f t="shared" si="32"/>
        <v>60</v>
      </c>
      <c r="P131" s="534">
        <f t="shared" si="37"/>
        <v>3</v>
      </c>
      <c r="Q131" s="534">
        <f t="shared" si="30"/>
        <v>3</v>
      </c>
      <c r="R131" s="534">
        <f t="shared" si="33"/>
        <v>3.3</v>
      </c>
      <c r="S131" s="327">
        <v>21</v>
      </c>
      <c r="T131" s="327">
        <f t="shared" si="34"/>
        <v>180</v>
      </c>
      <c r="U131" s="327">
        <f t="shared" si="31"/>
        <v>180</v>
      </c>
      <c r="V131" s="327">
        <f t="shared" si="35"/>
        <v>0.1</v>
      </c>
      <c r="W131" s="327">
        <v>60</v>
      </c>
      <c r="X131" s="327">
        <f t="shared" si="36"/>
        <v>3</v>
      </c>
      <c r="Y131" s="327"/>
      <c r="Z131" s="327"/>
      <c r="AA131" s="327"/>
      <c r="AB131" s="327"/>
      <c r="AC131" s="327"/>
      <c r="AD131" s="327"/>
      <c r="AE131" s="327" t="s">
        <v>123</v>
      </c>
      <c r="AF131" s="327"/>
      <c r="AG131" s="327">
        <v>180</v>
      </c>
      <c r="AH131" s="327"/>
      <c r="AI131" s="327"/>
      <c r="AJ131" s="327"/>
      <c r="AK131" s="327"/>
      <c r="AL131" s="327"/>
      <c r="AM131" s="327"/>
      <c r="AN131" s="327"/>
      <c r="AO131" s="327"/>
      <c r="AP131" s="327"/>
      <c r="AQ131" s="327">
        <v>5.9</v>
      </c>
      <c r="AR131" s="327">
        <v>5</v>
      </c>
      <c r="AS131" s="327"/>
      <c r="AT131" s="327"/>
      <c r="AU131" s="327"/>
      <c r="AV131" s="327"/>
      <c r="AW131" s="327"/>
      <c r="AX131" s="327"/>
      <c r="AY131" s="327"/>
      <c r="AZ131" s="327"/>
      <c r="BA131" s="327"/>
      <c r="BB131" s="327"/>
      <c r="BC131" s="327"/>
      <c r="BD131" s="327"/>
      <c r="BE131" s="327"/>
      <c r="BF131" s="327">
        <v>1</v>
      </c>
      <c r="BG131" s="327"/>
      <c r="BH131" s="327"/>
      <c r="BI131" s="327"/>
      <c r="BJ131" s="327"/>
      <c r="BK131" s="327"/>
      <c r="BL131" s="327"/>
      <c r="BM131" s="327"/>
      <c r="BN131" s="327"/>
      <c r="BO131" s="327"/>
      <c r="BP131" s="327"/>
      <c r="BQ131" s="327"/>
      <c r="BR131" s="327">
        <v>1</v>
      </c>
      <c r="BS131" s="327">
        <v>1</v>
      </c>
      <c r="BT131" s="327"/>
      <c r="BU131" s="327">
        <v>1</v>
      </c>
      <c r="BV131" s="327">
        <v>360</v>
      </c>
      <c r="BW131" s="327" t="s">
        <v>132</v>
      </c>
      <c r="BX131" s="327" t="s">
        <v>132</v>
      </c>
      <c r="BY131" s="327"/>
      <c r="BZ131" s="327" t="s">
        <v>120</v>
      </c>
      <c r="CA131" s="327"/>
      <c r="CB131" s="327"/>
      <c r="CC131" s="327"/>
      <c r="CD131" s="327"/>
      <c r="CE131" s="327"/>
      <c r="CF131" s="327">
        <v>25.7</v>
      </c>
      <c r="CG131" s="327"/>
    </row>
    <row r="132" spans="2:85" ht="15" customHeight="1">
      <c r="B132" s="524" t="s">
        <v>328</v>
      </c>
      <c r="C132" s="327"/>
      <c r="D132" s="327"/>
      <c r="E132" s="327" t="s">
        <v>261</v>
      </c>
      <c r="F132" s="327"/>
      <c r="G132" s="327" t="s">
        <v>328</v>
      </c>
      <c r="H132" s="327" t="s">
        <v>1334</v>
      </c>
      <c r="I132" s="327" t="s">
        <v>329</v>
      </c>
      <c r="J132" s="327" t="s">
        <v>330</v>
      </c>
      <c r="K132" s="327" t="s">
        <v>331</v>
      </c>
      <c r="L132" s="327">
        <v>1</v>
      </c>
      <c r="M132" s="327">
        <v>1135</v>
      </c>
      <c r="N132" s="327"/>
      <c r="O132" s="327">
        <f t="shared" si="32"/>
        <v>1135</v>
      </c>
      <c r="P132" s="534">
        <f t="shared" si="37"/>
        <v>56.75</v>
      </c>
      <c r="Q132" s="534">
        <f t="shared" si="30"/>
        <v>56.75</v>
      </c>
      <c r="R132" s="534">
        <f t="shared" si="33"/>
        <v>62.424999999999997</v>
      </c>
      <c r="S132" s="327">
        <v>2</v>
      </c>
      <c r="T132" s="327">
        <f t="shared" si="34"/>
        <v>180</v>
      </c>
      <c r="U132" s="327">
        <f t="shared" si="31"/>
        <v>180</v>
      </c>
      <c r="V132" s="327">
        <f t="shared" si="35"/>
        <v>1.9</v>
      </c>
      <c r="W132" s="327">
        <v>30</v>
      </c>
      <c r="X132" s="327">
        <f t="shared" si="36"/>
        <v>6</v>
      </c>
      <c r="Y132" s="327"/>
      <c r="Z132" s="327"/>
      <c r="AA132" s="327"/>
      <c r="AB132" s="327"/>
      <c r="AC132" s="327"/>
      <c r="AD132" s="327"/>
      <c r="AE132" s="327" t="s">
        <v>123</v>
      </c>
      <c r="AF132" s="327"/>
      <c r="AG132" s="327">
        <v>180</v>
      </c>
      <c r="AH132" s="327"/>
      <c r="AI132" s="327"/>
      <c r="AJ132" s="327"/>
      <c r="AK132" s="327"/>
      <c r="AL132" s="327"/>
      <c r="AM132" s="327"/>
      <c r="AN132" s="327"/>
      <c r="AO132" s="327"/>
      <c r="AP132" s="327"/>
      <c r="AQ132" s="327">
        <v>6.2</v>
      </c>
      <c r="AR132" s="327">
        <v>5</v>
      </c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327">
        <v>1</v>
      </c>
      <c r="BC132" s="327">
        <v>1</v>
      </c>
      <c r="BD132" s="327"/>
      <c r="BE132" s="327"/>
      <c r="BF132" s="327">
        <v>1</v>
      </c>
      <c r="BG132" s="327">
        <v>1</v>
      </c>
      <c r="BH132" s="327"/>
      <c r="BI132" s="327"/>
      <c r="BJ132" s="327"/>
      <c r="BK132" s="327"/>
      <c r="BL132" s="327"/>
      <c r="BM132" s="327"/>
      <c r="BN132" s="327"/>
      <c r="BO132" s="327"/>
      <c r="BP132" s="327"/>
      <c r="BQ132" s="327"/>
      <c r="BR132" s="327">
        <v>1</v>
      </c>
      <c r="BS132" s="327">
        <v>2</v>
      </c>
      <c r="BT132" s="327"/>
      <c r="BU132" s="327">
        <v>2</v>
      </c>
      <c r="BV132" s="327">
        <v>9584</v>
      </c>
      <c r="BW132" s="327" t="s">
        <v>119</v>
      </c>
      <c r="BX132" s="327" t="s">
        <v>119</v>
      </c>
      <c r="BY132" s="327"/>
      <c r="BZ132" s="327" t="s">
        <v>120</v>
      </c>
      <c r="CA132" s="327"/>
      <c r="CB132" s="327"/>
      <c r="CC132" s="327"/>
      <c r="CD132" s="327"/>
      <c r="CE132" s="327"/>
      <c r="CF132" s="327">
        <v>43.4</v>
      </c>
      <c r="CG132" s="327"/>
    </row>
    <row r="133" spans="2:85" ht="15" customHeight="1">
      <c r="B133" s="524" t="s">
        <v>328</v>
      </c>
      <c r="C133" s="327"/>
      <c r="D133" s="327"/>
      <c r="E133" s="327" t="s">
        <v>261</v>
      </c>
      <c r="F133" s="327"/>
      <c r="G133" s="327" t="s">
        <v>332</v>
      </c>
      <c r="H133" s="327" t="s">
        <v>328</v>
      </c>
      <c r="I133" s="327" t="s">
        <v>329</v>
      </c>
      <c r="J133" s="327" t="s">
        <v>330</v>
      </c>
      <c r="K133" s="327" t="s">
        <v>331</v>
      </c>
      <c r="L133" s="327">
        <v>1</v>
      </c>
      <c r="M133" s="327">
        <v>1135</v>
      </c>
      <c r="N133" s="327"/>
      <c r="O133" s="327">
        <f t="shared" si="32"/>
        <v>1135</v>
      </c>
      <c r="P133" s="534">
        <f t="shared" si="37"/>
        <v>56.75</v>
      </c>
      <c r="Q133" s="534">
        <f t="shared" si="30"/>
        <v>56.75</v>
      </c>
      <c r="R133" s="534">
        <f t="shared" si="33"/>
        <v>62.424999999999997</v>
      </c>
      <c r="S133" s="327">
        <v>2</v>
      </c>
      <c r="T133" s="327">
        <f t="shared" si="34"/>
        <v>180</v>
      </c>
      <c r="U133" s="327">
        <f t="shared" si="31"/>
        <v>180</v>
      </c>
      <c r="V133" s="327">
        <f t="shared" si="35"/>
        <v>1.9</v>
      </c>
      <c r="W133" s="327">
        <v>30</v>
      </c>
      <c r="X133" s="327">
        <f t="shared" si="36"/>
        <v>6</v>
      </c>
      <c r="Y133" s="327"/>
      <c r="Z133" s="327"/>
      <c r="AA133" s="327"/>
      <c r="AB133" s="327"/>
      <c r="AC133" s="327"/>
      <c r="AD133" s="327"/>
      <c r="AE133" s="327" t="s">
        <v>123</v>
      </c>
      <c r="AF133" s="327"/>
      <c r="AG133" s="327">
        <v>180</v>
      </c>
      <c r="AH133" s="327"/>
      <c r="AI133" s="327"/>
      <c r="AJ133" s="327"/>
      <c r="AK133" s="327"/>
      <c r="AL133" s="327"/>
      <c r="AM133" s="327"/>
      <c r="AN133" s="327"/>
      <c r="AO133" s="327"/>
      <c r="AP133" s="327"/>
      <c r="AQ133" s="327">
        <v>6.2</v>
      </c>
      <c r="AR133" s="327">
        <v>5</v>
      </c>
      <c r="AS133" s="327"/>
      <c r="AT133" s="327"/>
      <c r="AU133" s="327"/>
      <c r="AV133" s="327"/>
      <c r="AW133" s="327"/>
      <c r="AX133" s="327"/>
      <c r="AY133" s="327"/>
      <c r="AZ133" s="327"/>
      <c r="BA133" s="327"/>
      <c r="BB133" s="327">
        <v>1</v>
      </c>
      <c r="BC133" s="327"/>
      <c r="BD133" s="327"/>
      <c r="BE133" s="327"/>
      <c r="BF133" s="327">
        <v>1</v>
      </c>
      <c r="BG133" s="327"/>
      <c r="BH133" s="327"/>
      <c r="BI133" s="327"/>
      <c r="BJ133" s="327"/>
      <c r="BK133" s="327"/>
      <c r="BL133" s="327"/>
      <c r="BM133" s="327"/>
      <c r="BN133" s="327"/>
      <c r="BO133" s="327"/>
      <c r="BP133" s="327"/>
      <c r="BQ133" s="327"/>
      <c r="BR133" s="327">
        <v>1</v>
      </c>
      <c r="BS133" s="327">
        <v>1</v>
      </c>
      <c r="BT133" s="327"/>
      <c r="BU133" s="327">
        <v>1</v>
      </c>
      <c r="BV133" s="327">
        <v>4792</v>
      </c>
      <c r="BW133" s="327" t="s">
        <v>132</v>
      </c>
      <c r="BX133" s="327" t="s">
        <v>132</v>
      </c>
      <c r="BY133" s="327"/>
      <c r="BZ133" s="327" t="s">
        <v>120</v>
      </c>
      <c r="CA133" s="327"/>
      <c r="CB133" s="327"/>
      <c r="CC133" s="327"/>
      <c r="CD133" s="327"/>
      <c r="CE133" s="327"/>
      <c r="CF133" s="327">
        <v>43.4</v>
      </c>
      <c r="CG133" s="327"/>
    </row>
    <row r="134" spans="2:85" ht="15" customHeight="1">
      <c r="C134" s="327"/>
      <c r="D134" s="327"/>
      <c r="E134" s="327" t="s">
        <v>261</v>
      </c>
      <c r="F134" s="327"/>
      <c r="G134" s="327" t="s">
        <v>333</v>
      </c>
      <c r="H134" s="327" t="s">
        <v>328</v>
      </c>
      <c r="I134" s="327" t="s">
        <v>329</v>
      </c>
      <c r="J134" s="327" t="s">
        <v>330</v>
      </c>
      <c r="K134" s="327" t="s">
        <v>331</v>
      </c>
      <c r="L134" s="327">
        <v>1</v>
      </c>
      <c r="M134" s="327">
        <v>1135</v>
      </c>
      <c r="N134" s="327"/>
      <c r="O134" s="327">
        <f t="shared" si="32"/>
        <v>1135</v>
      </c>
      <c r="P134" s="534">
        <f t="shared" si="37"/>
        <v>56.75</v>
      </c>
      <c r="Q134" s="534">
        <f t="shared" si="30"/>
        <v>56.75</v>
      </c>
      <c r="R134" s="534">
        <f t="shared" si="33"/>
        <v>62.424999999999997</v>
      </c>
      <c r="S134" s="327">
        <v>2</v>
      </c>
      <c r="T134" s="327">
        <f t="shared" si="34"/>
        <v>180</v>
      </c>
      <c r="U134" s="327">
        <f t="shared" si="31"/>
        <v>180</v>
      </c>
      <c r="V134" s="327">
        <f t="shared" si="35"/>
        <v>1.9</v>
      </c>
      <c r="W134" s="327">
        <v>30</v>
      </c>
      <c r="X134" s="327">
        <f t="shared" si="36"/>
        <v>6</v>
      </c>
      <c r="Y134" s="327"/>
      <c r="Z134" s="327"/>
      <c r="AA134" s="327"/>
      <c r="AB134" s="327"/>
      <c r="AC134" s="327"/>
      <c r="AD134" s="327"/>
      <c r="AE134" s="327" t="s">
        <v>123</v>
      </c>
      <c r="AF134" s="327"/>
      <c r="AG134" s="327">
        <v>180</v>
      </c>
      <c r="AH134" s="327"/>
      <c r="AI134" s="327"/>
      <c r="AJ134" s="327"/>
      <c r="AK134" s="327"/>
      <c r="AL134" s="327"/>
      <c r="AM134" s="327"/>
      <c r="AN134" s="327"/>
      <c r="AO134" s="327"/>
      <c r="AP134" s="327"/>
      <c r="AQ134" s="327">
        <v>6.2</v>
      </c>
      <c r="AR134" s="327">
        <v>5</v>
      </c>
      <c r="AS134" s="327"/>
      <c r="AT134" s="327"/>
      <c r="AU134" s="327"/>
      <c r="AV134" s="327"/>
      <c r="AW134" s="327"/>
      <c r="AX134" s="327"/>
      <c r="AY134" s="327"/>
      <c r="AZ134" s="327"/>
      <c r="BA134" s="327"/>
      <c r="BB134" s="327">
        <v>1</v>
      </c>
      <c r="BC134" s="327"/>
      <c r="BD134" s="327"/>
      <c r="BE134" s="327"/>
      <c r="BF134" s="327">
        <v>1</v>
      </c>
      <c r="BG134" s="327"/>
      <c r="BH134" s="327"/>
      <c r="BI134" s="327"/>
      <c r="BJ134" s="327"/>
      <c r="BK134" s="327"/>
      <c r="BL134" s="327"/>
      <c r="BM134" s="327"/>
      <c r="BN134" s="327"/>
      <c r="BO134" s="327"/>
      <c r="BP134" s="327"/>
      <c r="BQ134" s="327"/>
      <c r="BR134" s="327">
        <v>1</v>
      </c>
      <c r="BS134" s="327">
        <v>1</v>
      </c>
      <c r="BT134" s="327"/>
      <c r="BU134" s="327">
        <v>1</v>
      </c>
      <c r="BV134" s="327">
        <v>4792</v>
      </c>
      <c r="BW134" s="327" t="s">
        <v>132</v>
      </c>
      <c r="BX134" s="327" t="s">
        <v>132</v>
      </c>
      <c r="BY134" s="327"/>
      <c r="BZ134" s="327" t="s">
        <v>120</v>
      </c>
      <c r="CA134" s="327"/>
      <c r="CB134" s="327"/>
      <c r="CC134" s="327"/>
      <c r="CD134" s="327"/>
      <c r="CE134" s="327"/>
      <c r="CF134" s="327">
        <v>43.4</v>
      </c>
      <c r="CG134" s="327"/>
    </row>
    <row r="135" spans="2:85" ht="15" customHeight="1">
      <c r="B135" s="524" t="s">
        <v>328</v>
      </c>
      <c r="C135" s="327"/>
      <c r="D135" s="327"/>
      <c r="E135" s="327" t="s">
        <v>261</v>
      </c>
      <c r="F135" s="327"/>
      <c r="G135" s="327" t="s">
        <v>334</v>
      </c>
      <c r="H135" s="327" t="s">
        <v>328</v>
      </c>
      <c r="I135" s="327" t="s">
        <v>335</v>
      </c>
      <c r="J135" s="327" t="s">
        <v>330</v>
      </c>
      <c r="K135" s="327" t="s">
        <v>336</v>
      </c>
      <c r="L135" s="327">
        <v>1</v>
      </c>
      <c r="M135" s="327">
        <v>765</v>
      </c>
      <c r="N135" s="327"/>
      <c r="O135" s="327">
        <f t="shared" si="32"/>
        <v>765</v>
      </c>
      <c r="P135" s="534">
        <f t="shared" si="37"/>
        <v>38.25</v>
      </c>
      <c r="Q135" s="534">
        <f t="shared" si="30"/>
        <v>38.25</v>
      </c>
      <c r="R135" s="534">
        <f t="shared" si="33"/>
        <v>42.075000000000003</v>
      </c>
      <c r="S135" s="327">
        <v>2</v>
      </c>
      <c r="T135" s="327">
        <f t="shared" si="34"/>
        <v>180</v>
      </c>
      <c r="U135" s="327">
        <f t="shared" si="31"/>
        <v>180</v>
      </c>
      <c r="V135" s="327">
        <f t="shared" si="35"/>
        <v>1.3</v>
      </c>
      <c r="W135" s="327">
        <v>30</v>
      </c>
      <c r="X135" s="327">
        <f t="shared" si="36"/>
        <v>6</v>
      </c>
      <c r="Y135" s="327"/>
      <c r="Z135" s="327"/>
      <c r="AA135" s="327"/>
      <c r="AB135" s="327"/>
      <c r="AC135" s="327"/>
      <c r="AD135" s="327"/>
      <c r="AE135" s="327" t="s">
        <v>123</v>
      </c>
      <c r="AF135" s="327"/>
      <c r="AG135" s="327">
        <v>180</v>
      </c>
      <c r="AH135" s="327"/>
      <c r="AI135" s="327"/>
      <c r="AJ135" s="327"/>
      <c r="AK135" s="327"/>
      <c r="AL135" s="327"/>
      <c r="AM135" s="327"/>
      <c r="AN135" s="327"/>
      <c r="AO135" s="327"/>
      <c r="AP135" s="327"/>
      <c r="AQ135" s="327">
        <v>6.2</v>
      </c>
      <c r="AR135" s="327">
        <v>5</v>
      </c>
      <c r="AS135" s="327"/>
      <c r="AT135" s="327"/>
      <c r="AU135" s="327"/>
      <c r="AV135" s="327"/>
      <c r="AW135" s="327"/>
      <c r="AX135" s="327"/>
      <c r="AY135" s="327"/>
      <c r="AZ135" s="327"/>
      <c r="BA135" s="327"/>
      <c r="BB135" s="327">
        <v>1</v>
      </c>
      <c r="BC135" s="327">
        <v>1</v>
      </c>
      <c r="BD135" s="327"/>
      <c r="BE135" s="327"/>
      <c r="BF135" s="327">
        <v>1</v>
      </c>
      <c r="BG135" s="327">
        <v>1</v>
      </c>
      <c r="BH135" s="327"/>
      <c r="BI135" s="327"/>
      <c r="BJ135" s="327"/>
      <c r="BK135" s="327"/>
      <c r="BL135" s="327"/>
      <c r="BM135" s="327"/>
      <c r="BN135" s="327"/>
      <c r="BO135" s="327"/>
      <c r="BP135" s="327"/>
      <c r="BQ135" s="327"/>
      <c r="BR135" s="327">
        <v>1</v>
      </c>
      <c r="BS135" s="327">
        <v>2</v>
      </c>
      <c r="BT135" s="327"/>
      <c r="BU135" s="327">
        <v>2</v>
      </c>
      <c r="BV135" s="327">
        <v>8464</v>
      </c>
      <c r="BW135" s="327" t="s">
        <v>132</v>
      </c>
      <c r="BX135" s="327" t="s">
        <v>132</v>
      </c>
      <c r="BY135" s="327"/>
      <c r="BZ135" s="327" t="s">
        <v>120</v>
      </c>
      <c r="CA135" s="327"/>
      <c r="CB135" s="327"/>
      <c r="CC135" s="327"/>
      <c r="CD135" s="327"/>
      <c r="CE135" s="327"/>
      <c r="CF135" s="327">
        <v>43.4</v>
      </c>
      <c r="CG135" s="327"/>
    </row>
    <row r="136" spans="2:85" ht="15" customHeight="1">
      <c r="B136" s="524" t="s">
        <v>328</v>
      </c>
      <c r="C136" s="327"/>
      <c r="D136" s="327"/>
      <c r="E136" s="327" t="s">
        <v>261</v>
      </c>
      <c r="F136" s="327"/>
      <c r="G136" s="327" t="s">
        <v>337</v>
      </c>
      <c r="H136" s="327" t="s">
        <v>328</v>
      </c>
      <c r="I136" s="327" t="s">
        <v>335</v>
      </c>
      <c r="J136" s="327" t="s">
        <v>330</v>
      </c>
      <c r="K136" s="327" t="s">
        <v>336</v>
      </c>
      <c r="L136" s="327">
        <v>1</v>
      </c>
      <c r="M136" s="327">
        <v>765</v>
      </c>
      <c r="N136" s="327"/>
      <c r="O136" s="327">
        <f t="shared" si="32"/>
        <v>765</v>
      </c>
      <c r="P136" s="534">
        <f t="shared" si="37"/>
        <v>38.25</v>
      </c>
      <c r="Q136" s="534">
        <f t="shared" si="30"/>
        <v>38.25</v>
      </c>
      <c r="R136" s="534">
        <f t="shared" si="33"/>
        <v>42.075000000000003</v>
      </c>
      <c r="S136" s="327">
        <v>2</v>
      </c>
      <c r="T136" s="327">
        <f t="shared" si="34"/>
        <v>180</v>
      </c>
      <c r="U136" s="327">
        <f t="shared" si="31"/>
        <v>180</v>
      </c>
      <c r="V136" s="327">
        <f t="shared" si="35"/>
        <v>1.3</v>
      </c>
      <c r="W136" s="327">
        <v>30</v>
      </c>
      <c r="X136" s="327">
        <f t="shared" si="36"/>
        <v>6</v>
      </c>
      <c r="Y136" s="327"/>
      <c r="Z136" s="327"/>
      <c r="AA136" s="327"/>
      <c r="AB136" s="327"/>
      <c r="AC136" s="327"/>
      <c r="AD136" s="327"/>
      <c r="AE136" s="327" t="s">
        <v>123</v>
      </c>
      <c r="AF136" s="327"/>
      <c r="AG136" s="327">
        <v>180</v>
      </c>
      <c r="AH136" s="327"/>
      <c r="AI136" s="327"/>
      <c r="AJ136" s="327"/>
      <c r="AK136" s="327"/>
      <c r="AL136" s="327"/>
      <c r="AM136" s="327"/>
      <c r="AN136" s="327"/>
      <c r="AO136" s="327"/>
      <c r="AP136" s="327"/>
      <c r="AQ136" s="327">
        <v>6.2</v>
      </c>
      <c r="AR136" s="327">
        <v>5</v>
      </c>
      <c r="AS136" s="327"/>
      <c r="AT136" s="327"/>
      <c r="AU136" s="327"/>
      <c r="AV136" s="327"/>
      <c r="AW136" s="327"/>
      <c r="AX136" s="327"/>
      <c r="AY136" s="327"/>
      <c r="AZ136" s="327"/>
      <c r="BA136" s="327"/>
      <c r="BB136" s="327">
        <v>1</v>
      </c>
      <c r="BC136" s="327"/>
      <c r="BD136" s="327"/>
      <c r="BE136" s="327"/>
      <c r="BF136" s="327">
        <v>1</v>
      </c>
      <c r="BG136" s="327"/>
      <c r="BH136" s="327"/>
      <c r="BI136" s="327"/>
      <c r="BJ136" s="327"/>
      <c r="BK136" s="327"/>
      <c r="BL136" s="327"/>
      <c r="BM136" s="327"/>
      <c r="BN136" s="327"/>
      <c r="BO136" s="327"/>
      <c r="BP136" s="327"/>
      <c r="BQ136" s="327"/>
      <c r="BR136" s="327">
        <v>1</v>
      </c>
      <c r="BS136" s="327">
        <v>1</v>
      </c>
      <c r="BT136" s="327"/>
      <c r="BU136" s="327">
        <v>1</v>
      </c>
      <c r="BV136" s="327">
        <v>4232</v>
      </c>
      <c r="BW136" s="327" t="s">
        <v>132</v>
      </c>
      <c r="BX136" s="327" t="s">
        <v>132</v>
      </c>
      <c r="BY136" s="327"/>
      <c r="BZ136" s="327" t="s">
        <v>120</v>
      </c>
      <c r="CA136" s="327"/>
      <c r="CB136" s="327"/>
      <c r="CC136" s="327"/>
      <c r="CD136" s="327"/>
      <c r="CE136" s="327"/>
      <c r="CF136" s="327">
        <v>43.4</v>
      </c>
      <c r="CG136" s="327"/>
    </row>
    <row r="137" spans="2:85" ht="15" customHeight="1">
      <c r="C137" s="327"/>
      <c r="D137" s="327"/>
      <c r="E137" s="327" t="s">
        <v>261</v>
      </c>
      <c r="F137" s="327"/>
      <c r="G137" s="327" t="s">
        <v>338</v>
      </c>
      <c r="H137" s="327" t="s">
        <v>328</v>
      </c>
      <c r="I137" s="327" t="s">
        <v>335</v>
      </c>
      <c r="J137" s="327" t="s">
        <v>330</v>
      </c>
      <c r="K137" s="327" t="s">
        <v>336</v>
      </c>
      <c r="L137" s="327">
        <v>1</v>
      </c>
      <c r="M137" s="327">
        <v>765</v>
      </c>
      <c r="N137" s="327"/>
      <c r="O137" s="327">
        <f t="shared" si="32"/>
        <v>765</v>
      </c>
      <c r="P137" s="534">
        <f t="shared" si="37"/>
        <v>38.25</v>
      </c>
      <c r="Q137" s="534">
        <f t="shared" si="30"/>
        <v>38.25</v>
      </c>
      <c r="R137" s="534">
        <f t="shared" si="33"/>
        <v>42.075000000000003</v>
      </c>
      <c r="S137" s="327">
        <v>2</v>
      </c>
      <c r="T137" s="327">
        <f t="shared" si="34"/>
        <v>180</v>
      </c>
      <c r="U137" s="327">
        <f t="shared" si="31"/>
        <v>180</v>
      </c>
      <c r="V137" s="327">
        <f t="shared" si="35"/>
        <v>1.3</v>
      </c>
      <c r="W137" s="327">
        <v>30</v>
      </c>
      <c r="X137" s="327">
        <f t="shared" si="36"/>
        <v>6</v>
      </c>
      <c r="Y137" s="327"/>
      <c r="Z137" s="327"/>
      <c r="AA137" s="327"/>
      <c r="AB137" s="327"/>
      <c r="AC137" s="327"/>
      <c r="AD137" s="327"/>
      <c r="AE137" s="327" t="s">
        <v>123</v>
      </c>
      <c r="AF137" s="327"/>
      <c r="AG137" s="327">
        <v>180</v>
      </c>
      <c r="AH137" s="327"/>
      <c r="AI137" s="327"/>
      <c r="AJ137" s="327"/>
      <c r="AK137" s="327"/>
      <c r="AL137" s="327"/>
      <c r="AM137" s="327"/>
      <c r="AN137" s="327"/>
      <c r="AO137" s="327"/>
      <c r="AP137" s="327"/>
      <c r="AQ137" s="327">
        <v>6.2</v>
      </c>
      <c r="AR137" s="327">
        <v>5</v>
      </c>
      <c r="AS137" s="327"/>
      <c r="AT137" s="327"/>
      <c r="AU137" s="327"/>
      <c r="AV137" s="327"/>
      <c r="AW137" s="327"/>
      <c r="AX137" s="327"/>
      <c r="AY137" s="327"/>
      <c r="AZ137" s="327"/>
      <c r="BA137" s="327"/>
      <c r="BB137" s="327">
        <v>1</v>
      </c>
      <c r="BC137" s="327"/>
      <c r="BD137" s="327"/>
      <c r="BE137" s="327"/>
      <c r="BF137" s="327">
        <v>1</v>
      </c>
      <c r="BG137" s="327"/>
      <c r="BH137" s="327"/>
      <c r="BI137" s="327"/>
      <c r="BJ137" s="327"/>
      <c r="BK137" s="327"/>
      <c r="BL137" s="327"/>
      <c r="BM137" s="327"/>
      <c r="BN137" s="327"/>
      <c r="BO137" s="327"/>
      <c r="BP137" s="327"/>
      <c r="BQ137" s="327"/>
      <c r="BR137" s="327">
        <v>1</v>
      </c>
      <c r="BS137" s="327">
        <v>1</v>
      </c>
      <c r="BT137" s="327"/>
      <c r="BU137" s="327">
        <v>1</v>
      </c>
      <c r="BV137" s="327">
        <v>4232</v>
      </c>
      <c r="BW137" s="327" t="s">
        <v>132</v>
      </c>
      <c r="BX137" s="327" t="s">
        <v>132</v>
      </c>
      <c r="BY137" s="327"/>
      <c r="BZ137" s="327" t="s">
        <v>120</v>
      </c>
      <c r="CA137" s="327"/>
      <c r="CB137" s="327"/>
      <c r="CC137" s="327"/>
      <c r="CD137" s="327"/>
      <c r="CE137" s="327"/>
      <c r="CF137" s="327">
        <v>43.4</v>
      </c>
      <c r="CG137" s="327"/>
    </row>
    <row r="138" spans="2:85" ht="15" customHeight="1">
      <c r="B138" s="524" t="s">
        <v>328</v>
      </c>
      <c r="C138" s="327"/>
      <c r="D138" s="327"/>
      <c r="E138" s="327" t="s">
        <v>261</v>
      </c>
      <c r="F138" s="327"/>
      <c r="G138" s="327" t="s">
        <v>339</v>
      </c>
      <c r="H138" s="327" t="s">
        <v>1335</v>
      </c>
      <c r="I138" s="327" t="s">
        <v>340</v>
      </c>
      <c r="J138" s="327" t="s">
        <v>330</v>
      </c>
      <c r="K138" s="327" t="s">
        <v>336</v>
      </c>
      <c r="L138" s="327">
        <v>1</v>
      </c>
      <c r="M138" s="327">
        <v>360</v>
      </c>
      <c r="N138" s="327"/>
      <c r="O138" s="327">
        <f t="shared" si="32"/>
        <v>360</v>
      </c>
      <c r="P138" s="534">
        <f t="shared" si="37"/>
        <v>18</v>
      </c>
      <c r="Q138" s="534">
        <f t="shared" si="30"/>
        <v>18</v>
      </c>
      <c r="R138" s="534">
        <f t="shared" si="33"/>
        <v>19.8</v>
      </c>
      <c r="S138" s="327">
        <v>2</v>
      </c>
      <c r="T138" s="327">
        <f t="shared" si="34"/>
        <v>180</v>
      </c>
      <c r="U138" s="327">
        <f t="shared" si="31"/>
        <v>180</v>
      </c>
      <c r="V138" s="327">
        <f t="shared" si="35"/>
        <v>0.6</v>
      </c>
      <c r="W138" s="327">
        <v>30</v>
      </c>
      <c r="X138" s="327">
        <f t="shared" si="36"/>
        <v>6</v>
      </c>
      <c r="Y138" s="327"/>
      <c r="Z138" s="327"/>
      <c r="AA138" s="327"/>
      <c r="AB138" s="327"/>
      <c r="AC138" s="327"/>
      <c r="AD138" s="327"/>
      <c r="AE138" s="327" t="s">
        <v>123</v>
      </c>
      <c r="AF138" s="327"/>
      <c r="AG138" s="327">
        <v>180</v>
      </c>
      <c r="AH138" s="327"/>
      <c r="AI138" s="327"/>
      <c r="AJ138" s="327"/>
      <c r="AK138" s="327"/>
      <c r="AL138" s="327"/>
      <c r="AM138" s="327"/>
      <c r="AN138" s="327"/>
      <c r="AO138" s="327"/>
      <c r="AP138" s="327"/>
      <c r="AQ138" s="327">
        <v>6.2</v>
      </c>
      <c r="AR138" s="327">
        <v>5</v>
      </c>
      <c r="AS138" s="327"/>
      <c r="AT138" s="327"/>
      <c r="AU138" s="327"/>
      <c r="AV138" s="327"/>
      <c r="AW138" s="327"/>
      <c r="AX138" s="327"/>
      <c r="AY138" s="327"/>
      <c r="AZ138" s="327"/>
      <c r="BA138" s="327"/>
      <c r="BB138" s="327">
        <v>1</v>
      </c>
      <c r="BC138" s="327">
        <v>1</v>
      </c>
      <c r="BD138" s="327"/>
      <c r="BE138" s="327"/>
      <c r="BF138" s="327">
        <v>1</v>
      </c>
      <c r="BG138" s="327">
        <v>1</v>
      </c>
      <c r="BH138" s="327"/>
      <c r="BI138" s="327"/>
      <c r="BJ138" s="327"/>
      <c r="BK138" s="327"/>
      <c r="BL138" s="327"/>
      <c r="BM138" s="327"/>
      <c r="BN138" s="327"/>
      <c r="BO138" s="327"/>
      <c r="BP138" s="327"/>
      <c r="BQ138" s="327"/>
      <c r="BR138" s="327">
        <v>1</v>
      </c>
      <c r="BS138" s="327">
        <v>2</v>
      </c>
      <c r="BT138" s="327"/>
      <c r="BU138" s="327">
        <v>2</v>
      </c>
      <c r="BV138" s="327">
        <v>1140</v>
      </c>
      <c r="BW138" s="327" t="s">
        <v>132</v>
      </c>
      <c r="BX138" s="327" t="s">
        <v>132</v>
      </c>
      <c r="BY138" s="327"/>
      <c r="BZ138" s="327" t="s">
        <v>120</v>
      </c>
      <c r="CA138" s="327"/>
      <c r="CB138" s="327"/>
      <c r="CC138" s="327"/>
      <c r="CD138" s="327"/>
      <c r="CE138" s="327"/>
      <c r="CF138" s="327">
        <v>25.7</v>
      </c>
      <c r="CG138" s="327"/>
    </row>
    <row r="139" spans="2:85" ht="15" customHeight="1">
      <c r="B139" s="524" t="s">
        <v>328</v>
      </c>
      <c r="C139" s="327"/>
      <c r="D139" s="327"/>
      <c r="E139" s="327" t="s">
        <v>261</v>
      </c>
      <c r="F139" s="327"/>
      <c r="G139" s="327" t="s">
        <v>341</v>
      </c>
      <c r="H139" s="327" t="s">
        <v>328</v>
      </c>
      <c r="I139" s="327" t="s">
        <v>340</v>
      </c>
      <c r="J139" s="327" t="s">
        <v>330</v>
      </c>
      <c r="K139" s="327" t="s">
        <v>336</v>
      </c>
      <c r="L139" s="327">
        <v>1</v>
      </c>
      <c r="M139" s="327">
        <v>360</v>
      </c>
      <c r="N139" s="327"/>
      <c r="O139" s="327">
        <f t="shared" si="32"/>
        <v>360</v>
      </c>
      <c r="P139" s="534">
        <f t="shared" si="37"/>
        <v>18</v>
      </c>
      <c r="Q139" s="534">
        <f t="shared" si="30"/>
        <v>18</v>
      </c>
      <c r="R139" s="534">
        <f t="shared" si="33"/>
        <v>19.8</v>
      </c>
      <c r="S139" s="327">
        <v>2</v>
      </c>
      <c r="T139" s="327">
        <f t="shared" si="34"/>
        <v>180</v>
      </c>
      <c r="U139" s="327">
        <f t="shared" si="31"/>
        <v>180</v>
      </c>
      <c r="V139" s="327">
        <f t="shared" si="35"/>
        <v>0.6</v>
      </c>
      <c r="W139" s="327">
        <v>30</v>
      </c>
      <c r="X139" s="327">
        <f t="shared" si="36"/>
        <v>6</v>
      </c>
      <c r="Y139" s="327"/>
      <c r="Z139" s="327"/>
      <c r="AA139" s="327"/>
      <c r="AB139" s="327"/>
      <c r="AC139" s="327"/>
      <c r="AD139" s="327"/>
      <c r="AE139" s="327" t="s">
        <v>123</v>
      </c>
      <c r="AF139" s="327"/>
      <c r="AG139" s="327">
        <v>180</v>
      </c>
      <c r="AH139" s="327"/>
      <c r="AI139" s="327"/>
      <c r="AJ139" s="327"/>
      <c r="AK139" s="327"/>
      <c r="AL139" s="327"/>
      <c r="AM139" s="327"/>
      <c r="AN139" s="327"/>
      <c r="AO139" s="327"/>
      <c r="AP139" s="327"/>
      <c r="AQ139" s="327">
        <v>6.2</v>
      </c>
      <c r="AR139" s="327">
        <v>5</v>
      </c>
      <c r="AS139" s="327"/>
      <c r="AT139" s="327"/>
      <c r="AU139" s="327"/>
      <c r="AV139" s="327"/>
      <c r="AW139" s="327"/>
      <c r="AX139" s="327"/>
      <c r="AY139" s="327"/>
      <c r="AZ139" s="327"/>
      <c r="BA139" s="327"/>
      <c r="BB139" s="327">
        <v>1</v>
      </c>
      <c r="BC139" s="327"/>
      <c r="BD139" s="327"/>
      <c r="BE139" s="327"/>
      <c r="BF139" s="327">
        <v>1</v>
      </c>
      <c r="BG139" s="327"/>
      <c r="BH139" s="327"/>
      <c r="BI139" s="327"/>
      <c r="BJ139" s="327"/>
      <c r="BK139" s="327"/>
      <c r="BL139" s="327"/>
      <c r="BM139" s="327"/>
      <c r="BN139" s="327"/>
      <c r="BO139" s="327"/>
      <c r="BP139" s="327"/>
      <c r="BQ139" s="327"/>
      <c r="BR139" s="327">
        <v>1</v>
      </c>
      <c r="BS139" s="327">
        <v>1</v>
      </c>
      <c r="BT139" s="327"/>
      <c r="BU139" s="327">
        <v>1</v>
      </c>
      <c r="BV139" s="327">
        <v>570</v>
      </c>
      <c r="BW139" s="327" t="s">
        <v>132</v>
      </c>
      <c r="BX139" s="327" t="s">
        <v>132</v>
      </c>
      <c r="BY139" s="327"/>
      <c r="BZ139" s="327" t="s">
        <v>120</v>
      </c>
      <c r="CA139" s="327"/>
      <c r="CB139" s="327"/>
      <c r="CC139" s="327"/>
      <c r="CD139" s="327"/>
      <c r="CE139" s="327"/>
      <c r="CF139" s="327">
        <v>25.7</v>
      </c>
      <c r="CG139" s="327"/>
    </row>
    <row r="140" spans="2:85" ht="15" customHeight="1">
      <c r="C140" s="327"/>
      <c r="D140" s="327"/>
      <c r="E140" s="327" t="s">
        <v>261</v>
      </c>
      <c r="F140" s="327"/>
      <c r="G140" s="327" t="s">
        <v>342</v>
      </c>
      <c r="H140" s="327" t="s">
        <v>328</v>
      </c>
      <c r="I140" s="327" t="s">
        <v>340</v>
      </c>
      <c r="J140" s="327" t="s">
        <v>330</v>
      </c>
      <c r="K140" s="327" t="s">
        <v>336</v>
      </c>
      <c r="L140" s="327">
        <v>1</v>
      </c>
      <c r="M140" s="327">
        <v>360</v>
      </c>
      <c r="N140" s="327"/>
      <c r="O140" s="327">
        <f t="shared" si="32"/>
        <v>360</v>
      </c>
      <c r="P140" s="534">
        <f t="shared" si="37"/>
        <v>18</v>
      </c>
      <c r="Q140" s="534">
        <f t="shared" si="30"/>
        <v>18</v>
      </c>
      <c r="R140" s="534">
        <f t="shared" si="33"/>
        <v>19.8</v>
      </c>
      <c r="S140" s="327">
        <v>2</v>
      </c>
      <c r="T140" s="327">
        <f t="shared" si="34"/>
        <v>200</v>
      </c>
      <c r="U140" s="327">
        <f t="shared" si="31"/>
        <v>200</v>
      </c>
      <c r="V140" s="327">
        <f t="shared" si="35"/>
        <v>0.6</v>
      </c>
      <c r="W140" s="327">
        <v>30</v>
      </c>
      <c r="X140" s="327">
        <f t="shared" si="36"/>
        <v>7</v>
      </c>
      <c r="Y140" s="327"/>
      <c r="Z140" s="327"/>
      <c r="AA140" s="327"/>
      <c r="AB140" s="327"/>
      <c r="AC140" s="327"/>
      <c r="AD140" s="327"/>
      <c r="AE140" s="327" t="s">
        <v>123</v>
      </c>
      <c r="AF140" s="327"/>
      <c r="AG140" s="327">
        <v>200</v>
      </c>
      <c r="AH140" s="327"/>
      <c r="AI140" s="327"/>
      <c r="AJ140" s="327"/>
      <c r="AK140" s="327"/>
      <c r="AL140" s="327"/>
      <c r="AM140" s="327"/>
      <c r="AN140" s="327"/>
      <c r="AO140" s="327"/>
      <c r="AP140" s="327"/>
      <c r="AQ140" s="327">
        <v>6.2</v>
      </c>
      <c r="AR140" s="327">
        <v>5</v>
      </c>
      <c r="AS140" s="327"/>
      <c r="AT140" s="327"/>
      <c r="AU140" s="327"/>
      <c r="AV140" s="327"/>
      <c r="AW140" s="327"/>
      <c r="AX140" s="327"/>
      <c r="AY140" s="327"/>
      <c r="AZ140" s="327"/>
      <c r="BA140" s="327"/>
      <c r="BB140" s="327">
        <v>1</v>
      </c>
      <c r="BC140" s="327"/>
      <c r="BD140" s="327"/>
      <c r="BE140" s="327"/>
      <c r="BF140" s="327">
        <v>1</v>
      </c>
      <c r="BG140" s="327"/>
      <c r="BH140" s="327"/>
      <c r="BI140" s="327"/>
      <c r="BJ140" s="327"/>
      <c r="BK140" s="327"/>
      <c r="BL140" s="327"/>
      <c r="BM140" s="327"/>
      <c r="BN140" s="327"/>
      <c r="BO140" s="327"/>
      <c r="BP140" s="327"/>
      <c r="BQ140" s="327"/>
      <c r="BR140" s="327">
        <v>1</v>
      </c>
      <c r="BS140" s="327">
        <v>1</v>
      </c>
      <c r="BT140" s="327"/>
      <c r="BU140" s="327">
        <v>1</v>
      </c>
      <c r="BV140" s="327">
        <v>570</v>
      </c>
      <c r="BW140" s="327" t="s">
        <v>132</v>
      </c>
      <c r="BX140" s="327" t="s">
        <v>132</v>
      </c>
      <c r="BY140" s="327"/>
      <c r="BZ140" s="327" t="s">
        <v>120</v>
      </c>
      <c r="CA140" s="327"/>
      <c r="CB140" s="327"/>
      <c r="CC140" s="327"/>
      <c r="CD140" s="327"/>
      <c r="CE140" s="327"/>
      <c r="CF140" s="327">
        <v>25.7</v>
      </c>
      <c r="CG140" s="327"/>
    </row>
    <row r="141" spans="2:85" ht="15" customHeight="1">
      <c r="B141" s="524" t="s">
        <v>343</v>
      </c>
      <c r="C141" s="327"/>
      <c r="D141" s="327"/>
      <c r="E141" s="327" t="s">
        <v>261</v>
      </c>
      <c r="F141" s="327"/>
      <c r="G141" s="327" t="s">
        <v>343</v>
      </c>
      <c r="H141" s="327" t="s">
        <v>1336</v>
      </c>
      <c r="I141" s="327" t="s">
        <v>344</v>
      </c>
      <c r="J141" s="327" t="s">
        <v>345</v>
      </c>
      <c r="K141" s="327" t="s">
        <v>346</v>
      </c>
      <c r="L141" s="327">
        <v>1</v>
      </c>
      <c r="M141" s="327">
        <v>1135</v>
      </c>
      <c r="N141" s="327"/>
      <c r="O141" s="327">
        <f t="shared" si="32"/>
        <v>1135</v>
      </c>
      <c r="P141" s="534">
        <f t="shared" si="37"/>
        <v>56.75</v>
      </c>
      <c r="Q141" s="534">
        <f t="shared" si="30"/>
        <v>56.75</v>
      </c>
      <c r="R141" s="534">
        <f t="shared" si="33"/>
        <v>62.424999999999997</v>
      </c>
      <c r="S141" s="327">
        <v>2</v>
      </c>
      <c r="T141" s="327">
        <f t="shared" si="34"/>
        <v>240</v>
      </c>
      <c r="U141" s="327">
        <f t="shared" si="31"/>
        <v>240</v>
      </c>
      <c r="V141" s="327">
        <f t="shared" si="35"/>
        <v>1.9</v>
      </c>
      <c r="W141" s="327">
        <v>30</v>
      </c>
      <c r="X141" s="327">
        <f t="shared" si="36"/>
        <v>8</v>
      </c>
      <c r="Y141" s="327"/>
      <c r="Z141" s="327"/>
      <c r="AA141" s="327"/>
      <c r="AB141" s="327"/>
      <c r="AC141" s="327"/>
      <c r="AD141" s="327"/>
      <c r="AE141" s="327" t="s">
        <v>89</v>
      </c>
      <c r="AF141" s="327"/>
      <c r="AG141" s="327">
        <v>240</v>
      </c>
      <c r="AH141" s="327"/>
      <c r="AI141" s="327"/>
      <c r="AJ141" s="327"/>
      <c r="AK141" s="327"/>
      <c r="AL141" s="327"/>
      <c r="AM141" s="327"/>
      <c r="AN141" s="327"/>
      <c r="AO141" s="327"/>
      <c r="AP141" s="327"/>
      <c r="AQ141" s="327">
        <v>6.2</v>
      </c>
      <c r="AR141" s="327">
        <v>5</v>
      </c>
      <c r="AS141" s="327"/>
      <c r="AT141" s="327"/>
      <c r="AU141" s="327"/>
      <c r="AV141" s="327"/>
      <c r="AW141" s="327"/>
      <c r="AX141" s="327"/>
      <c r="AY141" s="327"/>
      <c r="AZ141" s="327"/>
      <c r="BA141" s="327"/>
      <c r="BB141" s="327"/>
      <c r="BC141" s="327"/>
      <c r="BD141" s="327"/>
      <c r="BE141" s="327"/>
      <c r="BF141" s="327"/>
      <c r="BG141" s="327"/>
      <c r="BH141" s="327"/>
      <c r="BI141" s="327">
        <v>1</v>
      </c>
      <c r="BJ141" s="327"/>
      <c r="BK141" s="327"/>
      <c r="BL141" s="327"/>
      <c r="BM141" s="327"/>
      <c r="BN141" s="327"/>
      <c r="BO141" s="327"/>
      <c r="BP141" s="327"/>
      <c r="BQ141" s="327"/>
      <c r="BR141" s="327">
        <v>1</v>
      </c>
      <c r="BS141" s="327">
        <v>1</v>
      </c>
      <c r="BT141" s="327"/>
      <c r="BU141" s="327">
        <v>1</v>
      </c>
      <c r="BV141" s="327">
        <v>4792</v>
      </c>
      <c r="BW141" s="327" t="s">
        <v>119</v>
      </c>
      <c r="BX141" s="327" t="s">
        <v>119</v>
      </c>
      <c r="BY141" s="327"/>
      <c r="BZ141" s="327" t="s">
        <v>120</v>
      </c>
      <c r="CA141" s="327"/>
      <c r="CB141" s="327"/>
      <c r="CC141" s="327"/>
      <c r="CD141" s="327"/>
      <c r="CE141" s="327"/>
      <c r="CF141" s="327">
        <v>43.4</v>
      </c>
      <c r="CG141" s="327"/>
    </row>
    <row r="142" spans="2:85" ht="15" customHeight="1">
      <c r="B142" s="524" t="s">
        <v>343</v>
      </c>
      <c r="C142" s="327"/>
      <c r="D142" s="327"/>
      <c r="E142" s="327" t="s">
        <v>261</v>
      </c>
      <c r="F142" s="327"/>
      <c r="G142" s="327" t="s">
        <v>347</v>
      </c>
      <c r="H142" s="327" t="s">
        <v>343</v>
      </c>
      <c r="I142" s="327" t="s">
        <v>348</v>
      </c>
      <c r="J142" s="327" t="s">
        <v>345</v>
      </c>
      <c r="K142" s="327" t="s">
        <v>349</v>
      </c>
      <c r="L142" s="327">
        <v>1</v>
      </c>
      <c r="M142" s="327">
        <v>1125</v>
      </c>
      <c r="N142" s="327"/>
      <c r="O142" s="327">
        <f t="shared" si="32"/>
        <v>1125</v>
      </c>
      <c r="P142" s="534">
        <f t="shared" si="37"/>
        <v>56.25</v>
      </c>
      <c r="Q142" s="534">
        <f t="shared" si="30"/>
        <v>56.25</v>
      </c>
      <c r="R142" s="534">
        <f t="shared" si="33"/>
        <v>61.875</v>
      </c>
      <c r="S142" s="327">
        <v>2</v>
      </c>
      <c r="T142" s="327">
        <f t="shared" si="34"/>
        <v>240</v>
      </c>
      <c r="U142" s="327">
        <f t="shared" si="31"/>
        <v>240</v>
      </c>
      <c r="V142" s="327">
        <f t="shared" si="35"/>
        <v>1.9</v>
      </c>
      <c r="W142" s="327">
        <v>30</v>
      </c>
      <c r="X142" s="327">
        <f t="shared" si="36"/>
        <v>8</v>
      </c>
      <c r="Y142" s="327"/>
      <c r="Z142" s="327"/>
      <c r="AA142" s="327"/>
      <c r="AB142" s="327"/>
      <c r="AC142" s="327"/>
      <c r="AD142" s="327"/>
      <c r="AE142" s="327" t="s">
        <v>89</v>
      </c>
      <c r="AF142" s="327"/>
      <c r="AG142" s="327">
        <v>240</v>
      </c>
      <c r="AH142" s="327"/>
      <c r="AI142" s="327"/>
      <c r="AJ142" s="327"/>
      <c r="AK142" s="327"/>
      <c r="AL142" s="327"/>
      <c r="AM142" s="327"/>
      <c r="AN142" s="327"/>
      <c r="AO142" s="327"/>
      <c r="AP142" s="327"/>
      <c r="AQ142" s="327">
        <v>6.2</v>
      </c>
      <c r="AR142" s="327">
        <v>5</v>
      </c>
      <c r="AS142" s="327"/>
      <c r="AT142" s="327"/>
      <c r="AU142" s="327"/>
      <c r="AV142" s="327"/>
      <c r="AW142" s="327"/>
      <c r="AX142" s="327"/>
      <c r="AY142" s="327"/>
      <c r="AZ142" s="327"/>
      <c r="BA142" s="327"/>
      <c r="BB142" s="327"/>
      <c r="BC142" s="327"/>
      <c r="BD142" s="327"/>
      <c r="BE142" s="327"/>
      <c r="BF142" s="327"/>
      <c r="BG142" s="327"/>
      <c r="BH142" s="327"/>
      <c r="BI142" s="327">
        <v>1</v>
      </c>
      <c r="BJ142" s="327"/>
      <c r="BK142" s="327"/>
      <c r="BL142" s="327"/>
      <c r="BM142" s="327"/>
      <c r="BN142" s="327"/>
      <c r="BO142" s="327"/>
      <c r="BP142" s="327"/>
      <c r="BQ142" s="327"/>
      <c r="BR142" s="327">
        <v>1</v>
      </c>
      <c r="BS142" s="327">
        <v>1</v>
      </c>
      <c r="BT142" s="327"/>
      <c r="BU142" s="327">
        <v>1</v>
      </c>
      <c r="BV142" s="327">
        <v>4802</v>
      </c>
      <c r="BW142" s="327" t="s">
        <v>132</v>
      </c>
      <c r="BX142" s="327" t="s">
        <v>132</v>
      </c>
      <c r="BY142" s="327"/>
      <c r="BZ142" s="327" t="s">
        <v>120</v>
      </c>
      <c r="CA142" s="327"/>
      <c r="CB142" s="327"/>
      <c r="CC142" s="327"/>
      <c r="CD142" s="327"/>
      <c r="CE142" s="327"/>
      <c r="CF142" s="327">
        <v>43.4</v>
      </c>
      <c r="CG142" s="327"/>
    </row>
    <row r="143" spans="2:85" ht="15" customHeight="1">
      <c r="B143" s="524" t="s">
        <v>351</v>
      </c>
      <c r="C143" s="327" t="s">
        <v>1414</v>
      </c>
      <c r="D143" s="327"/>
      <c r="E143" s="327" t="s">
        <v>261</v>
      </c>
      <c r="F143" s="327"/>
      <c r="G143" s="327" t="s">
        <v>350</v>
      </c>
      <c r="H143" s="327" t="s">
        <v>351</v>
      </c>
      <c r="I143" s="327" t="s">
        <v>352</v>
      </c>
      <c r="J143" s="327" t="s">
        <v>353</v>
      </c>
      <c r="K143" s="327" t="s">
        <v>354</v>
      </c>
      <c r="L143" s="327">
        <v>1</v>
      </c>
      <c r="M143" s="327">
        <v>936</v>
      </c>
      <c r="N143" s="327"/>
      <c r="O143" s="327">
        <f t="shared" si="32"/>
        <v>936</v>
      </c>
      <c r="P143" s="534">
        <f t="shared" si="37"/>
        <v>46.8</v>
      </c>
      <c r="Q143" s="534">
        <f t="shared" si="30"/>
        <v>46.8</v>
      </c>
      <c r="R143" s="534">
        <f t="shared" si="33"/>
        <v>51.48</v>
      </c>
      <c r="S143" s="327" t="e">
        <v>#N/A</v>
      </c>
      <c r="T143" s="327" t="e">
        <f t="shared" si="34"/>
        <v>#N/A</v>
      </c>
      <c r="U143" s="327" t="e">
        <f t="shared" si="31"/>
        <v>#N/A</v>
      </c>
      <c r="V143" s="327">
        <f t="shared" ref="V143:V150" si="38">IF(M143=0,"0",ROUND(P143/W143,1))</f>
        <v>0.8</v>
      </c>
      <c r="W143" s="327">
        <v>60</v>
      </c>
      <c r="X143" s="327" t="e">
        <f t="shared" si="36"/>
        <v>#N/A</v>
      </c>
      <c r="Y143" s="327"/>
      <c r="Z143" s="327"/>
      <c r="AA143" s="327"/>
      <c r="AB143" s="327"/>
      <c r="AC143" s="327"/>
      <c r="AD143" s="327"/>
      <c r="AE143" s="327" t="s">
        <v>84</v>
      </c>
      <c r="AF143" s="327"/>
      <c r="AG143" s="327">
        <v>240</v>
      </c>
      <c r="AH143" s="327"/>
      <c r="AI143" s="327"/>
      <c r="AJ143" s="327"/>
      <c r="AK143" s="327"/>
      <c r="AL143" s="327"/>
      <c r="AM143" s="327"/>
      <c r="AN143" s="327"/>
      <c r="AO143" s="327"/>
      <c r="AP143" s="327"/>
      <c r="AQ143" s="327">
        <v>5.9</v>
      </c>
      <c r="AR143" s="327">
        <v>5</v>
      </c>
      <c r="AS143" s="327"/>
      <c r="AT143" s="327"/>
      <c r="AU143" s="327"/>
      <c r="AV143" s="327"/>
      <c r="AW143" s="327"/>
      <c r="AX143" s="327"/>
      <c r="AY143" s="327"/>
      <c r="AZ143" s="327"/>
      <c r="BA143" s="327"/>
      <c r="BB143" s="327"/>
      <c r="BC143" s="327"/>
      <c r="BD143" s="327"/>
      <c r="BE143" s="327"/>
      <c r="BF143" s="327"/>
      <c r="BG143" s="327"/>
      <c r="BH143" s="327"/>
      <c r="BI143" s="327">
        <v>1</v>
      </c>
      <c r="BJ143" s="327"/>
      <c r="BK143" s="327"/>
      <c r="BL143" s="327"/>
      <c r="BM143" s="327"/>
      <c r="BN143" s="327"/>
      <c r="BO143" s="327"/>
      <c r="BP143" s="327"/>
      <c r="BQ143" s="327"/>
      <c r="BR143" s="327">
        <v>1</v>
      </c>
      <c r="BS143" s="327">
        <v>1</v>
      </c>
      <c r="BT143" s="327"/>
      <c r="BU143" s="327">
        <v>1</v>
      </c>
      <c r="BV143" s="327">
        <v>900</v>
      </c>
      <c r="BW143" s="327" t="s">
        <v>132</v>
      </c>
      <c r="BX143" s="327" t="s">
        <v>132</v>
      </c>
      <c r="BY143" s="327"/>
      <c r="BZ143" s="327" t="s">
        <v>6</v>
      </c>
      <c r="CA143" s="327"/>
      <c r="CB143" s="327"/>
      <c r="CC143" s="327"/>
      <c r="CD143" s="327"/>
      <c r="CE143" s="327"/>
      <c r="CF143" s="327">
        <v>31.6</v>
      </c>
      <c r="CG143" s="327"/>
    </row>
    <row r="144" spans="2:85" ht="15" customHeight="1">
      <c r="C144" s="327" t="s">
        <v>1414</v>
      </c>
      <c r="D144" s="327"/>
      <c r="E144" s="327" t="s">
        <v>261</v>
      </c>
      <c r="F144" s="327"/>
      <c r="G144" s="327" t="s">
        <v>355</v>
      </c>
      <c r="H144" s="327" t="s">
        <v>351</v>
      </c>
      <c r="I144" s="327" t="s">
        <v>352</v>
      </c>
      <c r="J144" s="327" t="s">
        <v>353</v>
      </c>
      <c r="K144" s="327" t="s">
        <v>354</v>
      </c>
      <c r="L144" s="327">
        <v>1</v>
      </c>
      <c r="M144" s="327">
        <v>936</v>
      </c>
      <c r="N144" s="327"/>
      <c r="O144" s="327">
        <f t="shared" si="32"/>
        <v>936</v>
      </c>
      <c r="P144" s="534">
        <f t="shared" si="37"/>
        <v>46.8</v>
      </c>
      <c r="Q144" s="534">
        <f t="shared" si="30"/>
        <v>46.8</v>
      </c>
      <c r="R144" s="534">
        <f t="shared" si="33"/>
        <v>51.48</v>
      </c>
      <c r="S144" s="327" t="e">
        <v>#N/A</v>
      </c>
      <c r="T144" s="327" t="e">
        <f t="shared" si="34"/>
        <v>#N/A</v>
      </c>
      <c r="U144" s="327" t="e">
        <f t="shared" si="31"/>
        <v>#N/A</v>
      </c>
      <c r="V144" s="327">
        <f t="shared" si="38"/>
        <v>0.8</v>
      </c>
      <c r="W144" s="327">
        <v>60</v>
      </c>
      <c r="X144" s="327" t="e">
        <f t="shared" si="36"/>
        <v>#N/A</v>
      </c>
      <c r="Y144" s="327"/>
      <c r="Z144" s="327"/>
      <c r="AA144" s="327"/>
      <c r="AB144" s="327"/>
      <c r="AC144" s="327"/>
      <c r="AD144" s="327"/>
      <c r="AE144" s="327" t="s">
        <v>84</v>
      </c>
      <c r="AF144" s="327"/>
      <c r="AG144" s="327">
        <v>240</v>
      </c>
      <c r="AH144" s="327"/>
      <c r="AI144" s="327"/>
      <c r="AJ144" s="327"/>
      <c r="AK144" s="327"/>
      <c r="AL144" s="327"/>
      <c r="AM144" s="327"/>
      <c r="AN144" s="327"/>
      <c r="AO144" s="327"/>
      <c r="AP144" s="327"/>
      <c r="AQ144" s="327">
        <v>5.9</v>
      </c>
      <c r="AR144" s="327">
        <v>5</v>
      </c>
      <c r="AS144" s="327"/>
      <c r="AT144" s="327"/>
      <c r="AU144" s="327"/>
      <c r="AV144" s="327"/>
      <c r="AW144" s="327"/>
      <c r="AX144" s="327"/>
      <c r="AY144" s="327"/>
      <c r="AZ144" s="327"/>
      <c r="BA144" s="327"/>
      <c r="BB144" s="327"/>
      <c r="BC144" s="327"/>
      <c r="BD144" s="327"/>
      <c r="BE144" s="327"/>
      <c r="BF144" s="327">
        <v>1</v>
      </c>
      <c r="BG144" s="327">
        <v>1</v>
      </c>
      <c r="BH144" s="327">
        <v>1</v>
      </c>
      <c r="BI144" s="327"/>
      <c r="BJ144" s="327"/>
      <c r="BK144" s="327"/>
      <c r="BL144" s="327"/>
      <c r="BM144" s="327"/>
      <c r="BN144" s="327"/>
      <c r="BO144" s="327"/>
      <c r="BP144" s="327"/>
      <c r="BQ144" s="327"/>
      <c r="BR144" s="327">
        <v>1</v>
      </c>
      <c r="BS144" s="327">
        <v>3</v>
      </c>
      <c r="BT144" s="327"/>
      <c r="BU144" s="327">
        <v>3</v>
      </c>
      <c r="BV144" s="327">
        <v>2700</v>
      </c>
      <c r="BW144" s="327" t="s">
        <v>132</v>
      </c>
      <c r="BX144" s="327" t="s">
        <v>132</v>
      </c>
      <c r="BY144" s="327"/>
      <c r="BZ144" s="327" t="s">
        <v>6</v>
      </c>
      <c r="CA144" s="327"/>
      <c r="CB144" s="327"/>
      <c r="CC144" s="327"/>
      <c r="CD144" s="327"/>
      <c r="CE144" s="327"/>
      <c r="CF144" s="327">
        <v>31.6</v>
      </c>
      <c r="CG144" s="327"/>
    </row>
    <row r="145" spans="2:85" ht="15" customHeight="1">
      <c r="B145" s="524" t="s">
        <v>351</v>
      </c>
      <c r="C145" s="327" t="s">
        <v>1414</v>
      </c>
      <c r="D145" s="327"/>
      <c r="E145" s="327" t="s">
        <v>261</v>
      </c>
      <c r="F145" s="327"/>
      <c r="G145" s="327" t="s">
        <v>356</v>
      </c>
      <c r="H145" s="327" t="s">
        <v>351</v>
      </c>
      <c r="I145" s="327" t="s">
        <v>358</v>
      </c>
      <c r="J145" s="327" t="s">
        <v>353</v>
      </c>
      <c r="K145" s="327" t="s">
        <v>359</v>
      </c>
      <c r="L145" s="327">
        <v>1</v>
      </c>
      <c r="M145" s="327">
        <v>936</v>
      </c>
      <c r="N145" s="327"/>
      <c r="O145" s="327">
        <f t="shared" si="32"/>
        <v>936</v>
      </c>
      <c r="P145" s="534">
        <f t="shared" si="37"/>
        <v>46.8</v>
      </c>
      <c r="Q145" s="534">
        <f t="shared" ref="Q145:Q176" si="39">IF($H145=G145,SUMIF($H:$H,H145,$P:$P),P145)</f>
        <v>46.8</v>
      </c>
      <c r="R145" s="534">
        <f t="shared" si="33"/>
        <v>51.48</v>
      </c>
      <c r="S145" s="327" t="e">
        <v>#N/A</v>
      </c>
      <c r="T145" s="327" t="e">
        <f t="shared" si="34"/>
        <v>#N/A</v>
      </c>
      <c r="U145" s="327" t="e">
        <f t="shared" ref="U145:U176" si="40">IF($H145=G145,SUMIF($H:$H,H145,$T:$T),T145)</f>
        <v>#N/A</v>
      </c>
      <c r="V145" s="327">
        <f t="shared" si="38"/>
        <v>0.8</v>
      </c>
      <c r="W145" s="327">
        <v>60</v>
      </c>
      <c r="X145" s="327" t="e">
        <f t="shared" si="36"/>
        <v>#N/A</v>
      </c>
      <c r="Y145" s="327"/>
      <c r="Z145" s="327"/>
      <c r="AA145" s="327"/>
      <c r="AB145" s="327"/>
      <c r="AC145" s="327"/>
      <c r="AD145" s="327"/>
      <c r="AE145" s="327" t="s">
        <v>84</v>
      </c>
      <c r="AF145" s="327"/>
      <c r="AG145" s="327">
        <v>240</v>
      </c>
      <c r="AH145" s="327"/>
      <c r="AI145" s="327"/>
      <c r="AJ145" s="327"/>
      <c r="AK145" s="327"/>
      <c r="AL145" s="327"/>
      <c r="AM145" s="327"/>
      <c r="AN145" s="327"/>
      <c r="AO145" s="327"/>
      <c r="AP145" s="327"/>
      <c r="AQ145" s="327">
        <v>5.9</v>
      </c>
      <c r="AR145" s="327">
        <v>5</v>
      </c>
      <c r="AS145" s="327"/>
      <c r="AT145" s="327"/>
      <c r="AU145" s="327"/>
      <c r="AV145" s="327"/>
      <c r="AW145" s="327"/>
      <c r="AX145" s="327"/>
      <c r="AY145" s="327"/>
      <c r="AZ145" s="327"/>
      <c r="BA145" s="327"/>
      <c r="BB145" s="327"/>
      <c r="BC145" s="327"/>
      <c r="BD145" s="327"/>
      <c r="BE145" s="327"/>
      <c r="BF145" s="327"/>
      <c r="BG145" s="327"/>
      <c r="BH145" s="327"/>
      <c r="BI145" s="327">
        <v>1</v>
      </c>
      <c r="BJ145" s="327"/>
      <c r="BK145" s="327"/>
      <c r="BL145" s="327"/>
      <c r="BM145" s="327"/>
      <c r="BN145" s="327"/>
      <c r="BO145" s="327"/>
      <c r="BP145" s="327"/>
      <c r="BQ145" s="327"/>
      <c r="BR145" s="327">
        <v>1</v>
      </c>
      <c r="BS145" s="327">
        <v>1</v>
      </c>
      <c r="BT145" s="327"/>
      <c r="BU145" s="327">
        <v>1</v>
      </c>
      <c r="BV145" s="327">
        <v>900</v>
      </c>
      <c r="BW145" s="327" t="s">
        <v>132</v>
      </c>
      <c r="BX145" s="327" t="s">
        <v>132</v>
      </c>
      <c r="BY145" s="327"/>
      <c r="BZ145" s="327" t="s">
        <v>6</v>
      </c>
      <c r="CA145" s="327"/>
      <c r="CB145" s="327"/>
      <c r="CC145" s="327"/>
      <c r="CD145" s="327"/>
      <c r="CE145" s="327"/>
      <c r="CF145" s="327">
        <v>31.6</v>
      </c>
      <c r="CG145" s="327"/>
    </row>
    <row r="146" spans="2:85" ht="15" customHeight="1">
      <c r="C146" s="327" t="s">
        <v>1414</v>
      </c>
      <c r="D146" s="327"/>
      <c r="E146" s="327" t="s">
        <v>261</v>
      </c>
      <c r="F146" s="327"/>
      <c r="G146" s="327" t="s">
        <v>360</v>
      </c>
      <c r="H146" s="327" t="s">
        <v>351</v>
      </c>
      <c r="I146" s="327" t="s">
        <v>358</v>
      </c>
      <c r="J146" s="327" t="s">
        <v>353</v>
      </c>
      <c r="K146" s="327" t="s">
        <v>359</v>
      </c>
      <c r="L146" s="327">
        <v>1</v>
      </c>
      <c r="M146" s="327">
        <v>936</v>
      </c>
      <c r="N146" s="327"/>
      <c r="O146" s="327">
        <f t="shared" si="32"/>
        <v>936</v>
      </c>
      <c r="P146" s="534">
        <f t="shared" si="37"/>
        <v>46.8</v>
      </c>
      <c r="Q146" s="534">
        <f t="shared" si="39"/>
        <v>46.8</v>
      </c>
      <c r="R146" s="534">
        <f t="shared" si="33"/>
        <v>51.48</v>
      </c>
      <c r="S146" s="327" t="e">
        <v>#N/A</v>
      </c>
      <c r="T146" s="327" t="e">
        <f t="shared" si="34"/>
        <v>#N/A</v>
      </c>
      <c r="U146" s="327" t="e">
        <f t="shared" si="40"/>
        <v>#N/A</v>
      </c>
      <c r="V146" s="327">
        <f t="shared" si="38"/>
        <v>0.8</v>
      </c>
      <c r="W146" s="327">
        <v>60</v>
      </c>
      <c r="X146" s="327" t="e">
        <f t="shared" si="36"/>
        <v>#N/A</v>
      </c>
      <c r="Y146" s="327"/>
      <c r="Z146" s="327"/>
      <c r="AA146" s="327"/>
      <c r="AB146" s="327"/>
      <c r="AC146" s="327"/>
      <c r="AD146" s="327"/>
      <c r="AE146" s="327" t="s">
        <v>84</v>
      </c>
      <c r="AF146" s="327"/>
      <c r="AG146" s="327">
        <v>240</v>
      </c>
      <c r="AH146" s="327"/>
      <c r="AI146" s="327"/>
      <c r="AJ146" s="327"/>
      <c r="AK146" s="327"/>
      <c r="AL146" s="327"/>
      <c r="AM146" s="327"/>
      <c r="AN146" s="327"/>
      <c r="AO146" s="327"/>
      <c r="AP146" s="327"/>
      <c r="AQ146" s="327">
        <v>5.9</v>
      </c>
      <c r="AR146" s="327">
        <v>5</v>
      </c>
      <c r="AS146" s="327"/>
      <c r="AT146" s="327"/>
      <c r="AU146" s="327"/>
      <c r="AV146" s="327"/>
      <c r="AW146" s="327"/>
      <c r="AX146" s="327"/>
      <c r="AY146" s="327"/>
      <c r="AZ146" s="327"/>
      <c r="BA146" s="327"/>
      <c r="BB146" s="327"/>
      <c r="BC146" s="327"/>
      <c r="BD146" s="327"/>
      <c r="BE146" s="327"/>
      <c r="BF146" s="327">
        <v>1</v>
      </c>
      <c r="BG146" s="327">
        <v>1</v>
      </c>
      <c r="BH146" s="327">
        <v>1</v>
      </c>
      <c r="BI146" s="327"/>
      <c r="BJ146" s="327"/>
      <c r="BK146" s="327"/>
      <c r="BL146" s="327"/>
      <c r="BM146" s="327"/>
      <c r="BN146" s="327"/>
      <c r="BO146" s="327"/>
      <c r="BP146" s="327"/>
      <c r="BQ146" s="327"/>
      <c r="BR146" s="327">
        <v>1</v>
      </c>
      <c r="BS146" s="327">
        <v>3</v>
      </c>
      <c r="BT146" s="327"/>
      <c r="BU146" s="327">
        <v>3</v>
      </c>
      <c r="BV146" s="327">
        <v>2700</v>
      </c>
      <c r="BW146" s="327" t="s">
        <v>132</v>
      </c>
      <c r="BX146" s="327" t="s">
        <v>132</v>
      </c>
      <c r="BY146" s="327"/>
      <c r="BZ146" s="327" t="s">
        <v>6</v>
      </c>
      <c r="CA146" s="327"/>
      <c r="CB146" s="327"/>
      <c r="CC146" s="327"/>
      <c r="CD146" s="327"/>
      <c r="CE146" s="327"/>
      <c r="CF146" s="327">
        <v>31.6</v>
      </c>
      <c r="CG146" s="327"/>
    </row>
    <row r="147" spans="2:85" ht="15" customHeight="1">
      <c r="B147" s="524" t="s">
        <v>361</v>
      </c>
      <c r="C147" s="327" t="s">
        <v>1414</v>
      </c>
      <c r="D147" s="327"/>
      <c r="E147" s="327" t="s">
        <v>261</v>
      </c>
      <c r="F147" s="327"/>
      <c r="G147" s="327" t="s">
        <v>361</v>
      </c>
      <c r="H147" s="327" t="s">
        <v>361</v>
      </c>
      <c r="I147" s="327" t="s">
        <v>362</v>
      </c>
      <c r="J147" s="327" t="s">
        <v>363</v>
      </c>
      <c r="K147" s="327" t="s">
        <v>364</v>
      </c>
      <c r="L147" s="327">
        <v>1</v>
      </c>
      <c r="M147" s="327">
        <v>936</v>
      </c>
      <c r="N147" s="327"/>
      <c r="O147" s="327">
        <f t="shared" si="32"/>
        <v>936</v>
      </c>
      <c r="P147" s="534">
        <f t="shared" si="37"/>
        <v>46.8</v>
      </c>
      <c r="Q147" s="534">
        <f t="shared" si="39"/>
        <v>140.39999999999998</v>
      </c>
      <c r="R147" s="534">
        <f t="shared" si="33"/>
        <v>154.43999999999997</v>
      </c>
      <c r="S147" s="327">
        <v>7</v>
      </c>
      <c r="T147" s="327">
        <f t="shared" si="34"/>
        <v>480</v>
      </c>
      <c r="U147" s="327" t="e">
        <f t="shared" si="40"/>
        <v>#N/A</v>
      </c>
      <c r="V147" s="327">
        <f t="shared" si="38"/>
        <v>0.7</v>
      </c>
      <c r="W147" s="327">
        <v>72</v>
      </c>
      <c r="X147" s="327">
        <f t="shared" si="36"/>
        <v>7</v>
      </c>
      <c r="Y147" s="327"/>
      <c r="Z147" s="327"/>
      <c r="AA147" s="327"/>
      <c r="AB147" s="327"/>
      <c r="AC147" s="327"/>
      <c r="AD147" s="327"/>
      <c r="AE147" s="327" t="s">
        <v>84</v>
      </c>
      <c r="AF147" s="327"/>
      <c r="AG147" s="327">
        <v>240</v>
      </c>
      <c r="AH147" s="327"/>
      <c r="AI147" s="327"/>
      <c r="AJ147" s="327"/>
      <c r="AK147" s="327"/>
      <c r="AL147" s="327"/>
      <c r="AM147" s="327"/>
      <c r="AN147" s="327"/>
      <c r="AO147" s="327"/>
      <c r="AP147" s="327"/>
      <c r="AQ147" s="327">
        <v>5.9</v>
      </c>
      <c r="AR147" s="327">
        <v>5</v>
      </c>
      <c r="AS147" s="327"/>
      <c r="AT147" s="327"/>
      <c r="AU147" s="327"/>
      <c r="AV147" s="327"/>
      <c r="AW147" s="327"/>
      <c r="AX147" s="327"/>
      <c r="AY147" s="327"/>
      <c r="AZ147" s="327"/>
      <c r="BA147" s="327"/>
      <c r="BB147" s="327"/>
      <c r="BC147" s="327"/>
      <c r="BD147" s="327"/>
      <c r="BE147" s="327"/>
      <c r="BF147" s="327">
        <v>1</v>
      </c>
      <c r="BG147" s="327">
        <v>1</v>
      </c>
      <c r="BH147" s="327">
        <v>1</v>
      </c>
      <c r="BI147" s="327">
        <v>1</v>
      </c>
      <c r="BJ147" s="327"/>
      <c r="BK147" s="327"/>
      <c r="BL147" s="327"/>
      <c r="BM147" s="327"/>
      <c r="BN147" s="327"/>
      <c r="BO147" s="327"/>
      <c r="BP147" s="327"/>
      <c r="BQ147" s="327"/>
      <c r="BR147" s="327">
        <v>1</v>
      </c>
      <c r="BS147" s="327">
        <v>4</v>
      </c>
      <c r="BT147" s="327"/>
      <c r="BU147" s="327">
        <v>4</v>
      </c>
      <c r="BV147" s="327">
        <v>3600</v>
      </c>
      <c r="BW147" s="327" t="s">
        <v>119</v>
      </c>
      <c r="BX147" s="327" t="s">
        <v>119</v>
      </c>
      <c r="BY147" s="327"/>
      <c r="BZ147" s="327" t="s">
        <v>6</v>
      </c>
      <c r="CA147" s="327"/>
      <c r="CB147" s="327"/>
      <c r="CC147" s="327"/>
      <c r="CD147" s="327"/>
      <c r="CE147" s="327"/>
      <c r="CF147" s="327">
        <v>43.4</v>
      </c>
      <c r="CG147" s="327"/>
    </row>
    <row r="148" spans="2:85" ht="15" customHeight="1">
      <c r="B148" s="524" t="s">
        <v>361</v>
      </c>
      <c r="C148" s="327" t="s">
        <v>1414</v>
      </c>
      <c r="D148" s="327"/>
      <c r="E148" s="327" t="s">
        <v>261</v>
      </c>
      <c r="F148" s="327"/>
      <c r="G148" s="327" t="s">
        <v>365</v>
      </c>
      <c r="H148" s="327" t="s">
        <v>361</v>
      </c>
      <c r="I148" s="327" t="s">
        <v>362</v>
      </c>
      <c r="J148" s="327" t="s">
        <v>363</v>
      </c>
      <c r="K148" s="327" t="s">
        <v>364</v>
      </c>
      <c r="L148" s="327">
        <v>1</v>
      </c>
      <c r="M148" s="327">
        <v>936</v>
      </c>
      <c r="N148" s="327"/>
      <c r="O148" s="327">
        <f t="shared" si="32"/>
        <v>936</v>
      </c>
      <c r="P148" s="534">
        <f t="shared" si="37"/>
        <v>46.8</v>
      </c>
      <c r="Q148" s="534">
        <f t="shared" si="39"/>
        <v>46.8</v>
      </c>
      <c r="R148" s="534">
        <f t="shared" si="33"/>
        <v>51.48</v>
      </c>
      <c r="S148" s="327" t="e">
        <v>#N/A</v>
      </c>
      <c r="T148" s="327" t="e">
        <f t="shared" si="34"/>
        <v>#N/A</v>
      </c>
      <c r="U148" s="327" t="e">
        <f t="shared" si="40"/>
        <v>#N/A</v>
      </c>
      <c r="V148" s="327">
        <f t="shared" si="38"/>
        <v>0.7</v>
      </c>
      <c r="W148" s="327">
        <v>72</v>
      </c>
      <c r="X148" s="327" t="e">
        <f t="shared" si="36"/>
        <v>#N/A</v>
      </c>
      <c r="Y148" s="327"/>
      <c r="Z148" s="327"/>
      <c r="AA148" s="327"/>
      <c r="AB148" s="327"/>
      <c r="AC148" s="327"/>
      <c r="AD148" s="327"/>
      <c r="AE148" s="327" t="s">
        <v>84</v>
      </c>
      <c r="AF148" s="327"/>
      <c r="AG148" s="327">
        <v>240</v>
      </c>
      <c r="AH148" s="327"/>
      <c r="AI148" s="327"/>
      <c r="AJ148" s="327"/>
      <c r="AK148" s="327"/>
      <c r="AL148" s="327"/>
      <c r="AM148" s="327"/>
      <c r="AN148" s="327"/>
      <c r="AO148" s="327"/>
      <c r="AP148" s="327"/>
      <c r="AQ148" s="327">
        <v>5.9</v>
      </c>
      <c r="AR148" s="327">
        <v>5</v>
      </c>
      <c r="AS148" s="327"/>
      <c r="AT148" s="327"/>
      <c r="AU148" s="327"/>
      <c r="AV148" s="327"/>
      <c r="AW148" s="327"/>
      <c r="AX148" s="327"/>
      <c r="AY148" s="327"/>
      <c r="AZ148" s="327"/>
      <c r="BA148" s="327"/>
      <c r="BB148" s="327"/>
      <c r="BC148" s="327"/>
      <c r="BD148" s="327"/>
      <c r="BE148" s="327"/>
      <c r="BF148" s="327"/>
      <c r="BG148" s="327"/>
      <c r="BH148" s="327"/>
      <c r="BI148" s="327">
        <v>1</v>
      </c>
      <c r="BJ148" s="327"/>
      <c r="BK148" s="327"/>
      <c r="BL148" s="327"/>
      <c r="BM148" s="327"/>
      <c r="BN148" s="327"/>
      <c r="BO148" s="327"/>
      <c r="BP148" s="327"/>
      <c r="BQ148" s="327"/>
      <c r="BR148" s="327">
        <v>1</v>
      </c>
      <c r="BS148" s="327">
        <v>1</v>
      </c>
      <c r="BT148" s="327"/>
      <c r="BU148" s="327">
        <v>1</v>
      </c>
      <c r="BV148" s="327">
        <v>900</v>
      </c>
      <c r="BW148" s="327" t="s">
        <v>132</v>
      </c>
      <c r="BX148" s="327" t="s">
        <v>132</v>
      </c>
      <c r="BY148" s="327"/>
      <c r="BZ148" s="327" t="s">
        <v>6</v>
      </c>
      <c r="CA148" s="327"/>
      <c r="CB148" s="327"/>
      <c r="CC148" s="327"/>
      <c r="CD148" s="327"/>
      <c r="CE148" s="327"/>
      <c r="CF148" s="327">
        <v>43.4</v>
      </c>
      <c r="CG148" s="327"/>
    </row>
    <row r="149" spans="2:85" ht="15" customHeight="1">
      <c r="C149" s="327" t="s">
        <v>1414</v>
      </c>
      <c r="D149" s="327"/>
      <c r="E149" s="327" t="s">
        <v>261</v>
      </c>
      <c r="F149" s="327"/>
      <c r="G149" s="327" t="s">
        <v>366</v>
      </c>
      <c r="H149" s="327" t="s">
        <v>361</v>
      </c>
      <c r="I149" s="327" t="s">
        <v>362</v>
      </c>
      <c r="J149" s="327" t="s">
        <v>363</v>
      </c>
      <c r="K149" s="327" t="s">
        <v>364</v>
      </c>
      <c r="L149" s="327">
        <v>1</v>
      </c>
      <c r="M149" s="327">
        <v>936</v>
      </c>
      <c r="N149" s="327"/>
      <c r="O149" s="327">
        <f t="shared" si="32"/>
        <v>936</v>
      </c>
      <c r="P149" s="534">
        <f t="shared" si="37"/>
        <v>46.8</v>
      </c>
      <c r="Q149" s="534">
        <f t="shared" si="39"/>
        <v>46.8</v>
      </c>
      <c r="R149" s="534">
        <f t="shared" si="33"/>
        <v>51.48</v>
      </c>
      <c r="S149" s="327" t="e">
        <v>#N/A</v>
      </c>
      <c r="T149" s="327" t="e">
        <f t="shared" si="34"/>
        <v>#N/A</v>
      </c>
      <c r="U149" s="327" t="e">
        <f t="shared" si="40"/>
        <v>#N/A</v>
      </c>
      <c r="V149" s="327">
        <f t="shared" si="38"/>
        <v>0.7</v>
      </c>
      <c r="W149" s="327">
        <v>72</v>
      </c>
      <c r="X149" s="327" t="e">
        <f t="shared" si="36"/>
        <v>#N/A</v>
      </c>
      <c r="Y149" s="327"/>
      <c r="Z149" s="327"/>
      <c r="AA149" s="327"/>
      <c r="AB149" s="327"/>
      <c r="AC149" s="327"/>
      <c r="AD149" s="327"/>
      <c r="AE149" s="327" t="s">
        <v>84</v>
      </c>
      <c r="AF149" s="327"/>
      <c r="AG149" s="327">
        <v>240</v>
      </c>
      <c r="AH149" s="327"/>
      <c r="AI149" s="327"/>
      <c r="AJ149" s="327"/>
      <c r="AK149" s="327"/>
      <c r="AL149" s="327"/>
      <c r="AM149" s="327"/>
      <c r="AN149" s="327"/>
      <c r="AO149" s="327"/>
      <c r="AP149" s="327"/>
      <c r="AQ149" s="327">
        <v>5.9</v>
      </c>
      <c r="AR149" s="327">
        <v>5</v>
      </c>
      <c r="AS149" s="327"/>
      <c r="AT149" s="327"/>
      <c r="AU149" s="327"/>
      <c r="AV149" s="327"/>
      <c r="AW149" s="327"/>
      <c r="AX149" s="327"/>
      <c r="AY149" s="327"/>
      <c r="AZ149" s="327"/>
      <c r="BA149" s="327"/>
      <c r="BB149" s="327"/>
      <c r="BC149" s="327"/>
      <c r="BD149" s="327"/>
      <c r="BE149" s="327"/>
      <c r="BF149" s="327">
        <v>1</v>
      </c>
      <c r="BG149" s="327">
        <v>1</v>
      </c>
      <c r="BH149" s="327">
        <v>1</v>
      </c>
      <c r="BI149" s="327"/>
      <c r="BJ149" s="327"/>
      <c r="BK149" s="327"/>
      <c r="BL149" s="327"/>
      <c r="BM149" s="327"/>
      <c r="BN149" s="327"/>
      <c r="BO149" s="327"/>
      <c r="BP149" s="327"/>
      <c r="BQ149" s="327"/>
      <c r="BR149" s="327">
        <v>1</v>
      </c>
      <c r="BS149" s="327">
        <v>3</v>
      </c>
      <c r="BT149" s="327"/>
      <c r="BU149" s="327">
        <v>3</v>
      </c>
      <c r="BV149" s="327">
        <v>2700</v>
      </c>
      <c r="BW149" s="327" t="s">
        <v>132</v>
      </c>
      <c r="BX149" s="327" t="s">
        <v>132</v>
      </c>
      <c r="BY149" s="327"/>
      <c r="BZ149" s="327" t="s">
        <v>6</v>
      </c>
      <c r="CA149" s="327"/>
      <c r="CB149" s="327"/>
      <c r="CC149" s="327"/>
      <c r="CD149" s="327"/>
      <c r="CE149" s="327"/>
      <c r="CF149" s="327">
        <v>43.4</v>
      </c>
      <c r="CG149" s="327"/>
    </row>
    <row r="150" spans="2:85" ht="15" customHeight="1">
      <c r="B150" s="524" t="s">
        <v>367</v>
      </c>
      <c r="C150" s="327" t="s">
        <v>1014</v>
      </c>
      <c r="D150" s="327"/>
      <c r="E150" s="327" t="s">
        <v>113</v>
      </c>
      <c r="F150" s="327"/>
      <c r="G150" s="327" t="s">
        <v>367</v>
      </c>
      <c r="H150" s="327" t="s">
        <v>367</v>
      </c>
      <c r="I150" s="327" t="s">
        <v>368</v>
      </c>
      <c r="J150" s="327" t="s">
        <v>369</v>
      </c>
      <c r="K150" s="327" t="s">
        <v>370</v>
      </c>
      <c r="L150" s="327">
        <v>1</v>
      </c>
      <c r="M150" s="327">
        <v>804</v>
      </c>
      <c r="N150" s="327"/>
      <c r="O150" s="327">
        <f t="shared" si="32"/>
        <v>804</v>
      </c>
      <c r="P150" s="534">
        <f t="shared" si="37"/>
        <v>40.200000000000003</v>
      </c>
      <c r="Q150" s="534">
        <f t="shared" si="39"/>
        <v>40.200000000000003</v>
      </c>
      <c r="R150" s="534">
        <f t="shared" si="33"/>
        <v>44.220000000000006</v>
      </c>
      <c r="S150" s="327">
        <v>21</v>
      </c>
      <c r="T150" s="327">
        <f t="shared" si="34"/>
        <v>900</v>
      </c>
      <c r="U150" s="327">
        <f t="shared" si="40"/>
        <v>900</v>
      </c>
      <c r="V150" s="327">
        <f t="shared" si="38"/>
        <v>0.6</v>
      </c>
      <c r="W150" s="327">
        <v>72</v>
      </c>
      <c r="X150" s="327">
        <f t="shared" si="36"/>
        <v>13</v>
      </c>
      <c r="Y150" s="327"/>
      <c r="Z150" s="327"/>
      <c r="AA150" s="327"/>
      <c r="AB150" s="327"/>
      <c r="AC150" s="327"/>
      <c r="AD150" s="327"/>
      <c r="AE150" s="327" t="s">
        <v>166</v>
      </c>
      <c r="AF150" s="327"/>
      <c r="AG150" s="327">
        <v>60</v>
      </c>
      <c r="AH150" s="327"/>
      <c r="AI150" s="327"/>
      <c r="AJ150" s="327"/>
      <c r="AK150" s="327"/>
      <c r="AL150" s="327"/>
      <c r="AM150" s="327"/>
      <c r="AN150" s="327"/>
      <c r="AO150" s="327"/>
      <c r="AP150" s="327"/>
      <c r="AQ150" s="327">
        <v>6.1</v>
      </c>
      <c r="AR150" s="327">
        <v>5</v>
      </c>
      <c r="AS150" s="327"/>
      <c r="AT150" s="327"/>
      <c r="AU150" s="327"/>
      <c r="AV150" s="327"/>
      <c r="AW150" s="327"/>
      <c r="AX150" s="327"/>
      <c r="AY150" s="327"/>
      <c r="AZ150" s="327"/>
      <c r="BA150" s="327"/>
      <c r="BB150" s="327"/>
      <c r="BC150" s="327">
        <v>1</v>
      </c>
      <c r="BD150" s="327">
        <v>1</v>
      </c>
      <c r="BE150" s="327">
        <v>1</v>
      </c>
      <c r="BF150" s="327">
        <v>1</v>
      </c>
      <c r="BG150" s="327">
        <v>1</v>
      </c>
      <c r="BH150" s="327">
        <v>1</v>
      </c>
      <c r="BI150" s="327"/>
      <c r="BJ150" s="327"/>
      <c r="BK150" s="327"/>
      <c r="BL150" s="327"/>
      <c r="BM150" s="327"/>
      <c r="BN150" s="327"/>
      <c r="BO150" s="327">
        <v>1</v>
      </c>
      <c r="BP150" s="327">
        <v>1</v>
      </c>
      <c r="BQ150" s="327">
        <v>1</v>
      </c>
      <c r="BR150" s="327">
        <v>1</v>
      </c>
      <c r="BS150" s="327">
        <v>3</v>
      </c>
      <c r="BT150" s="327"/>
      <c r="BU150" s="327">
        <v>3</v>
      </c>
      <c r="BV150" s="327">
        <v>1764</v>
      </c>
      <c r="BW150" s="327" t="s">
        <v>119</v>
      </c>
      <c r="BX150" s="327" t="s">
        <v>119</v>
      </c>
      <c r="BY150" s="327"/>
      <c r="BZ150" s="327" t="s">
        <v>6</v>
      </c>
      <c r="CA150" s="327"/>
      <c r="CB150" s="327"/>
      <c r="CC150" s="327"/>
      <c r="CD150" s="327"/>
      <c r="CE150" s="327"/>
      <c r="CF150" s="327">
        <v>25.7</v>
      </c>
      <c r="CG150" s="327"/>
    </row>
    <row r="151" spans="2:85" ht="15" customHeight="1">
      <c r="B151" s="524" t="s">
        <v>367</v>
      </c>
      <c r="C151" s="327" t="s">
        <v>1014</v>
      </c>
      <c r="D151" s="327"/>
      <c r="E151" s="327" t="s">
        <v>113</v>
      </c>
      <c r="F151" s="327"/>
      <c r="G151" s="327" t="s">
        <v>382</v>
      </c>
      <c r="H151" s="327" t="s">
        <v>1430</v>
      </c>
      <c r="I151" s="327" t="s">
        <v>383</v>
      </c>
      <c r="J151" s="327" t="s">
        <v>369</v>
      </c>
      <c r="K151" s="327" t="s">
        <v>370</v>
      </c>
      <c r="L151" s="327">
        <v>1</v>
      </c>
      <c r="M151" s="327">
        <v>132</v>
      </c>
      <c r="N151" s="327"/>
      <c r="O151" s="327">
        <f>+M151+N151</f>
        <v>132</v>
      </c>
      <c r="P151" s="534">
        <f>+O151/$H$18</f>
        <v>6.6</v>
      </c>
      <c r="Q151" s="534">
        <f t="shared" si="39"/>
        <v>6.6</v>
      </c>
      <c r="R151" s="534">
        <f>Q151*10%+Q151</f>
        <v>7.26</v>
      </c>
      <c r="S151" s="327">
        <v>7</v>
      </c>
      <c r="T151" s="327">
        <f>IF(M151=0,"0",ROUNDUP(P151*S151/AG151,0)*AG151)</f>
        <v>60</v>
      </c>
      <c r="U151" s="327">
        <f t="shared" si="40"/>
        <v>60</v>
      </c>
      <c r="V151" s="327">
        <f>IF(M151=0,"0",ROUND(P151/W151,1))</f>
        <v>0.1</v>
      </c>
      <c r="W151" s="327">
        <v>72</v>
      </c>
      <c r="X151" s="327">
        <f>ROUNDUP(T151/W151,0)</f>
        <v>1</v>
      </c>
      <c r="Y151" s="327"/>
      <c r="Z151" s="327"/>
      <c r="AA151" s="327"/>
      <c r="AB151" s="327"/>
      <c r="AC151" s="327"/>
      <c r="AD151" s="327"/>
      <c r="AE151" s="327" t="s">
        <v>166</v>
      </c>
      <c r="AF151" s="327"/>
      <c r="AG151" s="327">
        <v>60</v>
      </c>
      <c r="AH151" s="327"/>
      <c r="AI151" s="327"/>
      <c r="AJ151" s="327"/>
      <c r="AK151" s="327"/>
      <c r="AL151" s="327"/>
      <c r="AM151" s="327"/>
      <c r="AN151" s="327"/>
      <c r="AO151" s="327"/>
      <c r="AP151" s="327"/>
      <c r="AQ151" s="327">
        <v>6</v>
      </c>
      <c r="AR151" s="327">
        <v>5</v>
      </c>
      <c r="AS151" s="327"/>
      <c r="AT151" s="327"/>
      <c r="AU151" s="327"/>
      <c r="AV151" s="327"/>
      <c r="AW151" s="327"/>
      <c r="AX151" s="327"/>
      <c r="AY151" s="327"/>
      <c r="AZ151" s="327"/>
      <c r="BA151" s="327"/>
      <c r="BB151" s="327"/>
      <c r="BC151" s="327">
        <v>1</v>
      </c>
      <c r="BD151" s="327">
        <v>1</v>
      </c>
      <c r="BE151" s="327">
        <v>1</v>
      </c>
      <c r="BF151" s="327">
        <v>1</v>
      </c>
      <c r="BG151" s="327">
        <v>1</v>
      </c>
      <c r="BH151" s="327">
        <v>1</v>
      </c>
      <c r="BI151" s="327"/>
      <c r="BJ151" s="327"/>
      <c r="BK151" s="327"/>
      <c r="BL151" s="327"/>
      <c r="BM151" s="327"/>
      <c r="BN151" s="327"/>
      <c r="BO151" s="327">
        <v>1</v>
      </c>
      <c r="BP151" s="327">
        <v>1</v>
      </c>
      <c r="BQ151" s="327">
        <v>1</v>
      </c>
      <c r="BR151" s="327">
        <v>1</v>
      </c>
      <c r="BS151" s="327">
        <v>3</v>
      </c>
      <c r="BT151" s="327"/>
      <c r="BU151" s="327">
        <v>3</v>
      </c>
      <c r="BV151" s="327">
        <v>936</v>
      </c>
      <c r="BW151" s="327" t="s">
        <v>119</v>
      </c>
      <c r="BX151" s="327" t="s">
        <v>119</v>
      </c>
      <c r="BY151" s="327"/>
      <c r="BZ151" s="327" t="s">
        <v>6</v>
      </c>
      <c r="CA151" s="327"/>
      <c r="CB151" s="327"/>
      <c r="CC151" s="327"/>
      <c r="CD151" s="327"/>
      <c r="CE151" s="327"/>
      <c r="CF151" s="327">
        <v>25.7</v>
      </c>
      <c r="CG151" s="327"/>
    </row>
    <row r="152" spans="2:85" ht="15" customHeight="1">
      <c r="B152" s="524" t="s">
        <v>371</v>
      </c>
      <c r="C152" s="327" t="s">
        <v>1014</v>
      </c>
      <c r="D152" s="327"/>
      <c r="E152" s="327" t="s">
        <v>113</v>
      </c>
      <c r="F152" s="327"/>
      <c r="G152" s="327" t="s">
        <v>825</v>
      </c>
      <c r="H152" s="327" t="s">
        <v>371</v>
      </c>
      <c r="I152" s="327" t="s">
        <v>372</v>
      </c>
      <c r="J152" s="327" t="s">
        <v>373</v>
      </c>
      <c r="K152" s="327" t="s">
        <v>374</v>
      </c>
      <c r="L152" s="327">
        <v>2</v>
      </c>
      <c r="M152" s="327">
        <v>1872</v>
      </c>
      <c r="N152" s="327"/>
      <c r="O152" s="327">
        <f t="shared" ref="O152" si="41">+M152+N152</f>
        <v>1872</v>
      </c>
      <c r="P152" s="534">
        <f t="shared" ref="P152" si="42">+O152/$H$18</f>
        <v>93.6</v>
      </c>
      <c r="Q152" s="534">
        <f t="shared" si="39"/>
        <v>93.6</v>
      </c>
      <c r="R152" s="534">
        <f t="shared" ref="R152" si="43">Q152*10%+Q152</f>
        <v>102.96</v>
      </c>
      <c r="S152" s="327">
        <v>7</v>
      </c>
      <c r="T152" s="327">
        <f t="shared" ref="T152" si="44">IF(M152=0,"0",ROUNDUP(P152*S152/AG152,0)*AG152)</f>
        <v>720</v>
      </c>
      <c r="U152" s="327">
        <f t="shared" si="40"/>
        <v>720</v>
      </c>
      <c r="V152" s="327">
        <f t="shared" ref="V152" si="45">IF(M152=0,"0",ROUND(P152/W152,1))</f>
        <v>2</v>
      </c>
      <c r="W152" s="327">
        <v>48</v>
      </c>
      <c r="X152" s="327">
        <f t="shared" ref="X152" si="46">ROUNDUP(T152/W152,0)</f>
        <v>15</v>
      </c>
      <c r="Y152" s="327"/>
      <c r="Z152" s="327"/>
      <c r="AA152" s="327"/>
      <c r="AB152" s="327"/>
      <c r="AC152" s="327"/>
      <c r="AD152" s="327"/>
      <c r="AE152" s="327" t="s">
        <v>166</v>
      </c>
      <c r="AF152" s="327"/>
      <c r="AG152" s="327">
        <v>90</v>
      </c>
      <c r="AH152" s="327"/>
      <c r="AI152" s="327"/>
      <c r="AJ152" s="327"/>
      <c r="AK152" s="327"/>
      <c r="AL152" s="327"/>
      <c r="AM152" s="327"/>
      <c r="AN152" s="327"/>
      <c r="AO152" s="327"/>
      <c r="AP152" s="327"/>
      <c r="AQ152" s="327">
        <v>6.1</v>
      </c>
      <c r="AR152" s="327">
        <v>5</v>
      </c>
      <c r="AS152" s="327"/>
      <c r="AT152" s="327"/>
      <c r="AU152" s="327"/>
      <c r="AV152" s="327"/>
      <c r="AW152" s="327"/>
      <c r="AX152" s="327"/>
      <c r="AY152" s="327"/>
      <c r="AZ152" s="327"/>
      <c r="BA152" s="327"/>
      <c r="BB152" s="327">
        <v>1</v>
      </c>
      <c r="BC152" s="327">
        <v>1</v>
      </c>
      <c r="BD152" s="327">
        <v>1</v>
      </c>
      <c r="BE152" s="327">
        <v>1</v>
      </c>
      <c r="BF152" s="327"/>
      <c r="BG152" s="327">
        <v>1</v>
      </c>
      <c r="BH152" s="327">
        <v>1</v>
      </c>
      <c r="BI152" s="327">
        <v>1</v>
      </c>
      <c r="BJ152" s="327"/>
      <c r="BK152" s="327"/>
      <c r="BL152" s="327"/>
      <c r="BM152" s="327"/>
      <c r="BN152" s="327">
        <v>1</v>
      </c>
      <c r="BO152" s="327">
        <v>1</v>
      </c>
      <c r="BP152" s="327">
        <v>1</v>
      </c>
      <c r="BQ152" s="327">
        <v>1</v>
      </c>
      <c r="BR152" s="327">
        <v>1</v>
      </c>
      <c r="BS152" s="327">
        <v>4</v>
      </c>
      <c r="BT152" s="327"/>
      <c r="BU152" s="327">
        <v>4</v>
      </c>
      <c r="BV152" s="327">
        <v>7200</v>
      </c>
      <c r="BW152" s="327" t="s">
        <v>119</v>
      </c>
      <c r="BX152" s="327" t="s">
        <v>119</v>
      </c>
      <c r="BY152" s="327"/>
      <c r="BZ152" s="327" t="s">
        <v>6</v>
      </c>
      <c r="CA152" s="327"/>
      <c r="CB152" s="327"/>
      <c r="CC152" s="327"/>
      <c r="CD152" s="327"/>
      <c r="CE152" s="327"/>
      <c r="CF152" s="327">
        <v>61.1</v>
      </c>
      <c r="CG152" s="327"/>
    </row>
    <row r="153" spans="2:85" ht="15" customHeight="1">
      <c r="B153" s="524" t="s">
        <v>371</v>
      </c>
      <c r="C153" s="327" t="s">
        <v>1014</v>
      </c>
      <c r="D153" s="327"/>
      <c r="E153" s="327" t="s">
        <v>113</v>
      </c>
      <c r="F153" s="327"/>
      <c r="G153" s="327" t="s">
        <v>371</v>
      </c>
      <c r="H153" s="327" t="s">
        <v>371</v>
      </c>
      <c r="I153" s="327" t="s">
        <v>372</v>
      </c>
      <c r="J153" s="327" t="s">
        <v>373</v>
      </c>
      <c r="K153" s="327" t="s">
        <v>374</v>
      </c>
      <c r="L153" s="327">
        <v>2</v>
      </c>
      <c r="M153" s="327">
        <v>1872</v>
      </c>
      <c r="N153" s="327"/>
      <c r="O153" s="327">
        <f t="shared" si="32"/>
        <v>1872</v>
      </c>
      <c r="P153" s="534">
        <f t="shared" si="37"/>
        <v>93.6</v>
      </c>
      <c r="Q153" s="534">
        <f t="shared" si="39"/>
        <v>374.4</v>
      </c>
      <c r="R153" s="534">
        <f t="shared" si="33"/>
        <v>411.84</v>
      </c>
      <c r="S153" s="327">
        <v>7</v>
      </c>
      <c r="T153" s="327">
        <f t="shared" si="34"/>
        <v>720</v>
      </c>
      <c r="U153" s="327">
        <f t="shared" si="40"/>
        <v>2880</v>
      </c>
      <c r="V153" s="327">
        <f t="shared" si="35"/>
        <v>2</v>
      </c>
      <c r="W153" s="327">
        <v>48</v>
      </c>
      <c r="X153" s="327">
        <f t="shared" si="36"/>
        <v>15</v>
      </c>
      <c r="Y153" s="327"/>
      <c r="Z153" s="327"/>
      <c r="AA153" s="327"/>
      <c r="AB153" s="327"/>
      <c r="AC153" s="327"/>
      <c r="AD153" s="327"/>
      <c r="AE153" s="327" t="s">
        <v>166</v>
      </c>
      <c r="AF153" s="327"/>
      <c r="AG153" s="327">
        <v>90</v>
      </c>
      <c r="AH153" s="327"/>
      <c r="AI153" s="327"/>
      <c r="AJ153" s="327"/>
      <c r="AK153" s="327"/>
      <c r="AL153" s="327"/>
      <c r="AM153" s="327"/>
      <c r="AN153" s="327"/>
      <c r="AO153" s="327"/>
      <c r="AP153" s="327"/>
      <c r="AQ153" s="327">
        <v>6.1</v>
      </c>
      <c r="AR153" s="327">
        <v>5</v>
      </c>
      <c r="AS153" s="327"/>
      <c r="AT153" s="327"/>
      <c r="AU153" s="327"/>
      <c r="AV153" s="327"/>
      <c r="AW153" s="327"/>
      <c r="AX153" s="327"/>
      <c r="AY153" s="327"/>
      <c r="AZ153" s="327"/>
      <c r="BA153" s="327"/>
      <c r="BB153" s="327">
        <v>1</v>
      </c>
      <c r="BC153" s="327">
        <v>1</v>
      </c>
      <c r="BD153" s="327">
        <v>1</v>
      </c>
      <c r="BE153" s="327">
        <v>1</v>
      </c>
      <c r="BF153" s="327"/>
      <c r="BG153" s="327"/>
      <c r="BH153" s="327"/>
      <c r="BI153" s="327"/>
      <c r="BJ153" s="327"/>
      <c r="BK153" s="327"/>
      <c r="BL153" s="327"/>
      <c r="BM153" s="327"/>
      <c r="BN153" s="327">
        <v>1</v>
      </c>
      <c r="BO153" s="327">
        <v>1</v>
      </c>
      <c r="BP153" s="327">
        <v>1</v>
      </c>
      <c r="BQ153" s="327">
        <v>1</v>
      </c>
      <c r="BR153" s="327">
        <v>1</v>
      </c>
      <c r="BS153" s="327">
        <v>4</v>
      </c>
      <c r="BT153" s="327"/>
      <c r="BU153" s="327">
        <v>4</v>
      </c>
      <c r="BV153" s="327">
        <v>7200</v>
      </c>
      <c r="BW153" s="327" t="s">
        <v>119</v>
      </c>
      <c r="BX153" s="327" t="s">
        <v>119</v>
      </c>
      <c r="BY153" s="327"/>
      <c r="BZ153" s="327" t="s">
        <v>6</v>
      </c>
      <c r="CA153" s="327"/>
      <c r="CB153" s="327"/>
      <c r="CC153" s="327"/>
      <c r="CD153" s="327"/>
      <c r="CE153" s="327"/>
      <c r="CF153" s="327">
        <v>61.1</v>
      </c>
      <c r="CG153" s="327"/>
    </row>
    <row r="154" spans="2:85" ht="15" customHeight="1">
      <c r="B154" s="524" t="s">
        <v>371</v>
      </c>
      <c r="C154" s="327" t="s">
        <v>1014</v>
      </c>
      <c r="D154" s="327"/>
      <c r="E154" s="327" t="s">
        <v>113</v>
      </c>
      <c r="F154" s="327"/>
      <c r="G154" s="327" t="s">
        <v>825</v>
      </c>
      <c r="H154" s="327" t="s">
        <v>371</v>
      </c>
      <c r="I154" s="327" t="s">
        <v>372</v>
      </c>
      <c r="J154" s="327" t="s">
        <v>373</v>
      </c>
      <c r="K154" s="327" t="s">
        <v>374</v>
      </c>
      <c r="L154" s="327">
        <v>2</v>
      </c>
      <c r="M154" s="327">
        <v>1872</v>
      </c>
      <c r="N154" s="327"/>
      <c r="O154" s="327">
        <f>+M154+N154</f>
        <v>1872</v>
      </c>
      <c r="P154" s="534">
        <f t="shared" ref="P154:P158" si="47">+O154/$H$18</f>
        <v>93.6</v>
      </c>
      <c r="Q154" s="534">
        <f t="shared" si="39"/>
        <v>93.6</v>
      </c>
      <c r="R154" s="534">
        <f>Q154*10%+Q154</f>
        <v>102.96</v>
      </c>
      <c r="S154" s="327">
        <v>7</v>
      </c>
      <c r="T154" s="327">
        <f>IF(M154=0,"0",ROUNDUP(P154*S154/AG154,0)*AG154)</f>
        <v>720</v>
      </c>
      <c r="U154" s="327">
        <f t="shared" si="40"/>
        <v>720</v>
      </c>
      <c r="V154" s="327">
        <f>IF(M154=0,"0",ROUND(P154/W154,1))</f>
        <v>2</v>
      </c>
      <c r="W154" s="327">
        <v>48</v>
      </c>
      <c r="X154" s="327">
        <f>ROUNDUP(T154/W154,0)</f>
        <v>15</v>
      </c>
      <c r="Y154" s="327"/>
      <c r="Z154" s="327"/>
      <c r="AA154" s="327"/>
      <c r="AB154" s="327"/>
      <c r="AC154" s="327"/>
      <c r="AD154" s="327"/>
      <c r="AE154" s="327" t="s">
        <v>166</v>
      </c>
      <c r="AF154" s="327"/>
      <c r="AG154" s="327">
        <v>90</v>
      </c>
      <c r="AH154" s="327"/>
      <c r="AI154" s="327"/>
      <c r="AJ154" s="327"/>
      <c r="AK154" s="327"/>
      <c r="AL154" s="327"/>
      <c r="AM154" s="327"/>
      <c r="AN154" s="327"/>
      <c r="AO154" s="327"/>
      <c r="AP154" s="327"/>
      <c r="AQ154" s="327">
        <v>12</v>
      </c>
      <c r="AR154" s="327">
        <v>5</v>
      </c>
      <c r="AS154" s="327"/>
      <c r="AT154" s="327"/>
      <c r="AU154" s="327"/>
      <c r="AV154" s="327"/>
      <c r="AW154" s="327"/>
      <c r="AX154" s="327"/>
      <c r="AY154" s="327"/>
      <c r="AZ154" s="327"/>
      <c r="BA154" s="327"/>
      <c r="BB154" s="327">
        <v>1</v>
      </c>
      <c r="BC154" s="327"/>
      <c r="BD154" s="327"/>
      <c r="BE154" s="327"/>
      <c r="BF154" s="327"/>
      <c r="BG154" s="327"/>
      <c r="BH154" s="327"/>
      <c r="BI154" s="327"/>
      <c r="BJ154" s="327"/>
      <c r="BK154" s="327"/>
      <c r="BL154" s="327"/>
      <c r="BM154" s="327"/>
      <c r="BN154" s="327"/>
      <c r="BO154" s="327"/>
      <c r="BP154" s="327"/>
      <c r="BQ154" s="327"/>
      <c r="BR154" s="327">
        <v>1</v>
      </c>
      <c r="BS154" s="327">
        <v>4</v>
      </c>
      <c r="BT154" s="327"/>
      <c r="BU154" s="327">
        <v>1</v>
      </c>
      <c r="BV154" s="327">
        <v>7200</v>
      </c>
      <c r="BW154" s="327" t="s">
        <v>119</v>
      </c>
      <c r="BX154" s="327" t="s">
        <v>119</v>
      </c>
      <c r="BY154" s="327"/>
      <c r="BZ154" s="327" t="s">
        <v>6</v>
      </c>
      <c r="CA154" s="327"/>
      <c r="CB154" s="327"/>
      <c r="CC154" s="327"/>
      <c r="CD154" s="327"/>
      <c r="CE154" s="327"/>
      <c r="CF154" s="327">
        <v>61.1</v>
      </c>
      <c r="CG154" s="327"/>
    </row>
    <row r="155" spans="2:85" ht="15" customHeight="1">
      <c r="C155" s="327" t="s">
        <v>1014</v>
      </c>
      <c r="D155" s="327"/>
      <c r="E155" s="327" t="s">
        <v>113</v>
      </c>
      <c r="F155" s="327"/>
      <c r="G155" s="327" t="s">
        <v>826</v>
      </c>
      <c r="H155" s="327" t="s">
        <v>371</v>
      </c>
      <c r="I155" s="327" t="s">
        <v>372</v>
      </c>
      <c r="J155" s="327" t="s">
        <v>373</v>
      </c>
      <c r="K155" s="327" t="s">
        <v>374</v>
      </c>
      <c r="L155" s="327">
        <v>2</v>
      </c>
      <c r="M155" s="327">
        <v>1872</v>
      </c>
      <c r="N155" s="327"/>
      <c r="O155" s="327">
        <f t="shared" si="32"/>
        <v>1872</v>
      </c>
      <c r="P155" s="534">
        <f t="shared" si="47"/>
        <v>93.6</v>
      </c>
      <c r="Q155" s="534">
        <f t="shared" si="39"/>
        <v>93.6</v>
      </c>
      <c r="R155" s="534">
        <f t="shared" si="33"/>
        <v>102.96</v>
      </c>
      <c r="S155" s="327">
        <v>7</v>
      </c>
      <c r="T155" s="327">
        <f t="shared" si="34"/>
        <v>720</v>
      </c>
      <c r="U155" s="327">
        <f t="shared" si="40"/>
        <v>720</v>
      </c>
      <c r="V155" s="327">
        <f t="shared" si="35"/>
        <v>2</v>
      </c>
      <c r="W155" s="327">
        <v>48</v>
      </c>
      <c r="X155" s="327">
        <f t="shared" si="36"/>
        <v>15</v>
      </c>
      <c r="Y155" s="327"/>
      <c r="Z155" s="327"/>
      <c r="AA155" s="327"/>
      <c r="AB155" s="327"/>
      <c r="AC155" s="327"/>
      <c r="AD155" s="327"/>
      <c r="AE155" s="327" t="s">
        <v>166</v>
      </c>
      <c r="AF155" s="327"/>
      <c r="AG155" s="327">
        <v>90</v>
      </c>
      <c r="AH155" s="327"/>
      <c r="AI155" s="327"/>
      <c r="AJ155" s="327"/>
      <c r="AK155" s="327"/>
      <c r="AL155" s="327"/>
      <c r="AM155" s="327"/>
      <c r="AN155" s="327"/>
      <c r="AO155" s="327"/>
      <c r="AP155" s="327"/>
      <c r="AQ155" s="327">
        <v>6</v>
      </c>
      <c r="AR155" s="327">
        <v>5</v>
      </c>
      <c r="AS155" s="327"/>
      <c r="AT155" s="327"/>
      <c r="AU155" s="327"/>
      <c r="AV155" s="327"/>
      <c r="AW155" s="327"/>
      <c r="AX155" s="327"/>
      <c r="AY155" s="327"/>
      <c r="AZ155" s="327"/>
      <c r="BA155" s="327"/>
      <c r="BB155" s="327"/>
      <c r="BC155" s="327">
        <v>1</v>
      </c>
      <c r="BD155" s="327">
        <v>1</v>
      </c>
      <c r="BE155" s="327">
        <v>1</v>
      </c>
      <c r="BF155" s="327"/>
      <c r="BG155" s="327"/>
      <c r="BH155" s="327"/>
      <c r="BI155" s="327"/>
      <c r="BJ155" s="327"/>
      <c r="BK155" s="327"/>
      <c r="BL155" s="327"/>
      <c r="BM155" s="327"/>
      <c r="BN155" s="327"/>
      <c r="BO155" s="327"/>
      <c r="BP155" s="327"/>
      <c r="BQ155" s="327"/>
      <c r="BR155" s="327">
        <v>1</v>
      </c>
      <c r="BS155" s="327">
        <v>4</v>
      </c>
      <c r="BT155" s="327"/>
      <c r="BU155" s="327">
        <v>3</v>
      </c>
      <c r="BV155" s="327">
        <v>7200</v>
      </c>
      <c r="BW155" s="327" t="s">
        <v>119</v>
      </c>
      <c r="BX155" s="327" t="s">
        <v>119</v>
      </c>
      <c r="BY155" s="327"/>
      <c r="BZ155" s="327" t="s">
        <v>6</v>
      </c>
      <c r="CA155" s="327"/>
      <c r="CB155" s="327"/>
      <c r="CC155" s="327"/>
      <c r="CD155" s="327"/>
      <c r="CE155" s="327"/>
      <c r="CF155" s="327">
        <v>61.1</v>
      </c>
      <c r="CG155" s="327"/>
    </row>
    <row r="156" spans="2:85" ht="15" customHeight="1">
      <c r="C156" s="327" t="s">
        <v>1415</v>
      </c>
      <c r="D156" s="327"/>
      <c r="E156" s="327" t="s">
        <v>261</v>
      </c>
      <c r="F156" s="327"/>
      <c r="G156" s="327" t="s">
        <v>375</v>
      </c>
      <c r="H156" s="327" t="s">
        <v>375</v>
      </c>
      <c r="I156" s="327" t="s">
        <v>376</v>
      </c>
      <c r="J156" s="327" t="s">
        <v>377</v>
      </c>
      <c r="K156" s="327" t="s">
        <v>378</v>
      </c>
      <c r="L156" s="327">
        <v>1</v>
      </c>
      <c r="M156" s="327">
        <v>804</v>
      </c>
      <c r="N156" s="327"/>
      <c r="O156" s="327">
        <f t="shared" si="32"/>
        <v>804</v>
      </c>
      <c r="P156" s="534">
        <f t="shared" si="47"/>
        <v>40.200000000000003</v>
      </c>
      <c r="Q156" s="534">
        <f t="shared" si="39"/>
        <v>80.400000000000006</v>
      </c>
      <c r="R156" s="534">
        <f t="shared" si="33"/>
        <v>88.440000000000012</v>
      </c>
      <c r="S156" s="327">
        <v>21</v>
      </c>
      <c r="T156" s="327">
        <f t="shared" si="34"/>
        <v>960</v>
      </c>
      <c r="U156" s="327">
        <f t="shared" si="40"/>
        <v>1920</v>
      </c>
      <c r="V156" s="327">
        <f t="shared" si="35"/>
        <v>3.4</v>
      </c>
      <c r="W156" s="327">
        <v>12</v>
      </c>
      <c r="X156" s="327">
        <f t="shared" si="36"/>
        <v>80</v>
      </c>
      <c r="Y156" s="327"/>
      <c r="Z156" s="327"/>
      <c r="AA156" s="327"/>
      <c r="AB156" s="327"/>
      <c r="AC156" s="327"/>
      <c r="AD156" s="327"/>
      <c r="AE156" s="327" t="s">
        <v>84</v>
      </c>
      <c r="AF156" s="327"/>
      <c r="AG156" s="327">
        <v>240</v>
      </c>
      <c r="AH156" s="327"/>
      <c r="AI156" s="327"/>
      <c r="AJ156" s="327"/>
      <c r="AK156" s="327"/>
      <c r="AL156" s="327"/>
      <c r="AM156" s="327"/>
      <c r="AN156" s="327"/>
      <c r="AO156" s="327"/>
      <c r="AP156" s="327"/>
      <c r="AQ156" s="327">
        <v>5.9</v>
      </c>
      <c r="AR156" s="327">
        <v>5</v>
      </c>
      <c r="AS156" s="327"/>
      <c r="AT156" s="327"/>
      <c r="AU156" s="327"/>
      <c r="AV156" s="327"/>
      <c r="AW156" s="327"/>
      <c r="AX156" s="327"/>
      <c r="AY156" s="327"/>
      <c r="AZ156" s="327"/>
      <c r="BA156" s="327"/>
      <c r="BB156" s="327"/>
      <c r="BC156" s="327"/>
      <c r="BD156" s="327"/>
      <c r="BE156" s="327"/>
      <c r="BF156" s="327">
        <v>1</v>
      </c>
      <c r="BG156" s="327">
        <v>1</v>
      </c>
      <c r="BH156" s="327">
        <v>1</v>
      </c>
      <c r="BI156" s="327">
        <v>1</v>
      </c>
      <c r="BJ156" s="327"/>
      <c r="BK156" s="327"/>
      <c r="BL156" s="327"/>
      <c r="BM156" s="327"/>
      <c r="BN156" s="327"/>
      <c r="BO156" s="327"/>
      <c r="BP156" s="327"/>
      <c r="BQ156" s="327"/>
      <c r="BR156" s="327">
        <v>1</v>
      </c>
      <c r="BS156" s="327">
        <v>4</v>
      </c>
      <c r="BT156" s="327"/>
      <c r="BU156" s="327">
        <v>4</v>
      </c>
      <c r="BV156" s="327">
        <v>2352</v>
      </c>
      <c r="BW156" s="327" t="s">
        <v>119</v>
      </c>
      <c r="BX156" s="327" t="s">
        <v>119</v>
      </c>
      <c r="BY156" s="327"/>
      <c r="BZ156" s="327" t="s">
        <v>6</v>
      </c>
      <c r="CA156" s="327"/>
      <c r="CB156" s="327"/>
      <c r="CC156" s="327"/>
      <c r="CD156" s="327"/>
      <c r="CE156" s="327"/>
      <c r="CF156" s="327">
        <v>43.4</v>
      </c>
      <c r="CG156" s="327"/>
    </row>
    <row r="157" spans="2:85" ht="15" customHeight="1">
      <c r="C157" s="327" t="s">
        <v>1415</v>
      </c>
      <c r="D157" s="327"/>
      <c r="E157" s="327" t="s">
        <v>261</v>
      </c>
      <c r="F157" s="327"/>
      <c r="G157" s="327" t="s">
        <v>379</v>
      </c>
      <c r="H157" s="327" t="s">
        <v>375</v>
      </c>
      <c r="I157" s="327" t="s">
        <v>380</v>
      </c>
      <c r="J157" s="327" t="s">
        <v>377</v>
      </c>
      <c r="K157" s="327" t="s">
        <v>381</v>
      </c>
      <c r="L157" s="327">
        <v>1</v>
      </c>
      <c r="M157" s="327">
        <v>804</v>
      </c>
      <c r="N157" s="327"/>
      <c r="O157" s="327">
        <f t="shared" si="32"/>
        <v>804</v>
      </c>
      <c r="P157" s="534">
        <f t="shared" si="47"/>
        <v>40.200000000000003</v>
      </c>
      <c r="Q157" s="534">
        <f t="shared" si="39"/>
        <v>40.200000000000003</v>
      </c>
      <c r="R157" s="534">
        <f t="shared" si="33"/>
        <v>44.220000000000006</v>
      </c>
      <c r="S157" s="327">
        <v>21</v>
      </c>
      <c r="T157" s="327">
        <f t="shared" si="34"/>
        <v>960</v>
      </c>
      <c r="U157" s="327">
        <f t="shared" si="40"/>
        <v>960</v>
      </c>
      <c r="V157" s="327">
        <f t="shared" si="35"/>
        <v>3.4</v>
      </c>
      <c r="W157" s="327">
        <v>12</v>
      </c>
      <c r="X157" s="327">
        <f t="shared" si="36"/>
        <v>80</v>
      </c>
      <c r="Y157" s="327"/>
      <c r="Z157" s="327"/>
      <c r="AA157" s="327"/>
      <c r="AB157" s="327"/>
      <c r="AC157" s="327"/>
      <c r="AD157" s="327"/>
      <c r="AE157" s="327" t="s">
        <v>84</v>
      </c>
      <c r="AF157" s="327"/>
      <c r="AG157" s="327">
        <v>240</v>
      </c>
      <c r="AH157" s="327"/>
      <c r="AI157" s="327"/>
      <c r="AJ157" s="327"/>
      <c r="AK157" s="327"/>
      <c r="AL157" s="327"/>
      <c r="AM157" s="327"/>
      <c r="AN157" s="327"/>
      <c r="AO157" s="327"/>
      <c r="AP157" s="327"/>
      <c r="AQ157" s="327">
        <v>5.9</v>
      </c>
      <c r="AR157" s="327">
        <v>5</v>
      </c>
      <c r="AS157" s="327"/>
      <c r="AT157" s="327"/>
      <c r="AU157" s="327"/>
      <c r="AV157" s="327"/>
      <c r="AW157" s="327"/>
      <c r="AX157" s="327"/>
      <c r="AY157" s="327"/>
      <c r="AZ157" s="327"/>
      <c r="BA157" s="327"/>
      <c r="BB157" s="327"/>
      <c r="BC157" s="327"/>
      <c r="BD157" s="327"/>
      <c r="BE157" s="327"/>
      <c r="BF157" s="327">
        <v>1</v>
      </c>
      <c r="BG157" s="327">
        <v>1</v>
      </c>
      <c r="BH157" s="327">
        <v>1</v>
      </c>
      <c r="BI157" s="327">
        <v>1</v>
      </c>
      <c r="BJ157" s="327"/>
      <c r="BK157" s="327"/>
      <c r="BL157" s="327"/>
      <c r="BM157" s="327"/>
      <c r="BN157" s="327"/>
      <c r="BO157" s="327"/>
      <c r="BP157" s="327"/>
      <c r="BQ157" s="327"/>
      <c r="BR157" s="327">
        <v>1</v>
      </c>
      <c r="BS157" s="327">
        <v>4</v>
      </c>
      <c r="BT157" s="327"/>
      <c r="BU157" s="327">
        <v>4</v>
      </c>
      <c r="BV157" s="327">
        <v>2352</v>
      </c>
      <c r="BW157" s="327" t="s">
        <v>119</v>
      </c>
      <c r="BX157" s="327" t="s">
        <v>119</v>
      </c>
      <c r="BY157" s="327"/>
      <c r="BZ157" s="327" t="s">
        <v>6</v>
      </c>
      <c r="CA157" s="327"/>
      <c r="CB157" s="327"/>
      <c r="CC157" s="327"/>
      <c r="CD157" s="327"/>
      <c r="CE157" s="327"/>
      <c r="CF157" s="327">
        <v>43.4</v>
      </c>
      <c r="CG157" s="327"/>
    </row>
    <row r="158" spans="2:85" ht="15" customHeight="1">
      <c r="B158" s="524" t="s">
        <v>774</v>
      </c>
      <c r="C158" s="327"/>
      <c r="D158" s="327"/>
      <c r="E158" s="327" t="s">
        <v>261</v>
      </c>
      <c r="F158" s="327"/>
      <c r="G158" s="327" t="s">
        <v>778</v>
      </c>
      <c r="H158" s="327" t="s">
        <v>774</v>
      </c>
      <c r="I158" s="327"/>
      <c r="J158" s="327"/>
      <c r="K158" s="327"/>
      <c r="L158" s="327">
        <v>1</v>
      </c>
      <c r="M158" s="327">
        <v>3500</v>
      </c>
      <c r="N158" s="327"/>
      <c r="O158" s="327">
        <f t="shared" si="32"/>
        <v>3500</v>
      </c>
      <c r="P158" s="534">
        <f t="shared" si="47"/>
        <v>175</v>
      </c>
      <c r="Q158" s="534">
        <f t="shared" si="39"/>
        <v>175</v>
      </c>
      <c r="R158" s="534">
        <f t="shared" si="33"/>
        <v>192.5</v>
      </c>
      <c r="S158" s="327">
        <v>2</v>
      </c>
      <c r="T158" s="327">
        <f>IF(M158=0,"0",ROUNDUP(P158*S158/AG158,0)*AG158)</f>
        <v>400</v>
      </c>
      <c r="U158" s="327">
        <f t="shared" si="40"/>
        <v>400</v>
      </c>
      <c r="V158" s="327">
        <f t="shared" si="35"/>
        <v>1.8</v>
      </c>
      <c r="W158" s="327">
        <v>100</v>
      </c>
      <c r="X158" s="327">
        <f t="shared" si="36"/>
        <v>4</v>
      </c>
      <c r="Y158" s="327"/>
      <c r="Z158" s="327"/>
      <c r="AA158" s="327"/>
      <c r="AB158" s="327"/>
      <c r="AC158" s="327"/>
      <c r="AD158" s="327"/>
      <c r="AE158" s="327" t="s">
        <v>118</v>
      </c>
      <c r="AF158" s="327"/>
      <c r="AG158" s="327">
        <v>100</v>
      </c>
      <c r="AH158" s="327"/>
      <c r="AI158" s="327"/>
      <c r="AJ158" s="327"/>
      <c r="AK158" s="327"/>
      <c r="AL158" s="327"/>
      <c r="AM158" s="327"/>
      <c r="AN158" s="327"/>
      <c r="AO158" s="327"/>
      <c r="AP158" s="327"/>
      <c r="AQ158" s="327">
        <v>5.9</v>
      </c>
      <c r="AR158" s="327">
        <v>5</v>
      </c>
      <c r="AS158" s="327"/>
      <c r="AT158" s="327"/>
      <c r="AU158" s="327"/>
      <c r="AV158" s="327"/>
      <c r="AW158" s="327"/>
      <c r="AX158" s="327"/>
      <c r="AY158" s="327"/>
      <c r="AZ158" s="327"/>
      <c r="BA158" s="327"/>
      <c r="BB158" s="327"/>
      <c r="BC158" s="327"/>
      <c r="BD158" s="327"/>
      <c r="BE158" s="327"/>
      <c r="BF158" s="327"/>
      <c r="BG158" s="327"/>
      <c r="BH158" s="327"/>
      <c r="BI158" s="327">
        <v>1</v>
      </c>
      <c r="BJ158" s="327"/>
      <c r="BK158" s="327"/>
      <c r="BL158" s="327"/>
      <c r="BM158" s="327"/>
      <c r="BN158" s="327"/>
      <c r="BO158" s="327"/>
      <c r="BP158" s="327"/>
      <c r="BQ158" s="327">
        <v>1</v>
      </c>
      <c r="BR158" s="327">
        <v>1</v>
      </c>
      <c r="BS158" s="327">
        <v>1</v>
      </c>
      <c r="BT158" s="327"/>
      <c r="BU158" s="327">
        <v>1</v>
      </c>
      <c r="BV158" s="327">
        <v>38520</v>
      </c>
      <c r="BW158" s="327" t="s">
        <v>119</v>
      </c>
      <c r="BX158" s="327" t="s">
        <v>119</v>
      </c>
      <c r="BY158" s="327"/>
      <c r="BZ158" s="327" t="s">
        <v>120</v>
      </c>
      <c r="CA158" s="327"/>
      <c r="CB158" s="327"/>
      <c r="CC158" s="327"/>
      <c r="CD158" s="327"/>
      <c r="CE158" s="327"/>
      <c r="CF158" s="327">
        <v>57.166666666666664</v>
      </c>
      <c r="CG158" s="327"/>
    </row>
    <row r="159" spans="2:85" ht="15" customHeight="1">
      <c r="C159" s="327"/>
      <c r="D159" s="327"/>
      <c r="E159" s="327" t="s">
        <v>261</v>
      </c>
      <c r="F159" s="327"/>
      <c r="G159" s="327" t="s">
        <v>1307</v>
      </c>
      <c r="H159" s="327" t="s">
        <v>774</v>
      </c>
      <c r="I159" s="327"/>
      <c r="J159" s="327"/>
      <c r="K159" s="327"/>
      <c r="L159" s="327">
        <v>1</v>
      </c>
      <c r="M159" s="327">
        <v>3500</v>
      </c>
      <c r="N159" s="327"/>
      <c r="O159" s="327">
        <f t="shared" ref="O159" si="48">+M159+N159</f>
        <v>3500</v>
      </c>
      <c r="P159" s="534">
        <f t="shared" ref="P159" si="49">+O159/$H$18</f>
        <v>175</v>
      </c>
      <c r="Q159" s="534">
        <f t="shared" si="39"/>
        <v>175</v>
      </c>
      <c r="R159" s="534">
        <f t="shared" ref="R159" si="50">Q159*10%+Q159</f>
        <v>192.5</v>
      </c>
      <c r="S159" s="327">
        <v>2</v>
      </c>
      <c r="T159" s="327">
        <f>IF(M159=0,"0",ROUNDUP(P159*S159/AG159,0)*AG159)</f>
        <v>400</v>
      </c>
      <c r="U159" s="327">
        <f t="shared" si="40"/>
        <v>400</v>
      </c>
      <c r="V159" s="327">
        <f t="shared" ref="V159" si="51">IF(M159=0,"0",ROUND(P159/W159,1))</f>
        <v>1.8</v>
      </c>
      <c r="W159" s="327">
        <v>100</v>
      </c>
      <c r="X159" s="327">
        <f t="shared" ref="X159" si="52">ROUNDUP(T159/W159,0)</f>
        <v>4</v>
      </c>
      <c r="Y159" s="327"/>
      <c r="Z159" s="327"/>
      <c r="AA159" s="327"/>
      <c r="AB159" s="327"/>
      <c r="AC159" s="327"/>
      <c r="AD159" s="327"/>
      <c r="AE159" s="327" t="s">
        <v>89</v>
      </c>
      <c r="AF159" s="327"/>
      <c r="AG159" s="327">
        <v>100</v>
      </c>
      <c r="AH159" s="327"/>
      <c r="AI159" s="327"/>
      <c r="AJ159" s="327"/>
      <c r="AK159" s="327"/>
      <c r="AL159" s="327"/>
      <c r="AM159" s="327"/>
      <c r="AN159" s="327"/>
      <c r="AO159" s="327"/>
      <c r="AP159" s="327"/>
      <c r="AQ159" s="327">
        <v>5.9</v>
      </c>
      <c r="AR159" s="327">
        <v>5</v>
      </c>
      <c r="AS159" s="327"/>
      <c r="AT159" s="327"/>
      <c r="AU159" s="327"/>
      <c r="AV159" s="327"/>
      <c r="AW159" s="327"/>
      <c r="AX159" s="327"/>
      <c r="AY159" s="327"/>
      <c r="AZ159" s="327"/>
      <c r="BA159" s="327"/>
      <c r="BB159" s="327"/>
      <c r="BC159" s="327"/>
      <c r="BD159" s="327"/>
      <c r="BE159" s="327"/>
      <c r="BF159" s="327"/>
      <c r="BG159" s="327"/>
      <c r="BH159" s="327"/>
      <c r="BI159" s="327">
        <v>1</v>
      </c>
      <c r="BJ159" s="327"/>
      <c r="BK159" s="327"/>
      <c r="BL159" s="327"/>
      <c r="BM159" s="327"/>
      <c r="BN159" s="327"/>
      <c r="BO159" s="327"/>
      <c r="BP159" s="327"/>
      <c r="BQ159" s="327"/>
      <c r="BR159" s="327">
        <v>1</v>
      </c>
      <c r="BS159" s="327">
        <v>1</v>
      </c>
      <c r="BT159" s="327"/>
      <c r="BU159" s="327">
        <v>2</v>
      </c>
      <c r="BV159" s="327">
        <v>38520</v>
      </c>
      <c r="BW159" s="327" t="s">
        <v>119</v>
      </c>
      <c r="BX159" s="327" t="s">
        <v>119</v>
      </c>
      <c r="BY159" s="327"/>
      <c r="BZ159" s="327" t="s">
        <v>120</v>
      </c>
      <c r="CA159" s="327"/>
      <c r="CB159" s="327"/>
      <c r="CC159" s="327"/>
      <c r="CD159" s="327"/>
      <c r="CE159" s="327"/>
      <c r="CF159" s="327">
        <v>57.166666666666664</v>
      </c>
      <c r="CG159" s="327"/>
    </row>
    <row r="160" spans="2:85" ht="15" customHeight="1">
      <c r="C160" s="327"/>
      <c r="D160" s="327"/>
      <c r="E160" s="327" t="s">
        <v>261</v>
      </c>
      <c r="F160" s="327"/>
      <c r="G160" s="327" t="s">
        <v>779</v>
      </c>
      <c r="H160" s="327" t="s">
        <v>774</v>
      </c>
      <c r="I160" s="327"/>
      <c r="J160" s="327"/>
      <c r="K160" s="327"/>
      <c r="L160" s="327">
        <v>1</v>
      </c>
      <c r="M160" s="327">
        <v>3500</v>
      </c>
      <c r="N160" s="327"/>
      <c r="O160" s="327">
        <f t="shared" si="32"/>
        <v>3500</v>
      </c>
      <c r="P160" s="534">
        <f t="shared" ref="P160:P191" si="53">+O160/$H$18</f>
        <v>175</v>
      </c>
      <c r="Q160" s="534">
        <f t="shared" si="39"/>
        <v>175</v>
      </c>
      <c r="R160" s="534">
        <f t="shared" si="33"/>
        <v>192.5</v>
      </c>
      <c r="S160" s="327">
        <v>2</v>
      </c>
      <c r="T160" s="327">
        <f>IF(M160=0,"0",ROUNDUP(P160*S160/AG160,0)*AG160)</f>
        <v>400</v>
      </c>
      <c r="U160" s="327">
        <f t="shared" si="40"/>
        <v>400</v>
      </c>
      <c r="V160" s="327">
        <f t="shared" si="35"/>
        <v>1.8</v>
      </c>
      <c r="W160" s="327">
        <v>100</v>
      </c>
      <c r="X160" s="327">
        <f t="shared" si="36"/>
        <v>4</v>
      </c>
      <c r="Y160" s="327"/>
      <c r="Z160" s="327"/>
      <c r="AA160" s="327"/>
      <c r="AB160" s="327"/>
      <c r="AC160" s="327"/>
      <c r="AD160" s="327"/>
      <c r="AE160" s="327" t="s">
        <v>89</v>
      </c>
      <c r="AF160" s="327"/>
      <c r="AG160" s="327">
        <v>100</v>
      </c>
      <c r="AH160" s="327"/>
      <c r="AI160" s="327"/>
      <c r="AJ160" s="327"/>
      <c r="AK160" s="327"/>
      <c r="AL160" s="327"/>
      <c r="AM160" s="327"/>
      <c r="AN160" s="327"/>
      <c r="AO160" s="327"/>
      <c r="AP160" s="327"/>
      <c r="AQ160" s="327">
        <v>5.9</v>
      </c>
      <c r="AR160" s="327">
        <v>5</v>
      </c>
      <c r="AS160" s="327"/>
      <c r="AT160" s="327"/>
      <c r="AU160" s="327"/>
      <c r="AV160" s="327"/>
      <c r="AW160" s="327"/>
      <c r="AX160" s="327"/>
      <c r="AY160" s="327"/>
      <c r="AZ160" s="327"/>
      <c r="BA160" s="327"/>
      <c r="BB160" s="327"/>
      <c r="BC160" s="327"/>
      <c r="BD160" s="327"/>
      <c r="BE160" s="327"/>
      <c r="BF160" s="327"/>
      <c r="BG160" s="327"/>
      <c r="BH160" s="327"/>
      <c r="BI160" s="327">
        <v>1</v>
      </c>
      <c r="BJ160" s="327"/>
      <c r="BK160" s="327"/>
      <c r="BL160" s="327"/>
      <c r="BM160" s="327"/>
      <c r="BN160" s="327"/>
      <c r="BO160" s="327"/>
      <c r="BP160" s="327"/>
      <c r="BQ160" s="327"/>
      <c r="BR160" s="327">
        <v>1</v>
      </c>
      <c r="BS160" s="327">
        <v>1</v>
      </c>
      <c r="BT160" s="327"/>
      <c r="BU160" s="327">
        <v>2</v>
      </c>
      <c r="BV160" s="327">
        <v>38520</v>
      </c>
      <c r="BW160" s="327" t="s">
        <v>119</v>
      </c>
      <c r="BX160" s="327" t="s">
        <v>119</v>
      </c>
      <c r="BY160" s="327"/>
      <c r="BZ160" s="327" t="s">
        <v>120</v>
      </c>
      <c r="CA160" s="327"/>
      <c r="CB160" s="327"/>
      <c r="CC160" s="327"/>
      <c r="CD160" s="327"/>
      <c r="CE160" s="327"/>
      <c r="CF160" s="327">
        <v>57.166666666666664</v>
      </c>
      <c r="CG160" s="327"/>
    </row>
    <row r="161" spans="1:88" ht="15" customHeight="1">
      <c r="B161" s="524" t="s">
        <v>774</v>
      </c>
      <c r="C161" s="327"/>
      <c r="D161" s="327"/>
      <c r="E161" s="327" t="s">
        <v>261</v>
      </c>
      <c r="F161" s="327"/>
      <c r="G161" s="327" t="s">
        <v>774</v>
      </c>
      <c r="H161" s="327" t="s">
        <v>774</v>
      </c>
      <c r="I161" s="327"/>
      <c r="J161" s="327"/>
      <c r="K161" s="327"/>
      <c r="L161" s="327">
        <v>1</v>
      </c>
      <c r="M161" s="327">
        <v>3500</v>
      </c>
      <c r="N161" s="327"/>
      <c r="O161" s="327">
        <f>+M161+N161</f>
        <v>3500</v>
      </c>
      <c r="P161" s="534">
        <f t="shared" si="53"/>
        <v>175</v>
      </c>
      <c r="Q161" s="534">
        <f t="shared" si="39"/>
        <v>700</v>
      </c>
      <c r="R161" s="534">
        <f>Q161*10%+Q161</f>
        <v>770</v>
      </c>
      <c r="S161" s="327">
        <v>2</v>
      </c>
      <c r="T161" s="327">
        <f>IF(M161=0,"0",ROUNDUP(P161*S161/AG161,0)*AG161)</f>
        <v>400</v>
      </c>
      <c r="U161" s="327">
        <f t="shared" si="40"/>
        <v>1600</v>
      </c>
      <c r="V161" s="327">
        <f>IF(M161=0,"0",ROUND(P161/W161,1))</f>
        <v>1.8</v>
      </c>
      <c r="W161" s="327">
        <v>100</v>
      </c>
      <c r="X161" s="327">
        <f>ROUNDUP(T161/W161,0)</f>
        <v>4</v>
      </c>
      <c r="Y161" s="327"/>
      <c r="Z161" s="327"/>
      <c r="AA161" s="327"/>
      <c r="AB161" s="327"/>
      <c r="AC161" s="327"/>
      <c r="AD161" s="327"/>
      <c r="AE161" s="327" t="s">
        <v>89</v>
      </c>
      <c r="AF161" s="327"/>
      <c r="AG161" s="327">
        <v>100</v>
      </c>
      <c r="AH161" s="327"/>
      <c r="AI161" s="327"/>
      <c r="AJ161" s="327"/>
      <c r="AK161" s="327"/>
      <c r="AL161" s="327"/>
      <c r="AM161" s="327"/>
      <c r="AN161" s="327"/>
      <c r="AO161" s="327"/>
      <c r="AP161" s="327"/>
      <c r="AQ161" s="327">
        <v>5.9</v>
      </c>
      <c r="AR161" s="327">
        <v>5</v>
      </c>
      <c r="AS161" s="327"/>
      <c r="AT161" s="327"/>
      <c r="AU161" s="327"/>
      <c r="AV161" s="327"/>
      <c r="AW161" s="327"/>
      <c r="AX161" s="327"/>
      <c r="AY161" s="327"/>
      <c r="AZ161" s="327"/>
      <c r="BA161" s="327"/>
      <c r="BB161" s="327"/>
      <c r="BC161" s="327"/>
      <c r="BD161" s="327"/>
      <c r="BE161" s="327"/>
      <c r="BF161" s="327">
        <v>1</v>
      </c>
      <c r="BG161" s="327">
        <v>1</v>
      </c>
      <c r="BH161" s="327">
        <v>1</v>
      </c>
      <c r="BI161" s="327"/>
      <c r="BJ161" s="327"/>
      <c r="BK161" s="327"/>
      <c r="BL161" s="327"/>
      <c r="BM161" s="327"/>
      <c r="BN161" s="327"/>
      <c r="BO161" s="327"/>
      <c r="BP161" s="327"/>
      <c r="BQ161" s="327"/>
      <c r="BR161" s="327">
        <v>1</v>
      </c>
      <c r="BS161" s="327">
        <v>4</v>
      </c>
      <c r="BT161" s="327"/>
      <c r="BU161" s="327">
        <v>4</v>
      </c>
      <c r="BV161" s="327">
        <v>38520</v>
      </c>
      <c r="BW161" s="327" t="s">
        <v>119</v>
      </c>
      <c r="BX161" s="327" t="s">
        <v>119</v>
      </c>
      <c r="BY161" s="327"/>
      <c r="BZ161" s="327" t="s">
        <v>120</v>
      </c>
      <c r="CA161" s="327"/>
      <c r="CB161" s="327"/>
      <c r="CC161" s="327"/>
      <c r="CD161" s="327"/>
      <c r="CE161" s="327"/>
      <c r="CF161" s="327">
        <v>57.166666666666664</v>
      </c>
      <c r="CG161" s="327"/>
    </row>
    <row r="162" spans="1:88" ht="15" customHeight="1">
      <c r="C162" s="327" t="s">
        <v>1021</v>
      </c>
      <c r="D162" s="327"/>
      <c r="E162" s="327" t="s">
        <v>261</v>
      </c>
      <c r="F162" s="327"/>
      <c r="G162" s="327" t="s">
        <v>384</v>
      </c>
      <c r="H162" s="327" t="s">
        <v>384</v>
      </c>
      <c r="I162" s="327" t="s">
        <v>385</v>
      </c>
      <c r="J162" s="327" t="s">
        <v>386</v>
      </c>
      <c r="K162" s="327" t="s">
        <v>387</v>
      </c>
      <c r="L162" s="327">
        <v>1</v>
      </c>
      <c r="M162" s="327">
        <v>3500</v>
      </c>
      <c r="N162" s="327"/>
      <c r="O162" s="327">
        <f t="shared" si="32"/>
        <v>3500</v>
      </c>
      <c r="P162" s="534">
        <f t="shared" si="53"/>
        <v>175</v>
      </c>
      <c r="Q162" s="534">
        <f t="shared" si="39"/>
        <v>175</v>
      </c>
      <c r="R162" s="534">
        <f t="shared" si="33"/>
        <v>192.5</v>
      </c>
      <c r="S162" s="327">
        <v>2</v>
      </c>
      <c r="T162" s="327">
        <f t="shared" ref="T162:T204" si="54">IF(M162=0,"0",ROUNDUP(P162*S162/AG162,0)*AG162)</f>
        <v>400</v>
      </c>
      <c r="U162" s="327">
        <f t="shared" si="40"/>
        <v>400</v>
      </c>
      <c r="V162" s="327">
        <f t="shared" si="35"/>
        <v>1.8</v>
      </c>
      <c r="W162" s="327">
        <v>100</v>
      </c>
      <c r="X162" s="327">
        <f t="shared" si="36"/>
        <v>4</v>
      </c>
      <c r="Y162" s="327"/>
      <c r="Z162" s="327"/>
      <c r="AA162" s="327"/>
      <c r="AB162" s="327"/>
      <c r="AC162" s="327"/>
      <c r="AD162" s="327"/>
      <c r="AE162" s="327" t="s">
        <v>123</v>
      </c>
      <c r="AF162" s="327"/>
      <c r="AG162" s="327">
        <v>100</v>
      </c>
      <c r="AH162" s="327"/>
      <c r="AI162" s="327"/>
      <c r="AJ162" s="327"/>
      <c r="AK162" s="327"/>
      <c r="AL162" s="327"/>
      <c r="AM162" s="327"/>
      <c r="AN162" s="327"/>
      <c r="AO162" s="327"/>
      <c r="AP162" s="327"/>
      <c r="AQ162" s="327">
        <v>5.9</v>
      </c>
      <c r="AR162" s="327">
        <v>5</v>
      </c>
      <c r="AS162" s="327"/>
      <c r="AT162" s="327"/>
      <c r="AU162" s="327"/>
      <c r="AV162" s="327"/>
      <c r="AW162" s="327"/>
      <c r="AX162" s="327"/>
      <c r="AY162" s="327"/>
      <c r="AZ162" s="327"/>
      <c r="BA162" s="327"/>
      <c r="BB162" s="327">
        <v>1</v>
      </c>
      <c r="BC162" s="327">
        <v>1</v>
      </c>
      <c r="BD162" s="327">
        <v>1</v>
      </c>
      <c r="BE162" s="327">
        <v>1</v>
      </c>
      <c r="BF162" s="327">
        <v>1</v>
      </c>
      <c r="BG162" s="327">
        <v>1</v>
      </c>
      <c r="BH162" s="327">
        <v>1</v>
      </c>
      <c r="BI162" s="327">
        <v>1</v>
      </c>
      <c r="BJ162" s="327"/>
      <c r="BK162" s="327"/>
      <c r="BL162" s="327"/>
      <c r="BM162" s="327"/>
      <c r="BN162" s="327"/>
      <c r="BO162" s="327"/>
      <c r="BP162" s="327"/>
      <c r="BQ162" s="327"/>
      <c r="BR162" s="327">
        <v>1</v>
      </c>
      <c r="BS162" s="327">
        <v>4</v>
      </c>
      <c r="BT162" s="327"/>
      <c r="BU162" s="327">
        <v>4</v>
      </c>
      <c r="BV162" s="327">
        <v>38520</v>
      </c>
      <c r="BW162" s="327" t="s">
        <v>119</v>
      </c>
      <c r="BX162" s="327" t="s">
        <v>119</v>
      </c>
      <c r="BY162" s="327"/>
      <c r="BZ162" s="327" t="s">
        <v>120</v>
      </c>
      <c r="CA162" s="327"/>
      <c r="CB162" s="327"/>
      <c r="CC162" s="327"/>
      <c r="CD162" s="327"/>
      <c r="CE162" s="327"/>
      <c r="CF162" s="327">
        <v>57.166666666666664</v>
      </c>
      <c r="CG162" s="327"/>
    </row>
    <row r="163" spans="1:88" ht="15" customHeight="1">
      <c r="C163" s="327" t="s">
        <v>1021</v>
      </c>
      <c r="D163" s="327"/>
      <c r="E163" s="327" t="s">
        <v>261</v>
      </c>
      <c r="F163" s="327"/>
      <c r="G163" s="327" t="s">
        <v>388</v>
      </c>
      <c r="H163" s="327" t="s">
        <v>388</v>
      </c>
      <c r="I163" s="327" t="s">
        <v>389</v>
      </c>
      <c r="J163" s="327" t="s">
        <v>386</v>
      </c>
      <c r="K163" s="327" t="s">
        <v>387</v>
      </c>
      <c r="L163" s="327">
        <v>1</v>
      </c>
      <c r="M163" s="327">
        <v>3000</v>
      </c>
      <c r="N163" s="327"/>
      <c r="O163" s="327">
        <f t="shared" si="32"/>
        <v>3000</v>
      </c>
      <c r="P163" s="534">
        <f t="shared" si="53"/>
        <v>150</v>
      </c>
      <c r="Q163" s="534">
        <f t="shared" si="39"/>
        <v>150</v>
      </c>
      <c r="R163" s="534">
        <f t="shared" si="33"/>
        <v>165</v>
      </c>
      <c r="S163" s="327">
        <v>2</v>
      </c>
      <c r="T163" s="327">
        <f t="shared" si="54"/>
        <v>300</v>
      </c>
      <c r="U163" s="327">
        <f t="shared" si="40"/>
        <v>300</v>
      </c>
      <c r="V163" s="327">
        <f t="shared" si="35"/>
        <v>1.5</v>
      </c>
      <c r="W163" s="327">
        <v>100</v>
      </c>
      <c r="X163" s="327">
        <f t="shared" si="36"/>
        <v>3</v>
      </c>
      <c r="Y163" s="327"/>
      <c r="Z163" s="327"/>
      <c r="AA163" s="327"/>
      <c r="AB163" s="327"/>
      <c r="AC163" s="327"/>
      <c r="AD163" s="327"/>
      <c r="AE163" s="327" t="s">
        <v>123</v>
      </c>
      <c r="AF163" s="327"/>
      <c r="AG163" s="327">
        <v>100</v>
      </c>
      <c r="AH163" s="327"/>
      <c r="AI163" s="327"/>
      <c r="AJ163" s="327"/>
      <c r="AK163" s="327"/>
      <c r="AL163" s="327"/>
      <c r="AM163" s="327"/>
      <c r="AN163" s="327"/>
      <c r="AO163" s="327"/>
      <c r="AP163" s="327"/>
      <c r="AQ163" s="327">
        <v>5.9</v>
      </c>
      <c r="AR163" s="327">
        <v>5</v>
      </c>
      <c r="AS163" s="327"/>
      <c r="AT163" s="327"/>
      <c r="AU163" s="327"/>
      <c r="AV163" s="327"/>
      <c r="AW163" s="327"/>
      <c r="AX163" s="327"/>
      <c r="AY163" s="327"/>
      <c r="AZ163" s="327"/>
      <c r="BA163" s="327"/>
      <c r="BB163" s="327">
        <v>1</v>
      </c>
      <c r="BC163" s="327">
        <v>1</v>
      </c>
      <c r="BD163" s="327">
        <v>1</v>
      </c>
      <c r="BE163" s="327">
        <v>1</v>
      </c>
      <c r="BF163" s="327">
        <v>1</v>
      </c>
      <c r="BG163" s="327">
        <v>1</v>
      </c>
      <c r="BH163" s="327">
        <v>1</v>
      </c>
      <c r="BI163" s="327">
        <v>1</v>
      </c>
      <c r="BJ163" s="327"/>
      <c r="BK163" s="327"/>
      <c r="BL163" s="327"/>
      <c r="BM163" s="327"/>
      <c r="BN163" s="327"/>
      <c r="BO163" s="327"/>
      <c r="BP163" s="327"/>
      <c r="BQ163" s="327"/>
      <c r="BR163" s="327">
        <v>1</v>
      </c>
      <c r="BS163" s="327">
        <v>4</v>
      </c>
      <c r="BT163" s="327"/>
      <c r="BU163" s="327">
        <v>4</v>
      </c>
      <c r="BV163" s="327">
        <v>22000</v>
      </c>
      <c r="BW163" s="327" t="s">
        <v>119</v>
      </c>
      <c r="BX163" s="327" t="s">
        <v>119</v>
      </c>
      <c r="BY163" s="327"/>
      <c r="BZ163" s="327" t="s">
        <v>120</v>
      </c>
      <c r="CA163" s="327"/>
      <c r="CB163" s="327"/>
      <c r="CC163" s="327"/>
      <c r="CD163" s="327"/>
      <c r="CE163" s="327"/>
      <c r="CF163" s="327">
        <v>37.5</v>
      </c>
      <c r="CG163" s="327"/>
    </row>
    <row r="164" spans="1:88" ht="15" customHeight="1">
      <c r="C164" s="327" t="s">
        <v>1021</v>
      </c>
      <c r="D164" s="327"/>
      <c r="E164" s="327" t="s">
        <v>113</v>
      </c>
      <c r="F164" s="327"/>
      <c r="G164" s="327" t="s">
        <v>390</v>
      </c>
      <c r="H164" s="327" t="s">
        <v>390</v>
      </c>
      <c r="I164" s="327" t="s">
        <v>391</v>
      </c>
      <c r="J164" s="327" t="s">
        <v>392</v>
      </c>
      <c r="K164" s="327" t="s">
        <v>393</v>
      </c>
      <c r="L164" s="327">
        <v>1</v>
      </c>
      <c r="M164" s="327">
        <v>4950</v>
      </c>
      <c r="N164" s="327"/>
      <c r="O164" s="327">
        <f t="shared" si="32"/>
        <v>4950</v>
      </c>
      <c r="P164" s="534">
        <f t="shared" si="53"/>
        <v>247.5</v>
      </c>
      <c r="Q164" s="534">
        <f t="shared" si="39"/>
        <v>247.5</v>
      </c>
      <c r="R164" s="534">
        <f t="shared" si="33"/>
        <v>272.25</v>
      </c>
      <c r="S164" s="327">
        <v>2</v>
      </c>
      <c r="T164" s="327">
        <f t="shared" si="54"/>
        <v>500</v>
      </c>
      <c r="U164" s="327">
        <f t="shared" si="40"/>
        <v>500</v>
      </c>
      <c r="V164" s="327">
        <f t="shared" si="35"/>
        <v>2.5</v>
      </c>
      <c r="W164" s="327">
        <v>100</v>
      </c>
      <c r="X164" s="327">
        <f t="shared" si="36"/>
        <v>5</v>
      </c>
      <c r="Y164" s="327"/>
      <c r="Z164" s="327"/>
      <c r="AA164" s="327"/>
      <c r="AB164" s="327"/>
      <c r="AC164" s="327"/>
      <c r="AD164" s="327"/>
      <c r="AE164" s="327" t="s">
        <v>89</v>
      </c>
      <c r="AF164" s="327"/>
      <c r="AG164" s="327">
        <v>100</v>
      </c>
      <c r="AH164" s="327"/>
      <c r="AI164" s="327"/>
      <c r="AJ164" s="327"/>
      <c r="AK164" s="327"/>
      <c r="AL164" s="327"/>
      <c r="AM164" s="327"/>
      <c r="AN164" s="327"/>
      <c r="AO164" s="327"/>
      <c r="AP164" s="327"/>
      <c r="AQ164" s="327" t="e">
        <v>#N/A</v>
      </c>
      <c r="AR164" s="327">
        <v>5</v>
      </c>
      <c r="AS164" s="327"/>
      <c r="AT164" s="327"/>
      <c r="AU164" s="327"/>
      <c r="AV164" s="327"/>
      <c r="AW164" s="327"/>
      <c r="AX164" s="327"/>
      <c r="AY164" s="327"/>
      <c r="AZ164" s="327"/>
      <c r="BA164" s="327"/>
      <c r="BB164" s="327">
        <v>1</v>
      </c>
      <c r="BC164" s="327">
        <v>1</v>
      </c>
      <c r="BD164" s="327">
        <v>1</v>
      </c>
      <c r="BE164" s="327">
        <v>1</v>
      </c>
      <c r="BF164" s="327">
        <v>1</v>
      </c>
      <c r="BG164" s="327">
        <v>1</v>
      </c>
      <c r="BH164" s="327">
        <v>1</v>
      </c>
      <c r="BI164" s="327">
        <v>1</v>
      </c>
      <c r="BJ164" s="327"/>
      <c r="BK164" s="327"/>
      <c r="BL164" s="327"/>
      <c r="BM164" s="327"/>
      <c r="BN164" s="327"/>
      <c r="BO164" s="327"/>
      <c r="BP164" s="327"/>
      <c r="BQ164" s="327"/>
      <c r="BR164" s="327">
        <v>1</v>
      </c>
      <c r="BS164" s="327">
        <v>4</v>
      </c>
      <c r="BT164" s="327"/>
      <c r="BU164" s="327">
        <v>4</v>
      </c>
      <c r="BV164" s="327">
        <v>50600</v>
      </c>
      <c r="BW164" s="327" t="s">
        <v>119</v>
      </c>
      <c r="BX164" s="327" t="s">
        <v>119</v>
      </c>
      <c r="BY164" s="327"/>
      <c r="BZ164" s="327" t="s">
        <v>120</v>
      </c>
      <c r="CA164" s="327"/>
      <c r="CB164" s="327"/>
      <c r="CC164" s="327"/>
      <c r="CD164" s="327"/>
      <c r="CE164" s="327"/>
      <c r="CF164" s="327">
        <v>74</v>
      </c>
      <c r="CG164" s="327"/>
    </row>
    <row r="165" spans="1:88" ht="15" customHeight="1">
      <c r="C165" s="327" t="s">
        <v>1017</v>
      </c>
      <c r="D165" s="327"/>
      <c r="E165" s="327" t="s">
        <v>113</v>
      </c>
      <c r="F165" s="327"/>
      <c r="G165" s="327" t="s">
        <v>394</v>
      </c>
      <c r="H165" s="327" t="s">
        <v>394</v>
      </c>
      <c r="I165" s="327" t="s">
        <v>395</v>
      </c>
      <c r="J165" s="327" t="s">
        <v>396</v>
      </c>
      <c r="K165" s="327" t="s">
        <v>397</v>
      </c>
      <c r="L165" s="327">
        <v>1</v>
      </c>
      <c r="M165" s="327">
        <v>6350</v>
      </c>
      <c r="N165" s="327"/>
      <c r="O165" s="327">
        <f t="shared" si="32"/>
        <v>6350</v>
      </c>
      <c r="P165" s="534">
        <f t="shared" si="53"/>
        <v>317.5</v>
      </c>
      <c r="Q165" s="534">
        <f t="shared" si="39"/>
        <v>635</v>
      </c>
      <c r="R165" s="534">
        <f t="shared" si="33"/>
        <v>698.5</v>
      </c>
      <c r="S165" s="327">
        <v>2</v>
      </c>
      <c r="T165" s="327">
        <f t="shared" si="54"/>
        <v>700</v>
      </c>
      <c r="U165" s="327">
        <f t="shared" si="40"/>
        <v>1400</v>
      </c>
      <c r="V165" s="327">
        <f t="shared" si="35"/>
        <v>3.2</v>
      </c>
      <c r="W165" s="327">
        <v>100</v>
      </c>
      <c r="X165" s="327">
        <f t="shared" si="36"/>
        <v>7</v>
      </c>
      <c r="Y165" s="327"/>
      <c r="Z165" s="327"/>
      <c r="AA165" s="327"/>
      <c r="AB165" s="327"/>
      <c r="AC165" s="327"/>
      <c r="AD165" s="327"/>
      <c r="AE165" s="327" t="s">
        <v>89</v>
      </c>
      <c r="AF165" s="327"/>
      <c r="AG165" s="327">
        <v>100</v>
      </c>
      <c r="AH165" s="327"/>
      <c r="AI165" s="327"/>
      <c r="AJ165" s="327"/>
      <c r="AK165" s="327"/>
      <c r="AL165" s="327"/>
      <c r="AM165" s="327"/>
      <c r="AN165" s="327"/>
      <c r="AO165" s="327"/>
      <c r="AP165" s="327"/>
      <c r="AQ165" s="327">
        <v>5.7</v>
      </c>
      <c r="AR165" s="327">
        <v>5</v>
      </c>
      <c r="AS165" s="327"/>
      <c r="AT165" s="327"/>
      <c r="AU165" s="327"/>
      <c r="AV165" s="327"/>
      <c r="AW165" s="327"/>
      <c r="AX165" s="327"/>
      <c r="AY165" s="327"/>
      <c r="AZ165" s="327"/>
      <c r="BA165" s="327"/>
      <c r="BB165" s="327">
        <v>1</v>
      </c>
      <c r="BC165" s="327">
        <v>1</v>
      </c>
      <c r="BD165" s="327">
        <v>1</v>
      </c>
      <c r="BE165" s="327">
        <v>1</v>
      </c>
      <c r="BF165" s="327">
        <v>1</v>
      </c>
      <c r="BG165" s="327">
        <v>1</v>
      </c>
      <c r="BH165" s="327">
        <v>1</v>
      </c>
      <c r="BI165" s="327">
        <v>1</v>
      </c>
      <c r="BJ165" s="327"/>
      <c r="BK165" s="327"/>
      <c r="BL165" s="327"/>
      <c r="BM165" s="327"/>
      <c r="BN165" s="327"/>
      <c r="BO165" s="327"/>
      <c r="BP165" s="327"/>
      <c r="BQ165" s="327"/>
      <c r="BR165" s="327">
        <v>1</v>
      </c>
      <c r="BS165" s="327">
        <v>4</v>
      </c>
      <c r="BT165" s="327"/>
      <c r="BU165" s="327">
        <v>4</v>
      </c>
      <c r="BV165" s="327">
        <v>60320</v>
      </c>
      <c r="BW165" s="327" t="s">
        <v>119</v>
      </c>
      <c r="BX165" s="327" t="s">
        <v>119</v>
      </c>
      <c r="BY165" s="327"/>
      <c r="BZ165" s="327" t="s">
        <v>120</v>
      </c>
      <c r="CA165" s="327"/>
      <c r="CB165" s="327"/>
      <c r="CC165" s="327"/>
      <c r="CD165" s="327"/>
      <c r="CE165" s="327"/>
      <c r="CF165" s="327">
        <v>76.833333333333329</v>
      </c>
      <c r="CG165" s="327"/>
      <c r="CJ165" s="524" t="s">
        <v>750</v>
      </c>
    </row>
    <row r="166" spans="1:88" ht="15" customHeight="1">
      <c r="C166" s="327" t="s">
        <v>1017</v>
      </c>
      <c r="D166" s="327"/>
      <c r="E166" s="327" t="s">
        <v>113</v>
      </c>
      <c r="F166" s="327"/>
      <c r="G166" s="327" t="s">
        <v>398</v>
      </c>
      <c r="H166" s="327" t="s">
        <v>394</v>
      </c>
      <c r="I166" s="327" t="s">
        <v>399</v>
      </c>
      <c r="J166" s="327" t="s">
        <v>396</v>
      </c>
      <c r="K166" s="327" t="s">
        <v>400</v>
      </c>
      <c r="L166" s="327">
        <v>1</v>
      </c>
      <c r="M166" s="327">
        <v>6350</v>
      </c>
      <c r="N166" s="327"/>
      <c r="O166" s="327">
        <f t="shared" si="32"/>
        <v>6350</v>
      </c>
      <c r="P166" s="534">
        <f t="shared" si="53"/>
        <v>317.5</v>
      </c>
      <c r="Q166" s="534">
        <f t="shared" si="39"/>
        <v>317.5</v>
      </c>
      <c r="R166" s="534">
        <f t="shared" si="33"/>
        <v>349.25</v>
      </c>
      <c r="S166" s="327">
        <v>2</v>
      </c>
      <c r="T166" s="327">
        <f t="shared" si="54"/>
        <v>700</v>
      </c>
      <c r="U166" s="327">
        <f t="shared" si="40"/>
        <v>700</v>
      </c>
      <c r="V166" s="327">
        <f t="shared" si="35"/>
        <v>3.2</v>
      </c>
      <c r="W166" s="327">
        <v>100</v>
      </c>
      <c r="X166" s="327">
        <f t="shared" si="36"/>
        <v>7</v>
      </c>
      <c r="Y166" s="327"/>
      <c r="Z166" s="327"/>
      <c r="AA166" s="327"/>
      <c r="AB166" s="327"/>
      <c r="AC166" s="327"/>
      <c r="AD166" s="327"/>
      <c r="AE166" s="327" t="s">
        <v>89</v>
      </c>
      <c r="AF166" s="327"/>
      <c r="AG166" s="327">
        <v>100</v>
      </c>
      <c r="AH166" s="327"/>
      <c r="AI166" s="327"/>
      <c r="AJ166" s="327"/>
      <c r="AK166" s="327"/>
      <c r="AL166" s="327"/>
      <c r="AM166" s="327"/>
      <c r="AN166" s="327"/>
      <c r="AO166" s="327"/>
      <c r="AP166" s="327"/>
      <c r="AQ166" s="327">
        <v>5.7</v>
      </c>
      <c r="AR166" s="327">
        <v>5</v>
      </c>
      <c r="AS166" s="327"/>
      <c r="AT166" s="327"/>
      <c r="AU166" s="327"/>
      <c r="AV166" s="327"/>
      <c r="AW166" s="327"/>
      <c r="AX166" s="327"/>
      <c r="AY166" s="327"/>
      <c r="AZ166" s="327"/>
      <c r="BA166" s="327"/>
      <c r="BB166" s="327">
        <v>1</v>
      </c>
      <c r="BC166" s="327">
        <v>1</v>
      </c>
      <c r="BD166" s="327">
        <v>1</v>
      </c>
      <c r="BE166" s="327">
        <v>1</v>
      </c>
      <c r="BF166" s="327">
        <v>1</v>
      </c>
      <c r="BG166" s="327">
        <v>1</v>
      </c>
      <c r="BH166" s="327">
        <v>1</v>
      </c>
      <c r="BI166" s="327">
        <v>1</v>
      </c>
      <c r="BJ166" s="327"/>
      <c r="BK166" s="327"/>
      <c r="BL166" s="327"/>
      <c r="BM166" s="327"/>
      <c r="BN166" s="327"/>
      <c r="BO166" s="327"/>
      <c r="BP166" s="327"/>
      <c r="BQ166" s="327"/>
      <c r="BR166" s="327">
        <v>1</v>
      </c>
      <c r="BS166" s="327">
        <v>4</v>
      </c>
      <c r="BT166" s="327"/>
      <c r="BU166" s="327">
        <v>4</v>
      </c>
      <c r="BV166" s="327">
        <v>60320</v>
      </c>
      <c r="BW166" s="327" t="s">
        <v>132</v>
      </c>
      <c r="BX166" s="327" t="s">
        <v>132</v>
      </c>
      <c r="BY166" s="327"/>
      <c r="BZ166" s="327" t="s">
        <v>120</v>
      </c>
      <c r="CA166" s="327"/>
      <c r="CB166" s="327"/>
      <c r="CC166" s="327"/>
      <c r="CD166" s="327"/>
      <c r="CE166" s="327"/>
      <c r="CF166" s="327">
        <v>76.833333333333329</v>
      </c>
      <c r="CG166" s="327"/>
    </row>
    <row r="167" spans="1:88" ht="15" customHeight="1">
      <c r="B167" s="524" t="s">
        <v>401</v>
      </c>
      <c r="C167" s="327"/>
      <c r="D167" s="327"/>
      <c r="E167" s="327" t="s">
        <v>261</v>
      </c>
      <c r="F167" s="327"/>
      <c r="G167" s="327" t="s">
        <v>401</v>
      </c>
      <c r="H167" s="327" t="s">
        <v>401</v>
      </c>
      <c r="I167" s="327" t="s">
        <v>402</v>
      </c>
      <c r="J167" s="327" t="s">
        <v>403</v>
      </c>
      <c r="K167" s="327" t="s">
        <v>404</v>
      </c>
      <c r="L167" s="327">
        <v>1</v>
      </c>
      <c r="M167" s="327">
        <v>4240</v>
      </c>
      <c r="N167" s="327"/>
      <c r="O167" s="327">
        <f t="shared" si="32"/>
        <v>4240</v>
      </c>
      <c r="P167" s="534">
        <f t="shared" si="53"/>
        <v>212</v>
      </c>
      <c r="Q167" s="534">
        <f t="shared" si="39"/>
        <v>424</v>
      </c>
      <c r="R167" s="534">
        <f t="shared" si="33"/>
        <v>466.4</v>
      </c>
      <c r="S167" s="327">
        <v>2</v>
      </c>
      <c r="T167" s="327">
        <f t="shared" si="54"/>
        <v>440</v>
      </c>
      <c r="U167" s="327">
        <f t="shared" si="40"/>
        <v>880</v>
      </c>
      <c r="V167" s="327">
        <f t="shared" si="35"/>
        <v>5.3</v>
      </c>
      <c r="W167" s="327">
        <v>40</v>
      </c>
      <c r="X167" s="327">
        <f t="shared" si="36"/>
        <v>11</v>
      </c>
      <c r="Y167" s="327"/>
      <c r="Z167" s="327"/>
      <c r="AA167" s="327"/>
      <c r="AB167" s="327"/>
      <c r="AC167" s="327"/>
      <c r="AD167" s="327"/>
      <c r="AE167" s="327" t="s">
        <v>89</v>
      </c>
      <c r="AF167" s="327"/>
      <c r="AG167" s="327">
        <v>40</v>
      </c>
      <c r="AH167" s="327"/>
      <c r="AI167" s="327"/>
      <c r="AJ167" s="327"/>
      <c r="AK167" s="327"/>
      <c r="AL167" s="327"/>
      <c r="AM167" s="327"/>
      <c r="AN167" s="327"/>
      <c r="AO167" s="327"/>
      <c r="AP167" s="327"/>
      <c r="AQ167" s="327">
        <v>5.9</v>
      </c>
      <c r="AR167" s="327">
        <v>5</v>
      </c>
      <c r="AS167" s="327"/>
      <c r="AT167" s="327"/>
      <c r="AU167" s="327"/>
      <c r="AV167" s="327"/>
      <c r="AW167" s="327"/>
      <c r="AX167" s="327"/>
      <c r="AY167" s="327"/>
      <c r="AZ167" s="327"/>
      <c r="BA167" s="327"/>
      <c r="BB167" s="327"/>
      <c r="BC167" s="327">
        <v>1</v>
      </c>
      <c r="BD167" s="327">
        <v>1</v>
      </c>
      <c r="BE167" s="327">
        <v>1</v>
      </c>
      <c r="BF167" s="327">
        <v>1</v>
      </c>
      <c r="BG167" s="327">
        <v>1</v>
      </c>
      <c r="BH167" s="327">
        <v>1</v>
      </c>
      <c r="BI167" s="327"/>
      <c r="BJ167" s="327"/>
      <c r="BK167" s="327"/>
      <c r="BL167" s="327"/>
      <c r="BM167" s="327"/>
      <c r="BN167" s="327"/>
      <c r="BO167" s="327"/>
      <c r="BP167" s="327"/>
      <c r="BQ167" s="327"/>
      <c r="BR167" s="327">
        <v>1</v>
      </c>
      <c r="BS167" s="327">
        <v>3</v>
      </c>
      <c r="BT167" s="327"/>
      <c r="BU167" s="327">
        <v>3</v>
      </c>
      <c r="BV167" s="327">
        <v>39720</v>
      </c>
      <c r="BW167" s="327" t="s">
        <v>119</v>
      </c>
      <c r="BX167" s="327" t="s">
        <v>119</v>
      </c>
      <c r="BY167" s="327"/>
      <c r="BZ167" s="327" t="s">
        <v>120</v>
      </c>
      <c r="CA167" s="327"/>
      <c r="CB167" s="327"/>
      <c r="CC167" s="327"/>
      <c r="CD167" s="327"/>
      <c r="CE167" s="327"/>
      <c r="CF167" s="327">
        <v>67</v>
      </c>
      <c r="CG167" s="327"/>
    </row>
    <row r="168" spans="1:88" ht="15" customHeight="1">
      <c r="B168" s="524" t="s">
        <v>401</v>
      </c>
      <c r="C168" s="327"/>
      <c r="D168" s="327"/>
      <c r="E168" s="327" t="s">
        <v>261</v>
      </c>
      <c r="F168" s="327"/>
      <c r="G168" s="327" t="s">
        <v>405</v>
      </c>
      <c r="H168" s="327" t="s">
        <v>401</v>
      </c>
      <c r="I168" s="327" t="s">
        <v>406</v>
      </c>
      <c r="J168" s="327" t="s">
        <v>403</v>
      </c>
      <c r="K168" s="327" t="s">
        <v>407</v>
      </c>
      <c r="L168" s="327">
        <v>1</v>
      </c>
      <c r="M168" s="327">
        <v>4240</v>
      </c>
      <c r="N168" s="327"/>
      <c r="O168" s="327">
        <f t="shared" ref="O168:O216" si="55">+M168+N168</f>
        <v>4240</v>
      </c>
      <c r="P168" s="534">
        <f t="shared" si="53"/>
        <v>212</v>
      </c>
      <c r="Q168" s="534">
        <f t="shared" si="39"/>
        <v>212</v>
      </c>
      <c r="R168" s="534">
        <f t="shared" ref="R168:R216" si="56">Q168*10%+Q168</f>
        <v>233.2</v>
      </c>
      <c r="S168" s="327">
        <v>2</v>
      </c>
      <c r="T168" s="327">
        <f t="shared" si="54"/>
        <v>440</v>
      </c>
      <c r="U168" s="327">
        <f t="shared" si="40"/>
        <v>440</v>
      </c>
      <c r="V168" s="327">
        <f t="shared" ref="V168:V216" si="57">IF(M168=0,"0",ROUND(P168/W168,1))</f>
        <v>5.3</v>
      </c>
      <c r="W168" s="327">
        <v>40</v>
      </c>
      <c r="X168" s="327">
        <f t="shared" ref="X168:X216" si="58">ROUNDUP(T168/W168,0)</f>
        <v>11</v>
      </c>
      <c r="Y168" s="327"/>
      <c r="Z168" s="327"/>
      <c r="AA168" s="327"/>
      <c r="AB168" s="327"/>
      <c r="AC168" s="327"/>
      <c r="AD168" s="327"/>
      <c r="AE168" s="327" t="s">
        <v>89</v>
      </c>
      <c r="AF168" s="327"/>
      <c r="AG168" s="327">
        <v>40</v>
      </c>
      <c r="AH168" s="327"/>
      <c r="AI168" s="327"/>
      <c r="AJ168" s="327"/>
      <c r="AK168" s="327"/>
      <c r="AL168" s="327"/>
      <c r="AM168" s="327"/>
      <c r="AN168" s="327"/>
      <c r="AO168" s="327"/>
      <c r="AP168" s="327"/>
      <c r="AQ168" s="327">
        <v>5.9</v>
      </c>
      <c r="AR168" s="327">
        <v>5</v>
      </c>
      <c r="AS168" s="327"/>
      <c r="AT168" s="327"/>
      <c r="AU168" s="327"/>
      <c r="AV168" s="327"/>
      <c r="AW168" s="327"/>
      <c r="AX168" s="327"/>
      <c r="AY168" s="327"/>
      <c r="AZ168" s="327"/>
      <c r="BA168" s="327"/>
      <c r="BB168" s="327"/>
      <c r="BC168" s="327">
        <v>1</v>
      </c>
      <c r="BD168" s="327">
        <v>1</v>
      </c>
      <c r="BE168" s="327">
        <v>1</v>
      </c>
      <c r="BF168" s="327">
        <v>1</v>
      </c>
      <c r="BG168" s="327">
        <v>1</v>
      </c>
      <c r="BH168" s="327">
        <v>1</v>
      </c>
      <c r="BI168" s="327"/>
      <c r="BJ168" s="327"/>
      <c r="BK168" s="327"/>
      <c r="BL168" s="327"/>
      <c r="BM168" s="327"/>
      <c r="BN168" s="327"/>
      <c r="BO168" s="327"/>
      <c r="BP168" s="327"/>
      <c r="BQ168" s="327"/>
      <c r="BR168" s="327">
        <v>1</v>
      </c>
      <c r="BS168" s="327">
        <v>3</v>
      </c>
      <c r="BT168" s="327"/>
      <c r="BU168" s="327">
        <v>3</v>
      </c>
      <c r="BV168" s="327">
        <v>39720</v>
      </c>
      <c r="BW168" s="327" t="s">
        <v>119</v>
      </c>
      <c r="BX168" s="327" t="s">
        <v>119</v>
      </c>
      <c r="BY168" s="327"/>
      <c r="BZ168" s="327" t="s">
        <v>120</v>
      </c>
      <c r="CA168" s="327"/>
      <c r="CB168" s="327"/>
      <c r="CC168" s="327"/>
      <c r="CD168" s="327"/>
      <c r="CE168" s="327"/>
      <c r="CF168" s="327">
        <v>67</v>
      </c>
      <c r="CG168" s="327"/>
    </row>
    <row r="169" spans="1:88" ht="15" customHeight="1">
      <c r="A169" s="524" t="s">
        <v>1435</v>
      </c>
      <c r="B169" s="524" t="s">
        <v>1434</v>
      </c>
      <c r="C169" s="327"/>
      <c r="D169" s="327"/>
      <c r="E169" s="327" t="s">
        <v>261</v>
      </c>
      <c r="F169" s="327"/>
      <c r="G169" s="327" t="s">
        <v>408</v>
      </c>
      <c r="H169" s="327" t="s">
        <v>1337</v>
      </c>
      <c r="I169" s="327" t="s">
        <v>409</v>
      </c>
      <c r="J169" s="327" t="s">
        <v>410</v>
      </c>
      <c r="K169" s="327" t="s">
        <v>411</v>
      </c>
      <c r="L169" s="327">
        <v>1</v>
      </c>
      <c r="M169" s="327">
        <v>10600</v>
      </c>
      <c r="N169" s="327"/>
      <c r="O169" s="327">
        <f t="shared" si="55"/>
        <v>10600</v>
      </c>
      <c r="P169" s="534">
        <f t="shared" si="53"/>
        <v>530</v>
      </c>
      <c r="Q169" s="534">
        <f t="shared" si="39"/>
        <v>530</v>
      </c>
      <c r="R169" s="534">
        <f t="shared" si="56"/>
        <v>583</v>
      </c>
      <c r="S169" s="327">
        <v>1</v>
      </c>
      <c r="T169" s="327">
        <f t="shared" si="54"/>
        <v>600</v>
      </c>
      <c r="U169" s="327">
        <f t="shared" si="40"/>
        <v>600</v>
      </c>
      <c r="V169" s="327">
        <f t="shared" si="57"/>
        <v>2.7</v>
      </c>
      <c r="W169" s="327">
        <v>200</v>
      </c>
      <c r="X169" s="327">
        <f t="shared" si="58"/>
        <v>3</v>
      </c>
      <c r="Y169" s="327"/>
      <c r="Z169" s="327"/>
      <c r="AA169" s="327"/>
      <c r="AB169" s="327"/>
      <c r="AC169" s="327"/>
      <c r="AD169" s="327"/>
      <c r="AE169" s="327" t="s">
        <v>89</v>
      </c>
      <c r="AF169" s="327"/>
      <c r="AG169" s="327">
        <v>200</v>
      </c>
      <c r="AH169" s="327"/>
      <c r="AI169" s="327"/>
      <c r="AJ169" s="327"/>
      <c r="AK169" s="327"/>
      <c r="AL169" s="327"/>
      <c r="AM169" s="327"/>
      <c r="AN169" s="327"/>
      <c r="AO169" s="327"/>
      <c r="AP169" s="327"/>
      <c r="AQ169" s="327">
        <v>5.9</v>
      </c>
      <c r="AR169" s="327">
        <v>5</v>
      </c>
      <c r="AS169" s="327"/>
      <c r="AT169" s="327"/>
      <c r="AU169" s="327"/>
      <c r="AV169" s="327"/>
      <c r="AW169" s="327"/>
      <c r="AX169" s="327"/>
      <c r="AY169" s="327"/>
      <c r="AZ169" s="327"/>
      <c r="BA169" s="327"/>
      <c r="BB169" s="327"/>
      <c r="BC169" s="327"/>
      <c r="BD169" s="327"/>
      <c r="BE169" s="327"/>
      <c r="BF169" s="327">
        <v>1</v>
      </c>
      <c r="BG169" s="327">
        <v>1</v>
      </c>
      <c r="BH169" s="327"/>
      <c r="BI169" s="327"/>
      <c r="BJ169" s="327"/>
      <c r="BK169" s="327"/>
      <c r="BL169" s="327"/>
      <c r="BM169" s="327"/>
      <c r="BN169" s="327"/>
      <c r="BO169" s="327"/>
      <c r="BP169" s="327"/>
      <c r="BQ169" s="327"/>
      <c r="BR169" s="327">
        <v>1</v>
      </c>
      <c r="BS169" s="327">
        <v>2</v>
      </c>
      <c r="BT169" s="327"/>
      <c r="BU169" s="327">
        <v>3</v>
      </c>
      <c r="BV169" s="327">
        <v>85005</v>
      </c>
      <c r="BW169" s="327" t="s">
        <v>119</v>
      </c>
      <c r="BX169" s="327" t="s">
        <v>119</v>
      </c>
      <c r="BY169" s="327"/>
      <c r="BZ169" s="327" t="s">
        <v>120</v>
      </c>
      <c r="CA169" s="327"/>
      <c r="CB169" s="327"/>
      <c r="CC169" s="327"/>
      <c r="CD169" s="327"/>
      <c r="CE169" s="327"/>
      <c r="CF169" s="327">
        <v>86.666666666666671</v>
      </c>
      <c r="CG169" s="327"/>
    </row>
    <row r="170" spans="1:88" ht="15" customHeight="1">
      <c r="B170" s="524" t="s">
        <v>408</v>
      </c>
      <c r="C170" s="327" t="s">
        <v>1431</v>
      </c>
      <c r="D170" s="327"/>
      <c r="E170" s="327" t="s">
        <v>261</v>
      </c>
      <c r="F170" s="327"/>
      <c r="G170" s="327" t="s">
        <v>412</v>
      </c>
      <c r="H170" s="327" t="s">
        <v>408</v>
      </c>
      <c r="I170" s="327" t="s">
        <v>413</v>
      </c>
      <c r="J170" s="327" t="s">
        <v>410</v>
      </c>
      <c r="K170" s="327" t="s">
        <v>414</v>
      </c>
      <c r="L170" s="327">
        <v>1</v>
      </c>
      <c r="M170" s="327">
        <v>10600</v>
      </c>
      <c r="N170" s="327"/>
      <c r="O170" s="327">
        <f t="shared" si="55"/>
        <v>10600</v>
      </c>
      <c r="P170" s="534">
        <f t="shared" si="53"/>
        <v>530</v>
      </c>
      <c r="Q170" s="534">
        <f t="shared" si="39"/>
        <v>530</v>
      </c>
      <c r="R170" s="534">
        <f t="shared" si="56"/>
        <v>583</v>
      </c>
      <c r="S170" s="327">
        <v>1</v>
      </c>
      <c r="T170" s="327">
        <f t="shared" si="54"/>
        <v>600</v>
      </c>
      <c r="U170" s="327">
        <f t="shared" si="40"/>
        <v>600</v>
      </c>
      <c r="V170" s="327">
        <f t="shared" si="57"/>
        <v>2.7</v>
      </c>
      <c r="W170" s="327">
        <v>200</v>
      </c>
      <c r="X170" s="327">
        <f t="shared" si="58"/>
        <v>3</v>
      </c>
      <c r="Y170" s="327"/>
      <c r="Z170" s="327"/>
      <c r="AA170" s="327"/>
      <c r="AB170" s="327"/>
      <c r="AC170" s="327"/>
      <c r="AD170" s="327"/>
      <c r="AE170" s="327" t="s">
        <v>89</v>
      </c>
      <c r="AF170" s="327"/>
      <c r="AG170" s="327">
        <v>200</v>
      </c>
      <c r="AH170" s="327"/>
      <c r="AI170" s="327"/>
      <c r="AJ170" s="327"/>
      <c r="AK170" s="327"/>
      <c r="AL170" s="327"/>
      <c r="AM170" s="327"/>
      <c r="AN170" s="327"/>
      <c r="AO170" s="327"/>
      <c r="AP170" s="327"/>
      <c r="AQ170" s="327">
        <v>5.9</v>
      </c>
      <c r="AR170" s="327">
        <v>5</v>
      </c>
      <c r="AS170" s="327"/>
      <c r="AT170" s="327"/>
      <c r="AU170" s="327"/>
      <c r="AV170" s="327"/>
      <c r="AW170" s="327"/>
      <c r="AX170" s="327"/>
      <c r="AY170" s="327"/>
      <c r="AZ170" s="327"/>
      <c r="BA170" s="327"/>
      <c r="BB170" s="327"/>
      <c r="BC170" s="327"/>
      <c r="BD170" s="327"/>
      <c r="BE170" s="327"/>
      <c r="BF170" s="327">
        <v>1</v>
      </c>
      <c r="BG170" s="327">
        <v>1</v>
      </c>
      <c r="BH170" s="327"/>
      <c r="BI170" s="327"/>
      <c r="BJ170" s="327"/>
      <c r="BK170" s="327"/>
      <c r="BL170" s="327"/>
      <c r="BM170" s="327"/>
      <c r="BN170" s="327"/>
      <c r="BO170" s="327"/>
      <c r="BP170" s="327"/>
      <c r="BQ170" s="327"/>
      <c r="BR170" s="327">
        <v>1</v>
      </c>
      <c r="BS170" s="327">
        <v>2</v>
      </c>
      <c r="BT170" s="327"/>
      <c r="BU170" s="327">
        <v>3</v>
      </c>
      <c r="BV170" s="327">
        <v>85005</v>
      </c>
      <c r="BW170" s="327" t="s">
        <v>119</v>
      </c>
      <c r="BX170" s="327" t="s">
        <v>119</v>
      </c>
      <c r="BY170" s="327"/>
      <c r="BZ170" s="327" t="s">
        <v>120</v>
      </c>
      <c r="CA170" s="327"/>
      <c r="CB170" s="327"/>
      <c r="CC170" s="327"/>
      <c r="CD170" s="327"/>
      <c r="CE170" s="327"/>
      <c r="CF170" s="327">
        <v>86.666666666666671</v>
      </c>
      <c r="CG170" s="327"/>
    </row>
    <row r="171" spans="1:88" ht="15" customHeight="1">
      <c r="B171" s="524" t="s">
        <v>408</v>
      </c>
      <c r="C171" s="327" t="s">
        <v>1431</v>
      </c>
      <c r="D171" s="327"/>
      <c r="E171" s="327" t="s">
        <v>261</v>
      </c>
      <c r="F171" s="327"/>
      <c r="G171" s="327" t="s">
        <v>415</v>
      </c>
      <c r="H171" s="327" t="s">
        <v>408</v>
      </c>
      <c r="I171" s="327" t="s">
        <v>409</v>
      </c>
      <c r="J171" s="327" t="s">
        <v>410</v>
      </c>
      <c r="K171" s="327" t="s">
        <v>411</v>
      </c>
      <c r="L171" s="327">
        <v>1</v>
      </c>
      <c r="M171" s="327">
        <v>10600</v>
      </c>
      <c r="N171" s="327"/>
      <c r="O171" s="327">
        <f t="shared" si="55"/>
        <v>10600</v>
      </c>
      <c r="P171" s="534">
        <f t="shared" si="53"/>
        <v>530</v>
      </c>
      <c r="Q171" s="534">
        <f t="shared" si="39"/>
        <v>530</v>
      </c>
      <c r="R171" s="534">
        <f t="shared" si="56"/>
        <v>583</v>
      </c>
      <c r="S171" s="327">
        <v>1</v>
      </c>
      <c r="T171" s="327">
        <f t="shared" si="54"/>
        <v>600</v>
      </c>
      <c r="U171" s="327">
        <f t="shared" si="40"/>
        <v>600</v>
      </c>
      <c r="V171" s="327">
        <f t="shared" si="57"/>
        <v>2.7</v>
      </c>
      <c r="W171" s="327">
        <v>200</v>
      </c>
      <c r="X171" s="327">
        <f t="shared" si="58"/>
        <v>3</v>
      </c>
      <c r="Y171" s="327"/>
      <c r="Z171" s="327"/>
      <c r="AA171" s="327"/>
      <c r="AB171" s="327"/>
      <c r="AC171" s="327"/>
      <c r="AD171" s="327"/>
      <c r="AE171" s="327" t="s">
        <v>89</v>
      </c>
      <c r="AF171" s="327"/>
      <c r="AG171" s="327">
        <v>200</v>
      </c>
      <c r="AH171" s="327"/>
      <c r="AI171" s="327"/>
      <c r="AJ171" s="327"/>
      <c r="AK171" s="327"/>
      <c r="AL171" s="327"/>
      <c r="AM171" s="327"/>
      <c r="AN171" s="327"/>
      <c r="AO171" s="327"/>
      <c r="AP171" s="327"/>
      <c r="AQ171" s="327">
        <v>5.9</v>
      </c>
      <c r="AR171" s="327">
        <v>5</v>
      </c>
      <c r="AS171" s="327"/>
      <c r="AT171" s="327"/>
      <c r="AU171" s="327"/>
      <c r="AV171" s="327"/>
      <c r="AW171" s="327"/>
      <c r="AX171" s="327"/>
      <c r="AY171" s="327"/>
      <c r="AZ171" s="327"/>
      <c r="BA171" s="327"/>
      <c r="BB171" s="327"/>
      <c r="BC171" s="327"/>
      <c r="BD171" s="327"/>
      <c r="BE171" s="327"/>
      <c r="BF171" s="327">
        <v>1</v>
      </c>
      <c r="BG171" s="327">
        <v>1</v>
      </c>
      <c r="BH171" s="327"/>
      <c r="BI171" s="327"/>
      <c r="BJ171" s="327"/>
      <c r="BK171" s="327"/>
      <c r="BL171" s="327"/>
      <c r="BM171" s="327"/>
      <c r="BN171" s="327"/>
      <c r="BO171" s="327"/>
      <c r="BP171" s="327"/>
      <c r="BQ171" s="327"/>
      <c r="BR171" s="327">
        <v>1</v>
      </c>
      <c r="BS171" s="327">
        <v>2</v>
      </c>
      <c r="BT171" s="327"/>
      <c r="BU171" s="327">
        <v>2</v>
      </c>
      <c r="BV171" s="327">
        <v>56670</v>
      </c>
      <c r="BW171" s="327" t="s">
        <v>132</v>
      </c>
      <c r="BX171" s="327" t="s">
        <v>132</v>
      </c>
      <c r="BY171" s="327"/>
      <c r="BZ171" s="327" t="s">
        <v>120</v>
      </c>
      <c r="CA171" s="327"/>
      <c r="CB171" s="327"/>
      <c r="CC171" s="327"/>
      <c r="CD171" s="327"/>
      <c r="CE171" s="327"/>
      <c r="CF171" s="327">
        <v>86.666666666666671</v>
      </c>
      <c r="CG171" s="327"/>
    </row>
    <row r="172" spans="1:88" ht="15" customHeight="1">
      <c r="B172" s="524" t="s">
        <v>408</v>
      </c>
      <c r="C172" s="327" t="s">
        <v>1431</v>
      </c>
      <c r="D172" s="327"/>
      <c r="E172" s="327" t="s">
        <v>261</v>
      </c>
      <c r="F172" s="327"/>
      <c r="G172" s="327" t="s">
        <v>416</v>
      </c>
      <c r="H172" s="327" t="s">
        <v>408</v>
      </c>
      <c r="I172" s="327" t="s">
        <v>409</v>
      </c>
      <c r="J172" s="327" t="s">
        <v>410</v>
      </c>
      <c r="K172" s="327" t="s">
        <v>411</v>
      </c>
      <c r="L172" s="327">
        <v>1</v>
      </c>
      <c r="M172" s="327">
        <v>10600</v>
      </c>
      <c r="N172" s="327"/>
      <c r="O172" s="327">
        <f t="shared" si="55"/>
        <v>10600</v>
      </c>
      <c r="P172" s="534">
        <f t="shared" si="53"/>
        <v>530</v>
      </c>
      <c r="Q172" s="534">
        <f t="shared" si="39"/>
        <v>530</v>
      </c>
      <c r="R172" s="534">
        <f t="shared" si="56"/>
        <v>583</v>
      </c>
      <c r="S172" s="327">
        <v>1</v>
      </c>
      <c r="T172" s="327">
        <f t="shared" si="54"/>
        <v>600</v>
      </c>
      <c r="U172" s="327">
        <f t="shared" si="40"/>
        <v>600</v>
      </c>
      <c r="V172" s="327">
        <f t="shared" si="57"/>
        <v>2.7</v>
      </c>
      <c r="W172" s="327">
        <v>200</v>
      </c>
      <c r="X172" s="327">
        <f t="shared" si="58"/>
        <v>3</v>
      </c>
      <c r="Y172" s="327"/>
      <c r="Z172" s="327"/>
      <c r="AA172" s="327"/>
      <c r="AB172" s="327"/>
      <c r="AC172" s="327"/>
      <c r="AD172" s="327"/>
      <c r="AE172" s="327" t="s">
        <v>89</v>
      </c>
      <c r="AF172" s="327"/>
      <c r="AG172" s="327">
        <v>200</v>
      </c>
      <c r="AH172" s="327"/>
      <c r="AI172" s="327"/>
      <c r="AJ172" s="327"/>
      <c r="AK172" s="327"/>
      <c r="AL172" s="327"/>
      <c r="AM172" s="327"/>
      <c r="AN172" s="327"/>
      <c r="AO172" s="327"/>
      <c r="AP172" s="327"/>
      <c r="AQ172" s="327">
        <v>5.9</v>
      </c>
      <c r="AR172" s="327">
        <v>5</v>
      </c>
      <c r="AS172" s="327"/>
      <c r="AT172" s="327"/>
      <c r="AU172" s="327"/>
      <c r="AV172" s="327"/>
      <c r="AW172" s="327"/>
      <c r="AX172" s="327"/>
      <c r="AY172" s="327"/>
      <c r="AZ172" s="327"/>
      <c r="BA172" s="327"/>
      <c r="BB172" s="327"/>
      <c r="BC172" s="327"/>
      <c r="BD172" s="327"/>
      <c r="BE172" s="327"/>
      <c r="BF172" s="327"/>
      <c r="BG172" s="327"/>
      <c r="BH172" s="327">
        <v>1</v>
      </c>
      <c r="BI172" s="327">
        <v>1</v>
      </c>
      <c r="BJ172" s="327"/>
      <c r="BK172" s="327"/>
      <c r="BL172" s="327"/>
      <c r="BM172" s="327"/>
      <c r="BN172" s="327"/>
      <c r="BO172" s="327"/>
      <c r="BP172" s="327"/>
      <c r="BQ172" s="327"/>
      <c r="BR172" s="327">
        <v>1</v>
      </c>
      <c r="BS172" s="327">
        <v>2</v>
      </c>
      <c r="BT172" s="327"/>
      <c r="BU172" s="327">
        <v>2</v>
      </c>
      <c r="BV172" s="327">
        <v>56670</v>
      </c>
      <c r="BW172" s="327" t="s">
        <v>132</v>
      </c>
      <c r="BX172" s="327" t="s">
        <v>132</v>
      </c>
      <c r="BY172" s="327"/>
      <c r="BZ172" s="327" t="s">
        <v>120</v>
      </c>
      <c r="CA172" s="327"/>
      <c r="CB172" s="327"/>
      <c r="CC172" s="327"/>
      <c r="CD172" s="327"/>
      <c r="CE172" s="327"/>
      <c r="CF172" s="327">
        <v>86.666666666666671</v>
      </c>
      <c r="CG172" s="327"/>
    </row>
    <row r="173" spans="1:88" ht="15" customHeight="1">
      <c r="B173" s="524" t="s">
        <v>408</v>
      </c>
      <c r="C173" s="327" t="s">
        <v>1431</v>
      </c>
      <c r="D173" s="327"/>
      <c r="E173" s="327" t="s">
        <v>261</v>
      </c>
      <c r="F173" s="327"/>
      <c r="G173" s="327" t="s">
        <v>417</v>
      </c>
      <c r="H173" s="327" t="s">
        <v>408</v>
      </c>
      <c r="I173" s="327" t="s">
        <v>413</v>
      </c>
      <c r="J173" s="327" t="s">
        <v>410</v>
      </c>
      <c r="K173" s="327" t="s">
        <v>414</v>
      </c>
      <c r="L173" s="327">
        <v>1</v>
      </c>
      <c r="M173" s="327">
        <v>10600</v>
      </c>
      <c r="N173" s="327"/>
      <c r="O173" s="327">
        <f t="shared" si="55"/>
        <v>10600</v>
      </c>
      <c r="P173" s="534">
        <f t="shared" si="53"/>
        <v>530</v>
      </c>
      <c r="Q173" s="534">
        <f t="shared" si="39"/>
        <v>530</v>
      </c>
      <c r="R173" s="534">
        <f t="shared" si="56"/>
        <v>583</v>
      </c>
      <c r="S173" s="327">
        <v>1</v>
      </c>
      <c r="T173" s="327">
        <f t="shared" si="54"/>
        <v>600</v>
      </c>
      <c r="U173" s="327">
        <f t="shared" si="40"/>
        <v>600</v>
      </c>
      <c r="V173" s="327">
        <f t="shared" si="57"/>
        <v>2.7</v>
      </c>
      <c r="W173" s="327">
        <v>200</v>
      </c>
      <c r="X173" s="327">
        <f t="shared" si="58"/>
        <v>3</v>
      </c>
      <c r="Y173" s="327"/>
      <c r="Z173" s="327"/>
      <c r="AA173" s="327"/>
      <c r="AB173" s="327"/>
      <c r="AC173" s="327"/>
      <c r="AD173" s="327"/>
      <c r="AE173" s="327" t="s">
        <v>89</v>
      </c>
      <c r="AF173" s="327"/>
      <c r="AG173" s="327">
        <v>200</v>
      </c>
      <c r="AH173" s="327"/>
      <c r="AI173" s="327"/>
      <c r="AJ173" s="327"/>
      <c r="AK173" s="327"/>
      <c r="AL173" s="327"/>
      <c r="AM173" s="327"/>
      <c r="AN173" s="327"/>
      <c r="AO173" s="327"/>
      <c r="AP173" s="327"/>
      <c r="AQ173" s="327">
        <v>5.9</v>
      </c>
      <c r="AR173" s="327">
        <v>5</v>
      </c>
      <c r="AS173" s="327"/>
      <c r="AT173" s="327"/>
      <c r="AU173" s="327"/>
      <c r="AV173" s="327"/>
      <c r="AW173" s="327"/>
      <c r="AX173" s="327"/>
      <c r="AY173" s="327"/>
      <c r="AZ173" s="327"/>
      <c r="BA173" s="327"/>
      <c r="BB173" s="327"/>
      <c r="BC173" s="327"/>
      <c r="BD173" s="327"/>
      <c r="BE173" s="327"/>
      <c r="BF173" s="327">
        <v>1</v>
      </c>
      <c r="BG173" s="327">
        <v>1</v>
      </c>
      <c r="BH173" s="327"/>
      <c r="BI173" s="327"/>
      <c r="BJ173" s="327"/>
      <c r="BK173" s="327"/>
      <c r="BL173" s="327"/>
      <c r="BM173" s="327"/>
      <c r="BN173" s="327"/>
      <c r="BO173" s="327"/>
      <c r="BP173" s="327"/>
      <c r="BQ173" s="327"/>
      <c r="BR173" s="327">
        <v>1</v>
      </c>
      <c r="BS173" s="327">
        <v>2</v>
      </c>
      <c r="BT173" s="327"/>
      <c r="BU173" s="327">
        <v>2</v>
      </c>
      <c r="BV173" s="327">
        <v>56670</v>
      </c>
      <c r="BW173" s="327" t="s">
        <v>132</v>
      </c>
      <c r="BX173" s="327" t="s">
        <v>132</v>
      </c>
      <c r="BY173" s="327"/>
      <c r="BZ173" s="327" t="s">
        <v>120</v>
      </c>
      <c r="CA173" s="327"/>
      <c r="CB173" s="327"/>
      <c r="CC173" s="327"/>
      <c r="CD173" s="327"/>
      <c r="CE173" s="327"/>
      <c r="CF173" s="327">
        <v>86.666666666666671</v>
      </c>
      <c r="CG173" s="327"/>
    </row>
    <row r="174" spans="1:88" ht="15" customHeight="1">
      <c r="C174" s="327" t="s">
        <v>1431</v>
      </c>
      <c r="D174" s="327"/>
      <c r="E174" s="327" t="s">
        <v>261</v>
      </c>
      <c r="F174" s="327"/>
      <c r="G174" s="327" t="s">
        <v>418</v>
      </c>
      <c r="H174" s="327" t="s">
        <v>408</v>
      </c>
      <c r="I174" s="327" t="s">
        <v>413</v>
      </c>
      <c r="J174" s="327" t="s">
        <v>410</v>
      </c>
      <c r="K174" s="327" t="s">
        <v>414</v>
      </c>
      <c r="L174" s="327">
        <v>1</v>
      </c>
      <c r="M174" s="327">
        <v>10600</v>
      </c>
      <c r="N174" s="327"/>
      <c r="O174" s="327">
        <f t="shared" si="55"/>
        <v>10600</v>
      </c>
      <c r="P174" s="534">
        <f t="shared" si="53"/>
        <v>530</v>
      </c>
      <c r="Q174" s="534">
        <f t="shared" si="39"/>
        <v>530</v>
      </c>
      <c r="R174" s="534">
        <f t="shared" si="56"/>
        <v>583</v>
      </c>
      <c r="S174" s="327">
        <v>1</v>
      </c>
      <c r="T174" s="327">
        <f t="shared" si="54"/>
        <v>600</v>
      </c>
      <c r="U174" s="327">
        <f t="shared" si="40"/>
        <v>600</v>
      </c>
      <c r="V174" s="327">
        <f t="shared" si="57"/>
        <v>2.7</v>
      </c>
      <c r="W174" s="327">
        <v>200</v>
      </c>
      <c r="X174" s="327">
        <f t="shared" si="58"/>
        <v>3</v>
      </c>
      <c r="Y174" s="327"/>
      <c r="Z174" s="327"/>
      <c r="AA174" s="327"/>
      <c r="AB174" s="327"/>
      <c r="AC174" s="327"/>
      <c r="AD174" s="327"/>
      <c r="AE174" s="327" t="s">
        <v>89</v>
      </c>
      <c r="AF174" s="327"/>
      <c r="AG174" s="327">
        <v>200</v>
      </c>
      <c r="AH174" s="327"/>
      <c r="AI174" s="327"/>
      <c r="AJ174" s="327"/>
      <c r="AK174" s="327"/>
      <c r="AL174" s="327"/>
      <c r="AM174" s="327"/>
      <c r="AN174" s="327"/>
      <c r="AO174" s="327"/>
      <c r="AP174" s="327"/>
      <c r="AQ174" s="327">
        <v>5.9</v>
      </c>
      <c r="AR174" s="327">
        <v>5</v>
      </c>
      <c r="AS174" s="327"/>
      <c r="AT174" s="327"/>
      <c r="AU174" s="327"/>
      <c r="AV174" s="327"/>
      <c r="AW174" s="327"/>
      <c r="AX174" s="327"/>
      <c r="AY174" s="327"/>
      <c r="AZ174" s="327"/>
      <c r="BA174" s="327"/>
      <c r="BB174" s="327"/>
      <c r="BC174" s="327"/>
      <c r="BD174" s="327"/>
      <c r="BE174" s="327"/>
      <c r="BF174" s="327"/>
      <c r="BG174" s="327"/>
      <c r="BH174" s="327">
        <v>1</v>
      </c>
      <c r="BI174" s="327">
        <v>1</v>
      </c>
      <c r="BJ174" s="327"/>
      <c r="BK174" s="327"/>
      <c r="BL174" s="327"/>
      <c r="BM174" s="327"/>
      <c r="BN174" s="327"/>
      <c r="BO174" s="327"/>
      <c r="BP174" s="327"/>
      <c r="BQ174" s="327"/>
      <c r="BR174" s="327">
        <v>1</v>
      </c>
      <c r="BS174" s="327">
        <v>2</v>
      </c>
      <c r="BT174" s="327"/>
      <c r="BU174" s="327">
        <v>2</v>
      </c>
      <c r="BV174" s="327">
        <v>56670</v>
      </c>
      <c r="BW174" s="327" t="s">
        <v>132</v>
      </c>
      <c r="BX174" s="327" t="s">
        <v>132</v>
      </c>
      <c r="BY174" s="327"/>
      <c r="BZ174" s="327" t="s">
        <v>120</v>
      </c>
      <c r="CA174" s="327"/>
      <c r="CB174" s="327"/>
      <c r="CC174" s="327"/>
      <c r="CD174" s="327"/>
      <c r="CE174" s="327"/>
      <c r="CF174" s="327">
        <v>86.666666666666671</v>
      </c>
      <c r="CG174" s="327"/>
    </row>
    <row r="175" spans="1:88" ht="15" customHeight="1">
      <c r="C175" s="327" t="s">
        <v>1431</v>
      </c>
      <c r="D175" s="327"/>
      <c r="E175" s="327" t="s">
        <v>261</v>
      </c>
      <c r="F175" s="327"/>
      <c r="G175" s="327" t="s">
        <v>419</v>
      </c>
      <c r="H175" s="327" t="s">
        <v>408</v>
      </c>
      <c r="I175" s="327" t="s">
        <v>409</v>
      </c>
      <c r="J175" s="327" t="s">
        <v>410</v>
      </c>
      <c r="K175" s="327" t="s">
        <v>411</v>
      </c>
      <c r="L175" s="327">
        <v>1</v>
      </c>
      <c r="M175" s="327">
        <v>10600</v>
      </c>
      <c r="N175" s="327"/>
      <c r="O175" s="327">
        <f t="shared" si="55"/>
        <v>10600</v>
      </c>
      <c r="P175" s="534">
        <f t="shared" si="53"/>
        <v>530</v>
      </c>
      <c r="Q175" s="534">
        <f t="shared" si="39"/>
        <v>530</v>
      </c>
      <c r="R175" s="534">
        <f t="shared" si="56"/>
        <v>583</v>
      </c>
      <c r="S175" s="327">
        <v>1</v>
      </c>
      <c r="T175" s="327">
        <f t="shared" si="54"/>
        <v>600</v>
      </c>
      <c r="U175" s="327">
        <f t="shared" si="40"/>
        <v>600</v>
      </c>
      <c r="V175" s="327">
        <f t="shared" si="57"/>
        <v>2.7</v>
      </c>
      <c r="W175" s="327">
        <v>200</v>
      </c>
      <c r="X175" s="327">
        <f t="shared" si="58"/>
        <v>3</v>
      </c>
      <c r="Y175" s="327"/>
      <c r="Z175" s="327"/>
      <c r="AA175" s="327"/>
      <c r="AB175" s="327"/>
      <c r="AC175" s="327"/>
      <c r="AD175" s="327"/>
      <c r="AE175" s="327" t="s">
        <v>89</v>
      </c>
      <c r="AF175" s="327"/>
      <c r="AG175" s="327">
        <v>200</v>
      </c>
      <c r="AH175" s="327"/>
      <c r="AI175" s="327"/>
      <c r="AJ175" s="327"/>
      <c r="AK175" s="327"/>
      <c r="AL175" s="327"/>
      <c r="AM175" s="327"/>
      <c r="AN175" s="327"/>
      <c r="AO175" s="327"/>
      <c r="AP175" s="327"/>
      <c r="AQ175" s="327">
        <v>5.9</v>
      </c>
      <c r="AR175" s="327">
        <v>5</v>
      </c>
      <c r="AS175" s="327"/>
      <c r="AT175" s="327"/>
      <c r="AU175" s="327"/>
      <c r="AV175" s="327"/>
      <c r="AW175" s="327"/>
      <c r="AX175" s="327"/>
      <c r="AY175" s="327"/>
      <c r="AZ175" s="327"/>
      <c r="BA175" s="327"/>
      <c r="BB175" s="327"/>
      <c r="BC175" s="327"/>
      <c r="BD175" s="327"/>
      <c r="BE175" s="327"/>
      <c r="BF175" s="327"/>
      <c r="BG175" s="327"/>
      <c r="BH175" s="327"/>
      <c r="BI175" s="327">
        <v>1</v>
      </c>
      <c r="BJ175" s="327"/>
      <c r="BK175" s="327"/>
      <c r="BL175" s="327"/>
      <c r="BM175" s="327"/>
      <c r="BN175" s="327"/>
      <c r="BO175" s="327"/>
      <c r="BP175" s="327"/>
      <c r="BQ175" s="327"/>
      <c r="BR175" s="327">
        <v>1</v>
      </c>
      <c r="BS175" s="327">
        <v>1</v>
      </c>
      <c r="BT175" s="327"/>
      <c r="BU175" s="327">
        <v>1</v>
      </c>
      <c r="BV175" s="327">
        <v>28335</v>
      </c>
      <c r="BW175" s="327" t="s">
        <v>132</v>
      </c>
      <c r="BX175" s="327" t="s">
        <v>132</v>
      </c>
      <c r="BY175" s="327"/>
      <c r="BZ175" s="327" t="s">
        <v>120</v>
      </c>
      <c r="CA175" s="327"/>
      <c r="CB175" s="327"/>
      <c r="CC175" s="327"/>
      <c r="CD175" s="327"/>
      <c r="CE175" s="327"/>
      <c r="CF175" s="327">
        <v>86.666666666666671</v>
      </c>
      <c r="CG175" s="327"/>
    </row>
    <row r="176" spans="1:88" ht="15" customHeight="1">
      <c r="C176" s="327" t="s">
        <v>1431</v>
      </c>
      <c r="D176" s="327"/>
      <c r="E176" s="327" t="s">
        <v>261</v>
      </c>
      <c r="F176" s="327"/>
      <c r="G176" s="327" t="s">
        <v>420</v>
      </c>
      <c r="H176" s="327" t="s">
        <v>408</v>
      </c>
      <c r="I176" s="327" t="s">
        <v>409</v>
      </c>
      <c r="J176" s="327" t="s">
        <v>410</v>
      </c>
      <c r="K176" s="327" t="s">
        <v>411</v>
      </c>
      <c r="L176" s="327">
        <v>1</v>
      </c>
      <c r="M176" s="327">
        <v>10600</v>
      </c>
      <c r="N176" s="327"/>
      <c r="O176" s="327">
        <f t="shared" si="55"/>
        <v>10600</v>
      </c>
      <c r="P176" s="534">
        <f t="shared" si="53"/>
        <v>530</v>
      </c>
      <c r="Q176" s="534">
        <f t="shared" si="39"/>
        <v>530</v>
      </c>
      <c r="R176" s="534">
        <f t="shared" si="56"/>
        <v>583</v>
      </c>
      <c r="S176" s="327">
        <v>1</v>
      </c>
      <c r="T176" s="327">
        <f t="shared" si="54"/>
        <v>600</v>
      </c>
      <c r="U176" s="327">
        <f t="shared" si="40"/>
        <v>600</v>
      </c>
      <c r="V176" s="327">
        <f t="shared" si="57"/>
        <v>2.7</v>
      </c>
      <c r="W176" s="327">
        <v>200</v>
      </c>
      <c r="X176" s="327">
        <f t="shared" si="58"/>
        <v>3</v>
      </c>
      <c r="Y176" s="327"/>
      <c r="Z176" s="327"/>
      <c r="AA176" s="327"/>
      <c r="AB176" s="327"/>
      <c r="AC176" s="327"/>
      <c r="AD176" s="327"/>
      <c r="AE176" s="327" t="s">
        <v>89</v>
      </c>
      <c r="AF176" s="327"/>
      <c r="AG176" s="327">
        <v>200</v>
      </c>
      <c r="AH176" s="327"/>
      <c r="AI176" s="327"/>
      <c r="AJ176" s="327"/>
      <c r="AK176" s="327"/>
      <c r="AL176" s="327"/>
      <c r="AM176" s="327"/>
      <c r="AN176" s="327"/>
      <c r="AO176" s="327"/>
      <c r="AP176" s="327"/>
      <c r="AQ176" s="327">
        <v>5.9</v>
      </c>
      <c r="AR176" s="327">
        <v>5</v>
      </c>
      <c r="AS176" s="327"/>
      <c r="AT176" s="327"/>
      <c r="AU176" s="327"/>
      <c r="AV176" s="327"/>
      <c r="AW176" s="327"/>
      <c r="AX176" s="327"/>
      <c r="AY176" s="327"/>
      <c r="AZ176" s="327"/>
      <c r="BA176" s="327"/>
      <c r="BB176" s="327"/>
      <c r="BC176" s="327"/>
      <c r="BD176" s="327"/>
      <c r="BE176" s="327"/>
      <c r="BF176" s="327"/>
      <c r="BG176" s="327"/>
      <c r="BH176" s="327">
        <v>1</v>
      </c>
      <c r="BI176" s="327"/>
      <c r="BJ176" s="327"/>
      <c r="BK176" s="327"/>
      <c r="BL176" s="327"/>
      <c r="BM176" s="327"/>
      <c r="BN176" s="327"/>
      <c r="BO176" s="327"/>
      <c r="BP176" s="327"/>
      <c r="BQ176" s="327"/>
      <c r="BR176" s="327">
        <v>1</v>
      </c>
      <c r="BS176" s="327">
        <v>1</v>
      </c>
      <c r="BT176" s="327"/>
      <c r="BU176" s="327">
        <v>1</v>
      </c>
      <c r="BV176" s="327">
        <v>28335</v>
      </c>
      <c r="BW176" s="327" t="s">
        <v>132</v>
      </c>
      <c r="BX176" s="327" t="s">
        <v>132</v>
      </c>
      <c r="BY176" s="327"/>
      <c r="BZ176" s="327" t="s">
        <v>120</v>
      </c>
      <c r="CA176" s="327"/>
      <c r="CB176" s="327"/>
      <c r="CC176" s="327"/>
      <c r="CD176" s="327"/>
      <c r="CE176" s="327"/>
      <c r="CF176" s="327">
        <v>86.666666666666671</v>
      </c>
      <c r="CG176" s="327"/>
    </row>
    <row r="177" spans="2:85" ht="15" customHeight="1">
      <c r="C177" s="327" t="s">
        <v>1431</v>
      </c>
      <c r="D177" s="327"/>
      <c r="E177" s="327" t="s">
        <v>261</v>
      </c>
      <c r="F177" s="327"/>
      <c r="G177" s="327" t="s">
        <v>421</v>
      </c>
      <c r="H177" s="327" t="s">
        <v>408</v>
      </c>
      <c r="I177" s="327" t="s">
        <v>413</v>
      </c>
      <c r="J177" s="327" t="s">
        <v>410</v>
      </c>
      <c r="K177" s="327" t="s">
        <v>414</v>
      </c>
      <c r="L177" s="327">
        <v>1</v>
      </c>
      <c r="M177" s="327">
        <v>10600</v>
      </c>
      <c r="N177" s="327"/>
      <c r="O177" s="327">
        <f t="shared" si="55"/>
        <v>10600</v>
      </c>
      <c r="P177" s="534">
        <f t="shared" si="53"/>
        <v>530</v>
      </c>
      <c r="Q177" s="534">
        <f t="shared" ref="Q177:Q208" si="59">IF($H177=G177,SUMIF($H:$H,H177,$P:$P),P177)</f>
        <v>530</v>
      </c>
      <c r="R177" s="534">
        <f t="shared" si="56"/>
        <v>583</v>
      </c>
      <c r="S177" s="327">
        <v>1</v>
      </c>
      <c r="T177" s="327">
        <f t="shared" si="54"/>
        <v>600</v>
      </c>
      <c r="U177" s="327">
        <f t="shared" ref="U177:U208" si="60">IF($H177=G177,SUMIF($H:$H,H177,$T:$T),T177)</f>
        <v>600</v>
      </c>
      <c r="V177" s="327">
        <f t="shared" si="57"/>
        <v>2.7</v>
      </c>
      <c r="W177" s="327">
        <v>200</v>
      </c>
      <c r="X177" s="327">
        <f t="shared" si="58"/>
        <v>3</v>
      </c>
      <c r="Y177" s="327"/>
      <c r="Z177" s="327"/>
      <c r="AA177" s="327"/>
      <c r="AB177" s="327"/>
      <c r="AC177" s="327"/>
      <c r="AD177" s="327"/>
      <c r="AE177" s="327" t="s">
        <v>89</v>
      </c>
      <c r="AF177" s="327"/>
      <c r="AG177" s="327">
        <v>200</v>
      </c>
      <c r="AH177" s="327"/>
      <c r="AI177" s="327"/>
      <c r="AJ177" s="327"/>
      <c r="AK177" s="327"/>
      <c r="AL177" s="327"/>
      <c r="AM177" s="327"/>
      <c r="AN177" s="327"/>
      <c r="AO177" s="327"/>
      <c r="AP177" s="327"/>
      <c r="AQ177" s="327">
        <v>5.9</v>
      </c>
      <c r="AR177" s="327">
        <v>5</v>
      </c>
      <c r="AS177" s="327"/>
      <c r="AT177" s="327"/>
      <c r="AU177" s="327"/>
      <c r="AV177" s="327"/>
      <c r="AW177" s="327"/>
      <c r="AX177" s="327"/>
      <c r="AY177" s="327"/>
      <c r="AZ177" s="327"/>
      <c r="BA177" s="327"/>
      <c r="BB177" s="327"/>
      <c r="BC177" s="327"/>
      <c r="BD177" s="327"/>
      <c r="BE177" s="327"/>
      <c r="BF177" s="327"/>
      <c r="BG177" s="327"/>
      <c r="BH177" s="327"/>
      <c r="BI177" s="327">
        <v>1</v>
      </c>
      <c r="BJ177" s="327"/>
      <c r="BK177" s="327"/>
      <c r="BL177" s="327"/>
      <c r="BM177" s="327"/>
      <c r="BN177" s="327"/>
      <c r="BO177" s="327"/>
      <c r="BP177" s="327"/>
      <c r="BQ177" s="327"/>
      <c r="BR177" s="327">
        <v>1</v>
      </c>
      <c r="BS177" s="327">
        <v>1</v>
      </c>
      <c r="BT177" s="327"/>
      <c r="BU177" s="327">
        <v>1</v>
      </c>
      <c r="BV177" s="327">
        <v>28335</v>
      </c>
      <c r="BW177" s="327" t="s">
        <v>132</v>
      </c>
      <c r="BX177" s="327" t="s">
        <v>132</v>
      </c>
      <c r="BY177" s="327"/>
      <c r="BZ177" s="327" t="s">
        <v>120</v>
      </c>
      <c r="CA177" s="327"/>
      <c r="CB177" s="327"/>
      <c r="CC177" s="327"/>
      <c r="CD177" s="327"/>
      <c r="CE177" s="327"/>
      <c r="CF177" s="327">
        <v>86.666666666666671</v>
      </c>
      <c r="CG177" s="327"/>
    </row>
    <row r="178" spans="2:85" ht="15" customHeight="1">
      <c r="C178" s="327" t="s">
        <v>1431</v>
      </c>
      <c r="D178" s="327"/>
      <c r="E178" s="327" t="s">
        <v>261</v>
      </c>
      <c r="F178" s="327"/>
      <c r="G178" s="327" t="s">
        <v>422</v>
      </c>
      <c r="H178" s="327" t="s">
        <v>408</v>
      </c>
      <c r="I178" s="327" t="s">
        <v>413</v>
      </c>
      <c r="J178" s="327" t="s">
        <v>410</v>
      </c>
      <c r="K178" s="327" t="s">
        <v>414</v>
      </c>
      <c r="L178" s="327">
        <v>1</v>
      </c>
      <c r="M178" s="327">
        <v>10600</v>
      </c>
      <c r="N178" s="327"/>
      <c r="O178" s="327">
        <f t="shared" si="55"/>
        <v>10600</v>
      </c>
      <c r="P178" s="534">
        <f t="shared" si="53"/>
        <v>530</v>
      </c>
      <c r="Q178" s="534">
        <f t="shared" si="59"/>
        <v>530</v>
      </c>
      <c r="R178" s="534">
        <f t="shared" si="56"/>
        <v>583</v>
      </c>
      <c r="S178" s="327">
        <v>1</v>
      </c>
      <c r="T178" s="327">
        <f t="shared" si="54"/>
        <v>600</v>
      </c>
      <c r="U178" s="327">
        <f t="shared" si="60"/>
        <v>600</v>
      </c>
      <c r="V178" s="327">
        <f t="shared" si="57"/>
        <v>2.7</v>
      </c>
      <c r="W178" s="327">
        <v>200</v>
      </c>
      <c r="X178" s="327">
        <f t="shared" si="58"/>
        <v>3</v>
      </c>
      <c r="Y178" s="327"/>
      <c r="Z178" s="327"/>
      <c r="AA178" s="327"/>
      <c r="AB178" s="327"/>
      <c r="AC178" s="327"/>
      <c r="AD178" s="327"/>
      <c r="AE178" s="327" t="s">
        <v>89</v>
      </c>
      <c r="AF178" s="327"/>
      <c r="AG178" s="327">
        <v>200</v>
      </c>
      <c r="AH178" s="327"/>
      <c r="AI178" s="327"/>
      <c r="AJ178" s="327"/>
      <c r="AK178" s="327"/>
      <c r="AL178" s="327"/>
      <c r="AM178" s="327"/>
      <c r="AN178" s="327"/>
      <c r="AO178" s="327"/>
      <c r="AP178" s="327"/>
      <c r="AQ178" s="327">
        <v>5.9</v>
      </c>
      <c r="AR178" s="327">
        <v>5</v>
      </c>
      <c r="AS178" s="327"/>
      <c r="AT178" s="327"/>
      <c r="AU178" s="327"/>
      <c r="AV178" s="327"/>
      <c r="AW178" s="327"/>
      <c r="AX178" s="327"/>
      <c r="AY178" s="327"/>
      <c r="AZ178" s="327"/>
      <c r="BA178" s="327"/>
      <c r="BB178" s="327"/>
      <c r="BC178" s="327"/>
      <c r="BD178" s="327"/>
      <c r="BE178" s="327"/>
      <c r="BF178" s="327"/>
      <c r="BG178" s="327"/>
      <c r="BH178" s="327">
        <v>1</v>
      </c>
      <c r="BI178" s="327"/>
      <c r="BJ178" s="327"/>
      <c r="BK178" s="327"/>
      <c r="BL178" s="327"/>
      <c r="BM178" s="327"/>
      <c r="BN178" s="327"/>
      <c r="BO178" s="327"/>
      <c r="BP178" s="327"/>
      <c r="BQ178" s="327"/>
      <c r="BR178" s="327">
        <v>1</v>
      </c>
      <c r="BS178" s="327">
        <v>1</v>
      </c>
      <c r="BT178" s="327"/>
      <c r="BU178" s="327">
        <v>1</v>
      </c>
      <c r="BV178" s="327">
        <v>28335</v>
      </c>
      <c r="BW178" s="327" t="s">
        <v>132</v>
      </c>
      <c r="BX178" s="327" t="s">
        <v>132</v>
      </c>
      <c r="BY178" s="327"/>
      <c r="BZ178" s="327" t="s">
        <v>120</v>
      </c>
      <c r="CA178" s="327"/>
      <c r="CB178" s="327"/>
      <c r="CC178" s="327"/>
      <c r="CD178" s="327"/>
      <c r="CE178" s="327"/>
      <c r="CF178" s="327">
        <v>86.666666666666671</v>
      </c>
      <c r="CG178" s="327"/>
    </row>
    <row r="179" spans="2:85" ht="15" customHeight="1">
      <c r="B179" s="524" t="s">
        <v>733</v>
      </c>
      <c r="C179" s="327"/>
      <c r="D179" s="327"/>
      <c r="E179" s="327" t="s">
        <v>261</v>
      </c>
      <c r="F179" s="327"/>
      <c r="G179" s="327" t="s">
        <v>733</v>
      </c>
      <c r="H179" s="327" t="s">
        <v>733</v>
      </c>
      <c r="I179" s="327" t="s">
        <v>424</v>
      </c>
      <c r="J179" s="327" t="s">
        <v>425</v>
      </c>
      <c r="K179" s="327" t="s">
        <v>426</v>
      </c>
      <c r="L179" s="327">
        <v>1</v>
      </c>
      <c r="M179" s="327">
        <v>576</v>
      </c>
      <c r="N179" s="327"/>
      <c r="O179" s="327">
        <f t="shared" si="55"/>
        <v>576</v>
      </c>
      <c r="P179" s="534">
        <f t="shared" si="53"/>
        <v>28.8</v>
      </c>
      <c r="Q179" s="534">
        <f t="shared" si="59"/>
        <v>28.8</v>
      </c>
      <c r="R179" s="534">
        <f t="shared" si="56"/>
        <v>31.68</v>
      </c>
      <c r="S179" s="327">
        <v>21</v>
      </c>
      <c r="T179" s="327">
        <f t="shared" si="54"/>
        <v>660</v>
      </c>
      <c r="U179" s="327">
        <f t="shared" si="60"/>
        <v>660</v>
      </c>
      <c r="V179" s="327">
        <f t="shared" si="57"/>
        <v>0.8</v>
      </c>
      <c r="W179" s="327">
        <v>36</v>
      </c>
      <c r="X179" s="327">
        <f t="shared" si="58"/>
        <v>19</v>
      </c>
      <c r="Y179" s="327"/>
      <c r="Z179" s="327"/>
      <c r="AA179" s="327"/>
      <c r="AB179" s="327"/>
      <c r="AC179" s="327"/>
      <c r="AD179" s="327"/>
      <c r="AE179" s="327" t="s">
        <v>84</v>
      </c>
      <c r="AF179" s="327"/>
      <c r="AG179" s="327">
        <v>60</v>
      </c>
      <c r="AH179" s="327"/>
      <c r="AI179" s="327"/>
      <c r="AJ179" s="327"/>
      <c r="AK179" s="327"/>
      <c r="AL179" s="327"/>
      <c r="AM179" s="327"/>
      <c r="AN179" s="327"/>
      <c r="AO179" s="327"/>
      <c r="AP179" s="327"/>
      <c r="AQ179" s="327">
        <v>5.9</v>
      </c>
      <c r="AR179" s="327">
        <v>5</v>
      </c>
      <c r="AS179" s="327"/>
      <c r="AT179" s="327"/>
      <c r="AU179" s="327"/>
      <c r="AV179" s="327"/>
      <c r="AW179" s="327"/>
      <c r="AX179" s="327"/>
      <c r="AY179" s="327"/>
      <c r="AZ179" s="327"/>
      <c r="BA179" s="327"/>
      <c r="BB179" s="327"/>
      <c r="BC179" s="327"/>
      <c r="BD179" s="327"/>
      <c r="BE179" s="327"/>
      <c r="BF179" s="327">
        <v>1</v>
      </c>
      <c r="BG179" s="327">
        <v>1</v>
      </c>
      <c r="BH179" s="327">
        <v>1</v>
      </c>
      <c r="BI179" s="327"/>
      <c r="BJ179" s="327"/>
      <c r="BK179" s="327"/>
      <c r="BL179" s="327"/>
      <c r="BM179" s="327"/>
      <c r="BN179" s="327"/>
      <c r="BO179" s="327"/>
      <c r="BP179" s="327"/>
      <c r="BQ179" s="327"/>
      <c r="BR179" s="327">
        <v>1</v>
      </c>
      <c r="BS179" s="327">
        <v>3</v>
      </c>
      <c r="BT179" s="327"/>
      <c r="BU179" s="327">
        <v>3</v>
      </c>
      <c r="BV179" s="327">
        <v>1440</v>
      </c>
      <c r="BW179" s="327" t="s">
        <v>119</v>
      </c>
      <c r="BX179" s="327" t="s">
        <v>119</v>
      </c>
      <c r="BY179" s="327"/>
      <c r="BZ179" s="327" t="s">
        <v>6</v>
      </c>
      <c r="CA179" s="327"/>
      <c r="CB179" s="327"/>
      <c r="CC179" s="327"/>
      <c r="CD179" s="327"/>
      <c r="CE179" s="327"/>
      <c r="CF179" s="327">
        <v>32.78</v>
      </c>
      <c r="CG179" s="327"/>
    </row>
    <row r="180" spans="2:85" ht="15" customHeight="1">
      <c r="B180" s="524" t="s">
        <v>423</v>
      </c>
      <c r="C180" s="327"/>
      <c r="D180" s="327"/>
      <c r="E180" s="327" t="s">
        <v>261</v>
      </c>
      <c r="F180" s="327"/>
      <c r="G180" s="327" t="s">
        <v>871</v>
      </c>
      <c r="H180" s="327" t="s">
        <v>1432</v>
      </c>
      <c r="I180" s="327" t="s">
        <v>424</v>
      </c>
      <c r="J180" s="327" t="s">
        <v>425</v>
      </c>
      <c r="K180" s="327" t="s">
        <v>426</v>
      </c>
      <c r="L180" s="327">
        <v>1</v>
      </c>
      <c r="M180" s="327">
        <v>576</v>
      </c>
      <c r="N180" s="327"/>
      <c r="O180" s="327">
        <f>+M180+N180</f>
        <v>576</v>
      </c>
      <c r="P180" s="534">
        <f t="shared" si="53"/>
        <v>28.8</v>
      </c>
      <c r="Q180" s="534">
        <f t="shared" si="59"/>
        <v>28.8</v>
      </c>
      <c r="R180" s="534">
        <f>Q180*10%+Q180</f>
        <v>31.68</v>
      </c>
      <c r="S180" s="327">
        <v>7</v>
      </c>
      <c r="T180" s="327">
        <f>IF(M180=0,"0",ROUNDUP(P180*S180/AG180,0)*AG180)</f>
        <v>270</v>
      </c>
      <c r="U180" s="327">
        <f t="shared" si="60"/>
        <v>270</v>
      </c>
      <c r="V180" s="327">
        <f>IF(M180=0,"0",ROUND(P180/W180,1))</f>
        <v>0.8</v>
      </c>
      <c r="W180" s="327">
        <v>36</v>
      </c>
      <c r="X180" s="327">
        <f>ROUNDUP(T180/W180,0)</f>
        <v>8</v>
      </c>
      <c r="Y180" s="327"/>
      <c r="Z180" s="327"/>
      <c r="AA180" s="327"/>
      <c r="AB180" s="327"/>
      <c r="AC180" s="327"/>
      <c r="AD180" s="327"/>
      <c r="AE180" s="327" t="s">
        <v>166</v>
      </c>
      <c r="AF180" s="327"/>
      <c r="AG180" s="327">
        <v>90</v>
      </c>
      <c r="AH180" s="327"/>
      <c r="AI180" s="327"/>
      <c r="AJ180" s="327"/>
      <c r="AK180" s="327"/>
      <c r="AL180" s="327"/>
      <c r="AM180" s="327"/>
      <c r="AN180" s="327"/>
      <c r="AO180" s="327"/>
      <c r="AP180" s="327"/>
      <c r="AQ180" s="327">
        <v>5.9</v>
      </c>
      <c r="AR180" s="327">
        <v>5</v>
      </c>
      <c r="AS180" s="327"/>
      <c r="AT180" s="327"/>
      <c r="AU180" s="327"/>
      <c r="AV180" s="327"/>
      <c r="AW180" s="327"/>
      <c r="AX180" s="327"/>
      <c r="AY180" s="327"/>
      <c r="AZ180" s="327"/>
      <c r="BA180" s="327"/>
      <c r="BB180" s="327"/>
      <c r="BC180" s="327"/>
      <c r="BD180" s="327"/>
      <c r="BE180" s="327"/>
      <c r="BF180" s="327">
        <v>1</v>
      </c>
      <c r="BG180" s="327">
        <v>1</v>
      </c>
      <c r="BH180" s="327">
        <v>1</v>
      </c>
      <c r="BI180" s="327"/>
      <c r="BJ180" s="327"/>
      <c r="BK180" s="327"/>
      <c r="BL180" s="327"/>
      <c r="BM180" s="327"/>
      <c r="BN180" s="327"/>
      <c r="BO180" s="327"/>
      <c r="BP180" s="327"/>
      <c r="BQ180" s="327"/>
      <c r="BR180" s="327">
        <v>1</v>
      </c>
      <c r="BS180" s="327">
        <v>3</v>
      </c>
      <c r="BT180" s="327"/>
      <c r="BU180" s="327">
        <v>3</v>
      </c>
      <c r="BV180" s="327">
        <v>1440</v>
      </c>
      <c r="BW180" s="327" t="s">
        <v>119</v>
      </c>
      <c r="BX180" s="327" t="s">
        <v>119</v>
      </c>
      <c r="BY180" s="327"/>
      <c r="BZ180" s="327" t="s">
        <v>6</v>
      </c>
      <c r="CA180" s="327"/>
      <c r="CB180" s="327"/>
      <c r="CC180" s="327"/>
      <c r="CD180" s="327"/>
      <c r="CE180" s="327"/>
      <c r="CF180" s="327">
        <v>32.78</v>
      </c>
      <c r="CG180" s="327"/>
    </row>
    <row r="181" spans="2:85" ht="15" customHeight="1">
      <c r="B181" s="524" t="s">
        <v>423</v>
      </c>
      <c r="C181" s="327"/>
      <c r="D181" s="327"/>
      <c r="E181" s="327" t="s">
        <v>261</v>
      </c>
      <c r="F181" s="327"/>
      <c r="G181" s="327" t="s">
        <v>732</v>
      </c>
      <c r="H181" s="327" t="s">
        <v>423</v>
      </c>
      <c r="I181" s="327" t="s">
        <v>424</v>
      </c>
      <c r="J181" s="327" t="s">
        <v>425</v>
      </c>
      <c r="K181" s="327" t="s">
        <v>426</v>
      </c>
      <c r="L181" s="327">
        <v>1</v>
      </c>
      <c r="M181" s="327">
        <v>576</v>
      </c>
      <c r="N181" s="327"/>
      <c r="O181" s="327">
        <f>+M181+N181</f>
        <v>576</v>
      </c>
      <c r="P181" s="534">
        <f t="shared" si="53"/>
        <v>28.8</v>
      </c>
      <c r="Q181" s="534">
        <f t="shared" si="59"/>
        <v>28.8</v>
      </c>
      <c r="R181" s="534">
        <f>Q181*10%+Q181</f>
        <v>31.68</v>
      </c>
      <c r="S181" s="327">
        <v>7</v>
      </c>
      <c r="T181" s="327">
        <f>IF(M181=0,"0",ROUNDUP(P181*S181/AG181,0)*AG181)</f>
        <v>270</v>
      </c>
      <c r="U181" s="327">
        <f t="shared" si="60"/>
        <v>270</v>
      </c>
      <c r="V181" s="327">
        <f>IF(M181=0,"0",ROUND(P181/W181,1))</f>
        <v>0.8</v>
      </c>
      <c r="W181" s="327">
        <v>36</v>
      </c>
      <c r="X181" s="327">
        <f>ROUNDUP(T181/W181,0)</f>
        <v>8</v>
      </c>
      <c r="Y181" s="327"/>
      <c r="Z181" s="327"/>
      <c r="AA181" s="327"/>
      <c r="AB181" s="327"/>
      <c r="AC181" s="327"/>
      <c r="AD181" s="327"/>
      <c r="AE181" s="327" t="s">
        <v>166</v>
      </c>
      <c r="AF181" s="327"/>
      <c r="AG181" s="327">
        <v>90</v>
      </c>
      <c r="AH181" s="327"/>
      <c r="AI181" s="327"/>
      <c r="AJ181" s="327"/>
      <c r="AK181" s="327"/>
      <c r="AL181" s="327"/>
      <c r="AM181" s="327"/>
      <c r="AN181" s="327"/>
      <c r="AO181" s="327"/>
      <c r="AP181" s="327"/>
      <c r="AQ181" s="327">
        <v>5.9</v>
      </c>
      <c r="AR181" s="327">
        <v>5</v>
      </c>
      <c r="AS181" s="327"/>
      <c r="AT181" s="327"/>
      <c r="AU181" s="327"/>
      <c r="AV181" s="327"/>
      <c r="AW181" s="327"/>
      <c r="AX181" s="327"/>
      <c r="AY181" s="327"/>
      <c r="AZ181" s="327"/>
      <c r="BA181" s="327"/>
      <c r="BB181" s="327"/>
      <c r="BC181" s="327"/>
      <c r="BD181" s="327"/>
      <c r="BE181" s="327"/>
      <c r="BF181" s="327">
        <v>1</v>
      </c>
      <c r="BG181" s="327">
        <v>1</v>
      </c>
      <c r="BH181" s="327">
        <v>1</v>
      </c>
      <c r="BI181" s="327"/>
      <c r="BJ181" s="327"/>
      <c r="BK181" s="327"/>
      <c r="BL181" s="327"/>
      <c r="BM181" s="327"/>
      <c r="BN181" s="327"/>
      <c r="BO181" s="327"/>
      <c r="BP181" s="327"/>
      <c r="BQ181" s="327"/>
      <c r="BR181" s="327">
        <v>1</v>
      </c>
      <c r="BS181" s="327">
        <v>3</v>
      </c>
      <c r="BT181" s="327"/>
      <c r="BU181" s="327">
        <v>3</v>
      </c>
      <c r="BV181" s="327">
        <v>1440</v>
      </c>
      <c r="BW181" s="327" t="s">
        <v>119</v>
      </c>
      <c r="BX181" s="327" t="s">
        <v>119</v>
      </c>
      <c r="BY181" s="327"/>
      <c r="BZ181" s="327" t="s">
        <v>6</v>
      </c>
      <c r="CA181" s="327"/>
      <c r="CB181" s="327"/>
      <c r="CC181" s="327"/>
      <c r="CD181" s="327"/>
      <c r="CE181" s="327"/>
      <c r="CF181" s="327">
        <v>32.78</v>
      </c>
      <c r="CG181" s="327"/>
    </row>
    <row r="182" spans="2:85" ht="15" customHeight="1">
      <c r="B182" s="524" t="s">
        <v>423</v>
      </c>
      <c r="C182" s="327"/>
      <c r="D182" s="327"/>
      <c r="E182" s="327" t="s">
        <v>261</v>
      </c>
      <c r="F182" s="327"/>
      <c r="G182" s="327" t="s">
        <v>423</v>
      </c>
      <c r="H182" s="327" t="s">
        <v>423</v>
      </c>
      <c r="I182" s="327" t="s">
        <v>424</v>
      </c>
      <c r="J182" s="327" t="s">
        <v>425</v>
      </c>
      <c r="K182" s="327" t="s">
        <v>426</v>
      </c>
      <c r="L182" s="327">
        <v>1</v>
      </c>
      <c r="M182" s="327">
        <v>576</v>
      </c>
      <c r="N182" s="327"/>
      <c r="O182" s="327">
        <f>+M182+N182</f>
        <v>576</v>
      </c>
      <c r="P182" s="534">
        <f t="shared" si="53"/>
        <v>28.8</v>
      </c>
      <c r="Q182" s="534">
        <f t="shared" si="59"/>
        <v>115.2</v>
      </c>
      <c r="R182" s="534">
        <f>Q182*10%+Q182</f>
        <v>126.72</v>
      </c>
      <c r="S182" s="327">
        <v>7</v>
      </c>
      <c r="T182" s="327">
        <f>IF(M182=0,"0",ROUNDUP(P182*S182/AG182,0)*AG182)</f>
        <v>270</v>
      </c>
      <c r="U182" s="327" t="e">
        <f t="shared" si="60"/>
        <v>#N/A</v>
      </c>
      <c r="V182" s="327">
        <f>IF(M182=0,"0",ROUND(P182/W182,1))</f>
        <v>0.8</v>
      </c>
      <c r="W182" s="327">
        <v>36</v>
      </c>
      <c r="X182" s="327">
        <f>ROUNDUP(T182/W182,0)</f>
        <v>8</v>
      </c>
      <c r="Y182" s="327"/>
      <c r="Z182" s="327"/>
      <c r="AA182" s="327"/>
      <c r="AB182" s="327"/>
      <c r="AC182" s="327"/>
      <c r="AD182" s="327"/>
      <c r="AE182" s="327" t="s">
        <v>166</v>
      </c>
      <c r="AF182" s="327"/>
      <c r="AG182" s="327">
        <v>90</v>
      </c>
      <c r="AH182" s="327"/>
      <c r="AI182" s="327"/>
      <c r="AJ182" s="327"/>
      <c r="AK182" s="327"/>
      <c r="AL182" s="327"/>
      <c r="AM182" s="327"/>
      <c r="AN182" s="327"/>
      <c r="AO182" s="327"/>
      <c r="AP182" s="327"/>
      <c r="AQ182" s="327">
        <v>5.9</v>
      </c>
      <c r="AR182" s="327">
        <v>5</v>
      </c>
      <c r="AS182" s="327"/>
      <c r="AT182" s="327"/>
      <c r="AU182" s="327"/>
      <c r="AV182" s="327"/>
      <c r="AW182" s="327"/>
      <c r="AX182" s="327"/>
      <c r="AY182" s="327"/>
      <c r="AZ182" s="327"/>
      <c r="BA182" s="327"/>
      <c r="BB182" s="327"/>
      <c r="BC182" s="327"/>
      <c r="BD182" s="327"/>
      <c r="BE182" s="327"/>
      <c r="BF182" s="327">
        <v>1</v>
      </c>
      <c r="BG182" s="327">
        <v>1</v>
      </c>
      <c r="BH182" s="327">
        <v>1</v>
      </c>
      <c r="BI182" s="327"/>
      <c r="BJ182" s="327"/>
      <c r="BK182" s="327"/>
      <c r="BL182" s="327"/>
      <c r="BM182" s="327"/>
      <c r="BN182" s="327"/>
      <c r="BO182" s="327"/>
      <c r="BP182" s="327"/>
      <c r="BQ182" s="327"/>
      <c r="BR182" s="327">
        <v>1</v>
      </c>
      <c r="BS182" s="327">
        <v>3</v>
      </c>
      <c r="BT182" s="327"/>
      <c r="BU182" s="327">
        <v>3</v>
      </c>
      <c r="BV182" s="327">
        <v>1440</v>
      </c>
      <c r="BW182" s="327" t="s">
        <v>119</v>
      </c>
      <c r="BX182" s="327" t="s">
        <v>119</v>
      </c>
      <c r="BY182" s="327"/>
      <c r="BZ182" s="327" t="s">
        <v>6</v>
      </c>
      <c r="CA182" s="327"/>
      <c r="CB182" s="327"/>
      <c r="CC182" s="327"/>
      <c r="CD182" s="327"/>
      <c r="CE182" s="327"/>
      <c r="CF182" s="327">
        <v>32.78</v>
      </c>
      <c r="CG182" s="327"/>
    </row>
    <row r="183" spans="2:85" ht="15" customHeight="1">
      <c r="B183" s="524" t="s">
        <v>423</v>
      </c>
      <c r="C183" s="327"/>
      <c r="D183" s="327"/>
      <c r="E183" s="327" t="s">
        <v>261</v>
      </c>
      <c r="F183" s="327"/>
      <c r="G183" s="327" t="s">
        <v>1102</v>
      </c>
      <c r="H183" s="327" t="s">
        <v>1433</v>
      </c>
      <c r="I183" s="327" t="s">
        <v>424</v>
      </c>
      <c r="J183" s="327" t="s">
        <v>425</v>
      </c>
      <c r="K183" s="327" t="s">
        <v>426</v>
      </c>
      <c r="L183" s="327">
        <v>1</v>
      </c>
      <c r="M183" s="327">
        <v>576</v>
      </c>
      <c r="N183" s="327"/>
      <c r="O183" s="327">
        <f t="shared" si="55"/>
        <v>576</v>
      </c>
      <c r="P183" s="534">
        <f t="shared" si="53"/>
        <v>28.8</v>
      </c>
      <c r="Q183" s="534">
        <f t="shared" si="59"/>
        <v>28.8</v>
      </c>
      <c r="R183" s="534">
        <f t="shared" si="56"/>
        <v>31.68</v>
      </c>
      <c r="S183" s="327">
        <v>7</v>
      </c>
      <c r="T183" s="327">
        <f t="shared" si="54"/>
        <v>270</v>
      </c>
      <c r="U183" s="327">
        <f t="shared" si="60"/>
        <v>270</v>
      </c>
      <c r="V183" s="327">
        <f t="shared" si="57"/>
        <v>0.8</v>
      </c>
      <c r="W183" s="327">
        <v>36</v>
      </c>
      <c r="X183" s="327">
        <f t="shared" si="58"/>
        <v>8</v>
      </c>
      <c r="Y183" s="327"/>
      <c r="Z183" s="327"/>
      <c r="AA183" s="327"/>
      <c r="AB183" s="327"/>
      <c r="AC183" s="327"/>
      <c r="AD183" s="327"/>
      <c r="AE183" s="327" t="s">
        <v>166</v>
      </c>
      <c r="AF183" s="327"/>
      <c r="AG183" s="327">
        <v>90</v>
      </c>
      <c r="AH183" s="327"/>
      <c r="AI183" s="327"/>
      <c r="AJ183" s="327"/>
      <c r="AK183" s="327"/>
      <c r="AL183" s="327"/>
      <c r="AM183" s="327"/>
      <c r="AN183" s="327"/>
      <c r="AO183" s="327"/>
      <c r="AP183" s="327"/>
      <c r="AQ183" s="327">
        <v>5.9</v>
      </c>
      <c r="AR183" s="327">
        <v>5</v>
      </c>
      <c r="AS183" s="327"/>
      <c r="AT183" s="327"/>
      <c r="AU183" s="327"/>
      <c r="AV183" s="327"/>
      <c r="AW183" s="327"/>
      <c r="AX183" s="327"/>
      <c r="AY183" s="327"/>
      <c r="AZ183" s="327"/>
      <c r="BA183" s="327"/>
      <c r="BB183" s="327"/>
      <c r="BC183" s="327"/>
      <c r="BD183" s="327"/>
      <c r="BE183" s="327"/>
      <c r="BF183" s="327">
        <v>1</v>
      </c>
      <c r="BG183" s="327">
        <v>1</v>
      </c>
      <c r="BH183" s="327">
        <v>1</v>
      </c>
      <c r="BI183" s="327"/>
      <c r="BJ183" s="327"/>
      <c r="BK183" s="327"/>
      <c r="BL183" s="327"/>
      <c r="BM183" s="327"/>
      <c r="BN183" s="327"/>
      <c r="BO183" s="327"/>
      <c r="BP183" s="327"/>
      <c r="BQ183" s="327"/>
      <c r="BR183" s="327">
        <v>1</v>
      </c>
      <c r="BS183" s="327">
        <v>3</v>
      </c>
      <c r="BT183" s="327"/>
      <c r="BU183" s="327">
        <v>3</v>
      </c>
      <c r="BV183" s="327">
        <v>1440</v>
      </c>
      <c r="BW183" s="327" t="s">
        <v>119</v>
      </c>
      <c r="BX183" s="327" t="s">
        <v>119</v>
      </c>
      <c r="BY183" s="327"/>
      <c r="BZ183" s="327" t="s">
        <v>6</v>
      </c>
      <c r="CA183" s="327"/>
      <c r="CB183" s="327"/>
      <c r="CC183" s="327"/>
      <c r="CD183" s="327"/>
      <c r="CE183" s="327"/>
      <c r="CF183" s="327">
        <v>32.78</v>
      </c>
      <c r="CG183" s="327"/>
    </row>
    <row r="184" spans="2:85" ht="15" customHeight="1">
      <c r="B184" s="524" t="s">
        <v>423</v>
      </c>
      <c r="C184" s="327"/>
      <c r="D184" s="327"/>
      <c r="E184" s="327" t="s">
        <v>261</v>
      </c>
      <c r="F184" s="327"/>
      <c r="G184" s="327" t="s">
        <v>427</v>
      </c>
      <c r="H184" s="327" t="s">
        <v>423</v>
      </c>
      <c r="I184" s="327" t="s">
        <v>424</v>
      </c>
      <c r="J184" s="327" t="s">
        <v>425</v>
      </c>
      <c r="K184" s="327" t="s">
        <v>426</v>
      </c>
      <c r="L184" s="327">
        <v>1</v>
      </c>
      <c r="M184" s="327">
        <v>576</v>
      </c>
      <c r="N184" s="327"/>
      <c r="O184" s="327">
        <f t="shared" si="55"/>
        <v>576</v>
      </c>
      <c r="P184" s="534">
        <f t="shared" si="53"/>
        <v>28.8</v>
      </c>
      <c r="Q184" s="534">
        <f t="shared" si="59"/>
        <v>28.8</v>
      </c>
      <c r="R184" s="534">
        <f t="shared" si="56"/>
        <v>31.68</v>
      </c>
      <c r="S184" s="327" t="e">
        <v>#N/A</v>
      </c>
      <c r="T184" s="327" t="e">
        <f t="shared" si="54"/>
        <v>#N/A</v>
      </c>
      <c r="U184" s="327" t="e">
        <f t="shared" si="60"/>
        <v>#N/A</v>
      </c>
      <c r="V184" s="327">
        <f t="shared" si="57"/>
        <v>0.8</v>
      </c>
      <c r="W184" s="327">
        <v>36</v>
      </c>
      <c r="X184" s="327" t="e">
        <f t="shared" si="58"/>
        <v>#N/A</v>
      </c>
      <c r="Y184" s="327"/>
      <c r="Z184" s="327"/>
      <c r="AA184" s="327"/>
      <c r="AB184" s="327"/>
      <c r="AC184" s="327"/>
      <c r="AD184" s="327"/>
      <c r="AE184" s="327" t="s">
        <v>166</v>
      </c>
      <c r="AF184" s="327"/>
      <c r="AG184" s="327">
        <v>90</v>
      </c>
      <c r="AH184" s="327"/>
      <c r="AI184" s="327"/>
      <c r="AJ184" s="327"/>
      <c r="AK184" s="327"/>
      <c r="AL184" s="327"/>
      <c r="AM184" s="327"/>
      <c r="AN184" s="327"/>
      <c r="AO184" s="327"/>
      <c r="AP184" s="327"/>
      <c r="AQ184" s="327">
        <v>5.9</v>
      </c>
      <c r="AR184" s="327">
        <v>5</v>
      </c>
      <c r="AS184" s="327"/>
      <c r="AT184" s="327"/>
      <c r="AU184" s="327"/>
      <c r="AV184" s="327"/>
      <c r="AW184" s="327"/>
      <c r="AX184" s="327"/>
      <c r="AY184" s="327"/>
      <c r="AZ184" s="327"/>
      <c r="BA184" s="327"/>
      <c r="BB184" s="327"/>
      <c r="BC184" s="327"/>
      <c r="BD184" s="327"/>
      <c r="BE184" s="327"/>
      <c r="BF184" s="327">
        <v>1</v>
      </c>
      <c r="BG184" s="327">
        <v>1</v>
      </c>
      <c r="BH184" s="327"/>
      <c r="BI184" s="327"/>
      <c r="BJ184" s="327"/>
      <c r="BK184" s="327"/>
      <c r="BL184" s="327"/>
      <c r="BM184" s="327"/>
      <c r="BN184" s="327"/>
      <c r="BO184" s="327"/>
      <c r="BP184" s="327"/>
      <c r="BQ184" s="327"/>
      <c r="BR184" s="327">
        <v>1</v>
      </c>
      <c r="BS184" s="327">
        <v>2</v>
      </c>
      <c r="BT184" s="327"/>
      <c r="BU184" s="327">
        <v>2</v>
      </c>
      <c r="BV184" s="327">
        <v>960</v>
      </c>
      <c r="BW184" s="327" t="s">
        <v>132</v>
      </c>
      <c r="BX184" s="327" t="s">
        <v>132</v>
      </c>
      <c r="BY184" s="327"/>
      <c r="BZ184" s="327" t="s">
        <v>6</v>
      </c>
      <c r="CA184" s="327"/>
      <c r="CB184" s="327"/>
      <c r="CC184" s="327"/>
      <c r="CD184" s="327"/>
      <c r="CE184" s="327"/>
      <c r="CF184" s="327">
        <v>32.78</v>
      </c>
      <c r="CG184" s="327"/>
    </row>
    <row r="185" spans="2:85" ht="15" customHeight="1">
      <c r="C185" s="327"/>
      <c r="D185" s="327"/>
      <c r="E185" s="327" t="s">
        <v>261</v>
      </c>
      <c r="F185" s="327"/>
      <c r="G185" s="327" t="s">
        <v>428</v>
      </c>
      <c r="H185" s="327" t="s">
        <v>423</v>
      </c>
      <c r="I185" s="327" t="s">
        <v>424</v>
      </c>
      <c r="J185" s="327" t="s">
        <v>425</v>
      </c>
      <c r="K185" s="327" t="s">
        <v>426</v>
      </c>
      <c r="L185" s="327">
        <v>1</v>
      </c>
      <c r="M185" s="327">
        <v>576</v>
      </c>
      <c r="N185" s="327"/>
      <c r="O185" s="327">
        <f t="shared" si="55"/>
        <v>576</v>
      </c>
      <c r="P185" s="534">
        <f t="shared" si="53"/>
        <v>28.8</v>
      </c>
      <c r="Q185" s="534">
        <f t="shared" si="59"/>
        <v>28.8</v>
      </c>
      <c r="R185" s="534">
        <f t="shared" si="56"/>
        <v>31.68</v>
      </c>
      <c r="S185" s="327" t="e">
        <v>#N/A</v>
      </c>
      <c r="T185" s="327" t="e">
        <f t="shared" si="54"/>
        <v>#N/A</v>
      </c>
      <c r="U185" s="327" t="e">
        <f t="shared" si="60"/>
        <v>#N/A</v>
      </c>
      <c r="V185" s="327">
        <f t="shared" si="57"/>
        <v>0.8</v>
      </c>
      <c r="W185" s="327">
        <v>36</v>
      </c>
      <c r="X185" s="327" t="e">
        <f t="shared" si="58"/>
        <v>#N/A</v>
      </c>
      <c r="Y185" s="327"/>
      <c r="Z185" s="327"/>
      <c r="AA185" s="327"/>
      <c r="AB185" s="327"/>
      <c r="AC185" s="327"/>
      <c r="AD185" s="327"/>
      <c r="AE185" s="327" t="s">
        <v>166</v>
      </c>
      <c r="AF185" s="327"/>
      <c r="AG185" s="327">
        <v>90</v>
      </c>
      <c r="AH185" s="327"/>
      <c r="AI185" s="327"/>
      <c r="AJ185" s="327"/>
      <c r="AK185" s="327"/>
      <c r="AL185" s="327"/>
      <c r="AM185" s="327"/>
      <c r="AN185" s="327"/>
      <c r="AO185" s="327"/>
      <c r="AP185" s="327"/>
      <c r="AQ185" s="327">
        <v>5.9</v>
      </c>
      <c r="AR185" s="327">
        <v>5</v>
      </c>
      <c r="AS185" s="327"/>
      <c r="AT185" s="327"/>
      <c r="AU185" s="327"/>
      <c r="AV185" s="327"/>
      <c r="AW185" s="327"/>
      <c r="AX185" s="327"/>
      <c r="AY185" s="327"/>
      <c r="AZ185" s="327"/>
      <c r="BA185" s="327"/>
      <c r="BB185" s="327">
        <v>1</v>
      </c>
      <c r="BC185" s="327">
        <v>1</v>
      </c>
      <c r="BD185" s="327">
        <v>1</v>
      </c>
      <c r="BE185" s="327">
        <v>1</v>
      </c>
      <c r="BF185" s="327"/>
      <c r="BG185" s="327"/>
      <c r="BH185" s="327"/>
      <c r="BI185" s="327">
        <v>1</v>
      </c>
      <c r="BJ185" s="327"/>
      <c r="BK185" s="327"/>
      <c r="BL185" s="327"/>
      <c r="BM185" s="327"/>
      <c r="BN185" s="327"/>
      <c r="BO185" s="327"/>
      <c r="BP185" s="327"/>
      <c r="BQ185" s="327"/>
      <c r="BR185" s="327">
        <v>1</v>
      </c>
      <c r="BS185" s="327">
        <v>1</v>
      </c>
      <c r="BT185" s="327"/>
      <c r="BU185" s="327">
        <v>1</v>
      </c>
      <c r="BV185" s="327">
        <v>480</v>
      </c>
      <c r="BW185" s="327" t="s">
        <v>132</v>
      </c>
      <c r="BX185" s="327" t="s">
        <v>132</v>
      </c>
      <c r="BY185" s="327"/>
      <c r="BZ185" s="327" t="s">
        <v>6</v>
      </c>
      <c r="CA185" s="327"/>
      <c r="CB185" s="327"/>
      <c r="CC185" s="327"/>
      <c r="CD185" s="327"/>
      <c r="CE185" s="327"/>
      <c r="CF185" s="327">
        <v>32.78</v>
      </c>
      <c r="CG185" s="327"/>
    </row>
    <row r="186" spans="2:85" ht="15" customHeight="1">
      <c r="B186" s="524" t="s">
        <v>429</v>
      </c>
      <c r="C186" s="327" t="s">
        <v>1014</v>
      </c>
      <c r="D186" s="327"/>
      <c r="E186" s="327" t="s">
        <v>113</v>
      </c>
      <c r="F186" s="327"/>
      <c r="G186" s="327" t="s">
        <v>429</v>
      </c>
      <c r="H186" s="327" t="s">
        <v>429</v>
      </c>
      <c r="I186" s="327" t="s">
        <v>430</v>
      </c>
      <c r="J186" s="327" t="s">
        <v>431</v>
      </c>
      <c r="K186" s="327" t="s">
        <v>432</v>
      </c>
      <c r="L186" s="327">
        <v>1</v>
      </c>
      <c r="M186" s="327">
        <v>576</v>
      </c>
      <c r="N186" s="327"/>
      <c r="O186" s="327">
        <f>+M186+N186</f>
        <v>576</v>
      </c>
      <c r="P186" s="534">
        <f t="shared" si="53"/>
        <v>28.8</v>
      </c>
      <c r="Q186" s="534">
        <f t="shared" si="59"/>
        <v>57.6</v>
      </c>
      <c r="R186" s="534">
        <f>Q186*10%+Q186</f>
        <v>63.36</v>
      </c>
      <c r="S186" s="327">
        <v>7</v>
      </c>
      <c r="T186" s="327">
        <f>IF(M186=0,"0",ROUNDUP(P186*S186/AG186,0)*AG186)</f>
        <v>360</v>
      </c>
      <c r="U186" s="327">
        <f t="shared" si="60"/>
        <v>630</v>
      </c>
      <c r="V186" s="327">
        <f>IF(M186=0,"0",ROUND(P186/W186,1))</f>
        <v>1.2</v>
      </c>
      <c r="W186" s="327">
        <v>24</v>
      </c>
      <c r="X186" s="327">
        <f>ROUNDUP(T186/W186,0)</f>
        <v>15</v>
      </c>
      <c r="Y186" s="327"/>
      <c r="Z186" s="327"/>
      <c r="AA186" s="327"/>
      <c r="AB186" s="327"/>
      <c r="AC186" s="327"/>
      <c r="AD186" s="327"/>
      <c r="AE186" s="327" t="s">
        <v>85</v>
      </c>
      <c r="AF186" s="327"/>
      <c r="AG186" s="327">
        <v>180</v>
      </c>
      <c r="AH186" s="327"/>
      <c r="AI186" s="327"/>
      <c r="AJ186" s="327"/>
      <c r="AK186" s="327"/>
      <c r="AL186" s="327"/>
      <c r="AM186" s="327"/>
      <c r="AN186" s="327"/>
      <c r="AO186" s="327"/>
      <c r="AP186" s="327"/>
      <c r="AQ186" s="327">
        <v>5.9</v>
      </c>
      <c r="AR186" s="327">
        <v>6</v>
      </c>
      <c r="AS186" s="327"/>
      <c r="AT186" s="327"/>
      <c r="AU186" s="327"/>
      <c r="AV186" s="327"/>
      <c r="AW186" s="327"/>
      <c r="AX186" s="327"/>
      <c r="AY186" s="327"/>
      <c r="AZ186" s="327"/>
      <c r="BA186" s="327"/>
      <c r="BB186" s="327">
        <v>1</v>
      </c>
      <c r="BC186" s="327">
        <v>1</v>
      </c>
      <c r="BD186" s="327">
        <v>1</v>
      </c>
      <c r="BE186" s="327">
        <v>1</v>
      </c>
      <c r="BF186" s="327">
        <v>1</v>
      </c>
      <c r="BG186" s="327">
        <v>1</v>
      </c>
      <c r="BH186" s="327">
        <v>1</v>
      </c>
      <c r="BI186" s="327">
        <v>1</v>
      </c>
      <c r="BJ186" s="327"/>
      <c r="BK186" s="327"/>
      <c r="BL186" s="327"/>
      <c r="BM186" s="327"/>
      <c r="BN186" s="327"/>
      <c r="BO186" s="327"/>
      <c r="BP186" s="327"/>
      <c r="BQ186" s="327"/>
      <c r="BR186" s="327">
        <v>4</v>
      </c>
      <c r="BS186" s="327">
        <v>4</v>
      </c>
      <c r="BT186" s="327"/>
      <c r="BU186" s="327">
        <v>4</v>
      </c>
      <c r="BV186" s="327">
        <v>1920</v>
      </c>
      <c r="BW186" s="327" t="s">
        <v>119</v>
      </c>
      <c r="BX186" s="327" t="s">
        <v>119</v>
      </c>
      <c r="BY186" s="327"/>
      <c r="BZ186" s="327" t="s">
        <v>6</v>
      </c>
      <c r="CA186" s="327"/>
      <c r="CB186" s="327"/>
      <c r="CC186" s="327"/>
      <c r="CD186" s="327"/>
      <c r="CE186" s="327"/>
      <c r="CF186" s="327">
        <v>31.6</v>
      </c>
      <c r="CG186" s="327"/>
    </row>
    <row r="187" spans="2:85" ht="15" customHeight="1">
      <c r="C187" s="327" t="s">
        <v>1014</v>
      </c>
      <c r="D187" s="327"/>
      <c r="E187" s="327" t="s">
        <v>113</v>
      </c>
      <c r="F187" s="327"/>
      <c r="G187" s="327" t="s">
        <v>851</v>
      </c>
      <c r="H187" s="327" t="s">
        <v>429</v>
      </c>
      <c r="I187" s="327" t="s">
        <v>430</v>
      </c>
      <c r="J187" s="327" t="s">
        <v>431</v>
      </c>
      <c r="K187" s="327" t="s">
        <v>432</v>
      </c>
      <c r="L187" s="327">
        <v>1</v>
      </c>
      <c r="M187" s="327">
        <v>576</v>
      </c>
      <c r="N187" s="327"/>
      <c r="O187" s="327">
        <f t="shared" si="55"/>
        <v>576</v>
      </c>
      <c r="P187" s="534">
        <f t="shared" si="53"/>
        <v>28.8</v>
      </c>
      <c r="Q187" s="534">
        <f t="shared" si="59"/>
        <v>28.8</v>
      </c>
      <c r="R187" s="534">
        <f t="shared" si="56"/>
        <v>31.68</v>
      </c>
      <c r="S187" s="327">
        <v>7</v>
      </c>
      <c r="T187" s="327">
        <f t="shared" si="54"/>
        <v>270</v>
      </c>
      <c r="U187" s="327">
        <f t="shared" si="60"/>
        <v>270</v>
      </c>
      <c r="V187" s="327">
        <f t="shared" si="57"/>
        <v>1.2</v>
      </c>
      <c r="W187" s="327">
        <v>24</v>
      </c>
      <c r="X187" s="327">
        <f t="shared" si="58"/>
        <v>12</v>
      </c>
      <c r="Y187" s="327"/>
      <c r="Z187" s="327"/>
      <c r="AA187" s="327"/>
      <c r="AB187" s="327"/>
      <c r="AC187" s="327"/>
      <c r="AD187" s="327"/>
      <c r="AE187" s="327" t="s">
        <v>85</v>
      </c>
      <c r="AF187" s="327"/>
      <c r="AG187" s="327">
        <v>90</v>
      </c>
      <c r="AH187" s="327"/>
      <c r="AI187" s="327"/>
      <c r="AJ187" s="327"/>
      <c r="AK187" s="327"/>
      <c r="AL187" s="327"/>
      <c r="AM187" s="327"/>
      <c r="AN187" s="327"/>
      <c r="AO187" s="327"/>
      <c r="AP187" s="327"/>
      <c r="AQ187" s="327">
        <v>6</v>
      </c>
      <c r="AR187" s="327">
        <v>5</v>
      </c>
      <c r="AS187" s="327"/>
      <c r="AT187" s="327"/>
      <c r="AU187" s="327"/>
      <c r="AV187" s="327"/>
      <c r="AW187" s="327"/>
      <c r="AX187" s="327"/>
      <c r="AY187" s="327"/>
      <c r="AZ187" s="327"/>
      <c r="BA187" s="327"/>
      <c r="BB187" s="327"/>
      <c r="BC187" s="327">
        <v>1</v>
      </c>
      <c r="BD187" s="327">
        <v>1</v>
      </c>
      <c r="BE187" s="327">
        <v>1</v>
      </c>
      <c r="BF187" s="327">
        <v>1</v>
      </c>
      <c r="BG187" s="327">
        <v>1</v>
      </c>
      <c r="BH187" s="327">
        <v>1</v>
      </c>
      <c r="BI187" s="327">
        <v>1</v>
      </c>
      <c r="BJ187" s="327"/>
      <c r="BK187" s="327"/>
      <c r="BL187" s="327"/>
      <c r="BM187" s="327"/>
      <c r="BN187" s="327"/>
      <c r="BO187" s="327"/>
      <c r="BP187" s="327"/>
      <c r="BQ187" s="327"/>
      <c r="BR187" s="327">
        <v>1</v>
      </c>
      <c r="BS187" s="327">
        <v>3</v>
      </c>
      <c r="BT187" s="327"/>
      <c r="BU187" s="327">
        <v>4</v>
      </c>
      <c r="BV187" s="327">
        <v>1920</v>
      </c>
      <c r="BW187" s="327" t="s">
        <v>119</v>
      </c>
      <c r="BX187" s="327" t="s">
        <v>119</v>
      </c>
      <c r="BY187" s="327"/>
      <c r="BZ187" s="327" t="s">
        <v>6</v>
      </c>
      <c r="CA187" s="327"/>
      <c r="CB187" s="327"/>
      <c r="CC187" s="327"/>
      <c r="CD187" s="327"/>
      <c r="CE187" s="327"/>
      <c r="CF187" s="327">
        <v>31.6</v>
      </c>
      <c r="CG187" s="327"/>
    </row>
    <row r="188" spans="2:85" ht="15" customHeight="1">
      <c r="C188" s="327" t="s">
        <v>1014</v>
      </c>
      <c r="D188" s="327"/>
      <c r="E188" s="327" t="s">
        <v>113</v>
      </c>
      <c r="F188" s="327"/>
      <c r="G188" s="327" t="s">
        <v>437</v>
      </c>
      <c r="H188" s="327" t="s">
        <v>434</v>
      </c>
      <c r="I188" s="327" t="s">
        <v>730</v>
      </c>
      <c r="J188" s="327" t="s">
        <v>435</v>
      </c>
      <c r="K188" s="327" t="s">
        <v>436</v>
      </c>
      <c r="L188" s="327">
        <v>2</v>
      </c>
      <c r="M188" s="327">
        <v>1152</v>
      </c>
      <c r="N188" s="327"/>
      <c r="O188" s="327">
        <f t="shared" si="55"/>
        <v>1152</v>
      </c>
      <c r="P188" s="534">
        <f t="shared" si="53"/>
        <v>57.6</v>
      </c>
      <c r="Q188" s="534">
        <f t="shared" si="59"/>
        <v>57.6</v>
      </c>
      <c r="R188" s="534">
        <f t="shared" si="56"/>
        <v>63.36</v>
      </c>
      <c r="S188" s="327">
        <v>5</v>
      </c>
      <c r="T188" s="327">
        <f t="shared" si="54"/>
        <v>360</v>
      </c>
      <c r="U188" s="327">
        <f t="shared" si="60"/>
        <v>360</v>
      </c>
      <c r="V188" s="327">
        <f t="shared" si="57"/>
        <v>1.2</v>
      </c>
      <c r="W188" s="327">
        <v>48</v>
      </c>
      <c r="X188" s="327">
        <f t="shared" si="58"/>
        <v>8</v>
      </c>
      <c r="Y188" s="327"/>
      <c r="Z188" s="327"/>
      <c r="AA188" s="327"/>
      <c r="AB188" s="327"/>
      <c r="AC188" s="327"/>
      <c r="AD188" s="327"/>
      <c r="AE188" s="327" t="s">
        <v>166</v>
      </c>
      <c r="AF188" s="327"/>
      <c r="AG188" s="327">
        <v>90</v>
      </c>
      <c r="AH188" s="327"/>
      <c r="AI188" s="327"/>
      <c r="AJ188" s="327"/>
      <c r="AK188" s="327"/>
      <c r="AL188" s="327"/>
      <c r="AM188" s="327"/>
      <c r="AN188" s="327"/>
      <c r="AO188" s="327"/>
      <c r="AP188" s="327"/>
      <c r="AQ188" s="327">
        <v>6.1</v>
      </c>
      <c r="AR188" s="327">
        <v>5</v>
      </c>
      <c r="AS188" s="327"/>
      <c r="AT188" s="327"/>
      <c r="AU188" s="327"/>
      <c r="AV188" s="327"/>
      <c r="AW188" s="327"/>
      <c r="AX188" s="327"/>
      <c r="AY188" s="327"/>
      <c r="AZ188" s="327"/>
      <c r="BA188" s="327"/>
      <c r="BB188" s="327">
        <v>1</v>
      </c>
      <c r="BC188" s="327"/>
      <c r="BD188" s="327"/>
      <c r="BE188" s="327"/>
      <c r="BF188" s="327">
        <v>1</v>
      </c>
      <c r="BG188" s="327">
        <v>1</v>
      </c>
      <c r="BH188" s="327">
        <v>1</v>
      </c>
      <c r="BI188" s="327">
        <v>1</v>
      </c>
      <c r="BJ188" s="327"/>
      <c r="BK188" s="327"/>
      <c r="BL188" s="327"/>
      <c r="BM188" s="327"/>
      <c r="BN188" s="327"/>
      <c r="BO188" s="327"/>
      <c r="BP188" s="327"/>
      <c r="BQ188" s="327">
        <v>1</v>
      </c>
      <c r="BR188" s="327">
        <v>1</v>
      </c>
      <c r="BS188" s="327">
        <v>1</v>
      </c>
      <c r="BT188" s="327"/>
      <c r="BU188" s="327">
        <v>1</v>
      </c>
      <c r="BV188" s="327">
        <v>3840</v>
      </c>
      <c r="BW188" s="327" t="s">
        <v>132</v>
      </c>
      <c r="BX188" s="327" t="s">
        <v>132</v>
      </c>
      <c r="BY188" s="327"/>
      <c r="BZ188" s="327" t="s">
        <v>6</v>
      </c>
      <c r="CA188" s="327"/>
      <c r="CB188" s="327"/>
      <c r="CC188" s="327"/>
      <c r="CD188" s="327"/>
      <c r="CE188" s="327"/>
      <c r="CF188" s="327">
        <v>36.32</v>
      </c>
      <c r="CG188" s="327"/>
    </row>
    <row r="189" spans="2:85" ht="15" customHeight="1">
      <c r="B189" s="524" t="s">
        <v>434</v>
      </c>
      <c r="C189" s="327" t="s">
        <v>1014</v>
      </c>
      <c r="D189" s="327"/>
      <c r="E189" s="327" t="s">
        <v>113</v>
      </c>
      <c r="F189" s="327"/>
      <c r="G189" s="327" t="s">
        <v>433</v>
      </c>
      <c r="H189" s="327" t="s">
        <v>434</v>
      </c>
      <c r="I189" s="327" t="s">
        <v>730</v>
      </c>
      <c r="J189" s="327" t="s">
        <v>435</v>
      </c>
      <c r="K189" s="327" t="s">
        <v>436</v>
      </c>
      <c r="L189" s="327">
        <v>2</v>
      </c>
      <c r="M189" s="327">
        <v>1152</v>
      </c>
      <c r="N189" s="327"/>
      <c r="O189" s="327">
        <f t="shared" si="55"/>
        <v>1152</v>
      </c>
      <c r="P189" s="534">
        <f t="shared" si="53"/>
        <v>57.6</v>
      </c>
      <c r="Q189" s="534">
        <f t="shared" si="59"/>
        <v>57.6</v>
      </c>
      <c r="R189" s="534">
        <f t="shared" si="56"/>
        <v>63.36</v>
      </c>
      <c r="S189" s="327">
        <v>5</v>
      </c>
      <c r="T189" s="327">
        <f t="shared" si="54"/>
        <v>360</v>
      </c>
      <c r="U189" s="327">
        <f t="shared" si="60"/>
        <v>360</v>
      </c>
      <c r="V189" s="327">
        <f t="shared" si="57"/>
        <v>1.2</v>
      </c>
      <c r="W189" s="327">
        <v>48</v>
      </c>
      <c r="X189" s="327">
        <f t="shared" si="58"/>
        <v>8</v>
      </c>
      <c r="Y189" s="327"/>
      <c r="Z189" s="327"/>
      <c r="AA189" s="327"/>
      <c r="AB189" s="327"/>
      <c r="AC189" s="327"/>
      <c r="AD189" s="327"/>
      <c r="AE189" s="327" t="s">
        <v>166</v>
      </c>
      <c r="AF189" s="327"/>
      <c r="AG189" s="327">
        <v>90</v>
      </c>
      <c r="AH189" s="327"/>
      <c r="AI189" s="327"/>
      <c r="AJ189" s="327"/>
      <c r="AK189" s="327"/>
      <c r="AL189" s="327"/>
      <c r="AM189" s="327"/>
      <c r="AN189" s="327"/>
      <c r="AO189" s="327"/>
      <c r="AP189" s="327"/>
      <c r="AQ189" s="327">
        <v>6.1</v>
      </c>
      <c r="AR189" s="327">
        <v>5</v>
      </c>
      <c r="AS189" s="327"/>
      <c r="AT189" s="327"/>
      <c r="AU189" s="327"/>
      <c r="AV189" s="327"/>
      <c r="AW189" s="327"/>
      <c r="AX189" s="327"/>
      <c r="AY189" s="327"/>
      <c r="AZ189" s="327"/>
      <c r="BA189" s="327"/>
      <c r="BB189" s="327">
        <v>1</v>
      </c>
      <c r="BC189" s="327">
        <v>1</v>
      </c>
      <c r="BD189" s="327">
        <v>1</v>
      </c>
      <c r="BE189" s="327">
        <v>1</v>
      </c>
      <c r="BF189" s="327"/>
      <c r="BG189" s="327"/>
      <c r="BH189" s="327">
        <v>1</v>
      </c>
      <c r="BI189" s="327">
        <v>1</v>
      </c>
      <c r="BJ189" s="327"/>
      <c r="BK189" s="327"/>
      <c r="BL189" s="327"/>
      <c r="BM189" s="327"/>
      <c r="BN189" s="327">
        <v>1</v>
      </c>
      <c r="BO189" s="327">
        <v>1</v>
      </c>
      <c r="BP189" s="327">
        <v>1</v>
      </c>
      <c r="BQ189" s="327">
        <v>1</v>
      </c>
      <c r="BR189" s="327">
        <v>1</v>
      </c>
      <c r="BS189" s="327">
        <v>4</v>
      </c>
      <c r="BT189" s="327"/>
      <c r="BU189" s="327">
        <v>4</v>
      </c>
      <c r="BV189" s="327">
        <v>1920</v>
      </c>
      <c r="BW189" s="327" t="s">
        <v>132</v>
      </c>
      <c r="BX189" s="327" t="s">
        <v>132</v>
      </c>
      <c r="BY189" s="327"/>
      <c r="BZ189" s="327" t="s">
        <v>6</v>
      </c>
      <c r="CA189" s="327"/>
      <c r="CB189" s="327"/>
      <c r="CC189" s="327"/>
      <c r="CD189" s="327"/>
      <c r="CE189" s="327"/>
      <c r="CF189" s="327">
        <v>36.32</v>
      </c>
      <c r="CG189" s="327"/>
    </row>
    <row r="190" spans="2:85" ht="15" customHeight="1">
      <c r="C190" s="327" t="s">
        <v>1014</v>
      </c>
      <c r="D190" s="327"/>
      <c r="E190" s="327" t="s">
        <v>113</v>
      </c>
      <c r="F190" s="327"/>
      <c r="G190" s="327" t="s">
        <v>786</v>
      </c>
      <c r="H190" s="327" t="s">
        <v>1338</v>
      </c>
      <c r="I190" s="327" t="s">
        <v>440</v>
      </c>
      <c r="J190" s="327" t="s">
        <v>441</v>
      </c>
      <c r="K190" s="327" t="s">
        <v>442</v>
      </c>
      <c r="L190" s="327">
        <v>1</v>
      </c>
      <c r="M190" s="327">
        <v>576</v>
      </c>
      <c r="N190" s="327"/>
      <c r="O190" s="327">
        <f>+M190+N190</f>
        <v>576</v>
      </c>
      <c r="P190" s="534">
        <f t="shared" si="53"/>
        <v>28.8</v>
      </c>
      <c r="Q190" s="534">
        <f t="shared" si="59"/>
        <v>28.8</v>
      </c>
      <c r="R190" s="534">
        <f>Q190*10%+Q190</f>
        <v>31.68</v>
      </c>
      <c r="S190" s="327">
        <v>7</v>
      </c>
      <c r="T190" s="327">
        <f>IF(M190=0,"0",ROUNDUP(P190*S190/AG190,0)*AG190)</f>
        <v>360</v>
      </c>
      <c r="U190" s="327">
        <f t="shared" si="60"/>
        <v>360</v>
      </c>
      <c r="V190" s="327">
        <f>IF(M190=0,"0",ROUND(P190/W190,1))</f>
        <v>0.5</v>
      </c>
      <c r="W190" s="327">
        <v>60</v>
      </c>
      <c r="X190" s="327">
        <f>ROUNDUP(T190/W190,0)</f>
        <v>6</v>
      </c>
      <c r="Y190" s="327"/>
      <c r="Z190" s="327"/>
      <c r="AA190" s="327"/>
      <c r="AB190" s="327"/>
      <c r="AC190" s="327"/>
      <c r="AD190" s="327"/>
      <c r="AE190" s="327" t="s">
        <v>1546</v>
      </c>
      <c r="AF190" s="327"/>
      <c r="AG190" s="327">
        <v>180</v>
      </c>
      <c r="AH190" s="327"/>
      <c r="AI190" s="327"/>
      <c r="AJ190" s="327"/>
      <c r="AK190" s="327"/>
      <c r="AL190" s="327"/>
      <c r="AM190" s="327"/>
      <c r="AN190" s="327"/>
      <c r="AO190" s="327"/>
      <c r="AP190" s="327"/>
      <c r="AQ190" s="537">
        <v>6</v>
      </c>
      <c r="AR190" s="537">
        <v>7</v>
      </c>
      <c r="AS190" s="327"/>
      <c r="AT190" s="327"/>
      <c r="AU190" s="327"/>
      <c r="AV190" s="327"/>
      <c r="AW190" s="327"/>
      <c r="AX190" s="327"/>
      <c r="AY190" s="327"/>
      <c r="AZ190" s="327"/>
      <c r="BA190" s="327"/>
      <c r="BB190" s="327"/>
      <c r="BC190" s="327">
        <v>1</v>
      </c>
      <c r="BD190" s="327">
        <v>1</v>
      </c>
      <c r="BE190" s="327">
        <v>1</v>
      </c>
      <c r="BF190" s="327">
        <v>1</v>
      </c>
      <c r="BG190" s="327">
        <v>1</v>
      </c>
      <c r="BH190" s="327">
        <v>1</v>
      </c>
      <c r="BI190" s="327"/>
      <c r="BJ190" s="327"/>
      <c r="BK190" s="327"/>
      <c r="BL190" s="327"/>
      <c r="BM190" s="327"/>
      <c r="BN190" s="327"/>
      <c r="BO190" s="327"/>
      <c r="BP190" s="327"/>
      <c r="BQ190" s="327"/>
      <c r="BR190" s="327">
        <v>1</v>
      </c>
      <c r="BS190" s="327">
        <v>3</v>
      </c>
      <c r="BT190" s="327"/>
      <c r="BU190" s="327">
        <v>3</v>
      </c>
      <c r="BV190" s="327">
        <v>1440</v>
      </c>
      <c r="BW190" s="327" t="s">
        <v>132</v>
      </c>
      <c r="BX190" s="327" t="s">
        <v>132</v>
      </c>
      <c r="BY190" s="327"/>
      <c r="BZ190" s="327" t="s">
        <v>6</v>
      </c>
      <c r="CA190" s="327"/>
      <c r="CB190" s="327"/>
      <c r="CC190" s="327"/>
      <c r="CD190" s="327"/>
      <c r="CE190" s="327"/>
      <c r="CF190" s="327">
        <v>31.6</v>
      </c>
      <c r="CG190" s="327"/>
    </row>
    <row r="191" spans="2:85" ht="15" customHeight="1">
      <c r="C191" s="327" t="s">
        <v>1014</v>
      </c>
      <c r="D191" s="327"/>
      <c r="E191" s="327" t="s">
        <v>113</v>
      </c>
      <c r="F191" s="327"/>
      <c r="G191" s="327" t="s">
        <v>787</v>
      </c>
      <c r="H191" s="327" t="s">
        <v>439</v>
      </c>
      <c r="I191" s="327" t="s">
        <v>444</v>
      </c>
      <c r="J191" s="327" t="s">
        <v>441</v>
      </c>
      <c r="K191" s="327" t="s">
        <v>445</v>
      </c>
      <c r="L191" s="327">
        <v>1</v>
      </c>
      <c r="M191" s="327">
        <v>0</v>
      </c>
      <c r="N191" s="327"/>
      <c r="O191" s="327">
        <f>+M191+N191</f>
        <v>0</v>
      </c>
      <c r="P191" s="534">
        <f t="shared" si="53"/>
        <v>0</v>
      </c>
      <c r="Q191" s="534">
        <f t="shared" si="59"/>
        <v>0</v>
      </c>
      <c r="R191" s="534">
        <f>Q191*10%+Q191</f>
        <v>0</v>
      </c>
      <c r="S191" s="327">
        <v>7</v>
      </c>
      <c r="T191" s="327" t="str">
        <f>IF(M191=0,"0",ROUNDUP(P191*S191/AG191,0)*AG191)</f>
        <v>0</v>
      </c>
      <c r="U191" s="327" t="str">
        <f t="shared" si="60"/>
        <v>0</v>
      </c>
      <c r="V191" s="327" t="str">
        <f>IF(M191=0,"0",ROUND(P191/W191,1))</f>
        <v>0</v>
      </c>
      <c r="W191" s="327">
        <v>60</v>
      </c>
      <c r="X191" s="327">
        <f>ROUNDUP(T191/W191,0)</f>
        <v>0</v>
      </c>
      <c r="Y191" s="327"/>
      <c r="Z191" s="327"/>
      <c r="AA191" s="327"/>
      <c r="AB191" s="327"/>
      <c r="AC191" s="327"/>
      <c r="AD191" s="327"/>
      <c r="AE191" s="327" t="s">
        <v>1546</v>
      </c>
      <c r="AF191" s="327"/>
      <c r="AG191" s="327">
        <v>180</v>
      </c>
      <c r="AH191" s="327"/>
      <c r="AI191" s="327"/>
      <c r="AJ191" s="327"/>
      <c r="AK191" s="327"/>
      <c r="AL191" s="327"/>
      <c r="AM191" s="327"/>
      <c r="AN191" s="327"/>
      <c r="AO191" s="327"/>
      <c r="AP191" s="327"/>
      <c r="AQ191" s="327">
        <v>5.9</v>
      </c>
      <c r="AR191" s="327">
        <v>6</v>
      </c>
      <c r="AS191" s="327"/>
      <c r="AT191" s="327"/>
      <c r="AU191" s="327"/>
      <c r="AV191" s="327"/>
      <c r="AW191" s="327"/>
      <c r="AX191" s="327"/>
      <c r="AY191" s="327"/>
      <c r="AZ191" s="327"/>
      <c r="BA191" s="327"/>
      <c r="BB191" s="327"/>
      <c r="BC191" s="327">
        <v>1</v>
      </c>
      <c r="BD191" s="327">
        <v>1</v>
      </c>
      <c r="BE191" s="327">
        <v>1</v>
      </c>
      <c r="BF191" s="327">
        <v>1</v>
      </c>
      <c r="BG191" s="327">
        <v>1</v>
      </c>
      <c r="BH191" s="327">
        <v>1</v>
      </c>
      <c r="BI191" s="327"/>
      <c r="BJ191" s="327"/>
      <c r="BK191" s="327"/>
      <c r="BL191" s="327"/>
      <c r="BM191" s="327"/>
      <c r="BN191" s="327"/>
      <c r="BO191" s="327"/>
      <c r="BP191" s="327"/>
      <c r="BQ191" s="327"/>
      <c r="BR191" s="327">
        <v>1</v>
      </c>
      <c r="BS191" s="327">
        <v>3</v>
      </c>
      <c r="BT191" s="327"/>
      <c r="BU191" s="327">
        <v>3</v>
      </c>
      <c r="BV191" s="327">
        <v>1440</v>
      </c>
      <c r="BW191" s="327" t="s">
        <v>132</v>
      </c>
      <c r="BX191" s="327" t="s">
        <v>132</v>
      </c>
      <c r="BY191" s="327"/>
      <c r="BZ191" s="327" t="s">
        <v>6</v>
      </c>
      <c r="CA191" s="327"/>
      <c r="CB191" s="327"/>
      <c r="CC191" s="327"/>
      <c r="CD191" s="327"/>
      <c r="CE191" s="327"/>
      <c r="CF191" s="327">
        <v>31.6</v>
      </c>
      <c r="CG191" s="327"/>
    </row>
    <row r="192" spans="2:85" ht="15" customHeight="1">
      <c r="C192" s="327" t="s">
        <v>1014</v>
      </c>
      <c r="D192" s="327"/>
      <c r="E192" s="327" t="s">
        <v>113</v>
      </c>
      <c r="F192" s="327"/>
      <c r="G192" s="327" t="s">
        <v>788</v>
      </c>
      <c r="H192" s="327" t="s">
        <v>1339</v>
      </c>
      <c r="I192" s="327" t="s">
        <v>448</v>
      </c>
      <c r="J192" s="327" t="s">
        <v>441</v>
      </c>
      <c r="K192" s="327" t="s">
        <v>449</v>
      </c>
      <c r="L192" s="327">
        <v>1</v>
      </c>
      <c r="M192" s="327">
        <v>576</v>
      </c>
      <c r="N192" s="327"/>
      <c r="O192" s="327">
        <f>+M192+N192</f>
        <v>576</v>
      </c>
      <c r="P192" s="534">
        <f t="shared" ref="P192:P224" si="61">+O192/$H$18</f>
        <v>28.8</v>
      </c>
      <c r="Q192" s="534">
        <f t="shared" si="59"/>
        <v>28.8</v>
      </c>
      <c r="R192" s="534">
        <f>Q192*10%+Q192</f>
        <v>31.68</v>
      </c>
      <c r="S192" s="327">
        <v>7</v>
      </c>
      <c r="T192" s="327">
        <f>IF(M192=0,"0",ROUNDUP(P192*S192/AG192,0)*AG192)</f>
        <v>360</v>
      </c>
      <c r="U192" s="327">
        <f t="shared" si="60"/>
        <v>360</v>
      </c>
      <c r="V192" s="327">
        <f>IF(M192=0,"0",ROUND(P192/W192,1))</f>
        <v>0.5</v>
      </c>
      <c r="W192" s="327">
        <v>60</v>
      </c>
      <c r="X192" s="327">
        <f>ROUNDUP(T192/W192,0)</f>
        <v>6</v>
      </c>
      <c r="Y192" s="327"/>
      <c r="Z192" s="327"/>
      <c r="AA192" s="327"/>
      <c r="AB192" s="327"/>
      <c r="AC192" s="327"/>
      <c r="AD192" s="327"/>
      <c r="AE192" s="327" t="s">
        <v>1546</v>
      </c>
      <c r="AF192" s="327"/>
      <c r="AG192" s="327">
        <v>180</v>
      </c>
      <c r="AH192" s="327"/>
      <c r="AI192" s="327"/>
      <c r="AJ192" s="327"/>
      <c r="AK192" s="327"/>
      <c r="AL192" s="327"/>
      <c r="AM192" s="327"/>
      <c r="AN192" s="327"/>
      <c r="AO192" s="327"/>
      <c r="AP192" s="327"/>
      <c r="AQ192" s="537">
        <v>6</v>
      </c>
      <c r="AR192" s="537">
        <v>7</v>
      </c>
      <c r="AS192" s="327"/>
      <c r="AT192" s="327"/>
      <c r="AU192" s="327"/>
      <c r="AV192" s="327"/>
      <c r="AW192" s="327"/>
      <c r="AX192" s="327"/>
      <c r="AY192" s="327"/>
      <c r="AZ192" s="327"/>
      <c r="BA192" s="327"/>
      <c r="BB192" s="327"/>
      <c r="BC192" s="327">
        <v>1</v>
      </c>
      <c r="BD192" s="327">
        <v>1</v>
      </c>
      <c r="BE192" s="327">
        <v>1</v>
      </c>
      <c r="BF192" s="327">
        <v>1</v>
      </c>
      <c r="BG192" s="327">
        <v>1</v>
      </c>
      <c r="BH192" s="327">
        <v>1</v>
      </c>
      <c r="BI192" s="327"/>
      <c r="BJ192" s="327"/>
      <c r="BK192" s="327"/>
      <c r="BL192" s="327"/>
      <c r="BM192" s="327"/>
      <c r="BN192" s="327"/>
      <c r="BO192" s="327"/>
      <c r="BP192" s="327"/>
      <c r="BQ192" s="327"/>
      <c r="BR192" s="327">
        <v>1</v>
      </c>
      <c r="BS192" s="327">
        <v>3</v>
      </c>
      <c r="BT192" s="327"/>
      <c r="BU192" s="327">
        <v>3</v>
      </c>
      <c r="BV192" s="327">
        <v>1440</v>
      </c>
      <c r="BW192" s="327" t="s">
        <v>132</v>
      </c>
      <c r="BX192" s="327" t="s">
        <v>132</v>
      </c>
      <c r="BY192" s="327"/>
      <c r="BZ192" s="327" t="s">
        <v>6</v>
      </c>
      <c r="CA192" s="327"/>
      <c r="CB192" s="327"/>
      <c r="CC192" s="327"/>
      <c r="CD192" s="327"/>
      <c r="CE192" s="327"/>
      <c r="CF192" s="327">
        <v>31.6</v>
      </c>
      <c r="CG192" s="327"/>
    </row>
    <row r="193" spans="2:85" ht="15" customHeight="1">
      <c r="C193" s="327" t="s">
        <v>1014</v>
      </c>
      <c r="D193" s="327"/>
      <c r="E193" s="327" t="s">
        <v>113</v>
      </c>
      <c r="F193" s="327"/>
      <c r="G193" s="327" t="s">
        <v>789</v>
      </c>
      <c r="H193" s="327" t="s">
        <v>447</v>
      </c>
      <c r="I193" s="327" t="s">
        <v>451</v>
      </c>
      <c r="J193" s="327" t="s">
        <v>441</v>
      </c>
      <c r="K193" s="327" t="s">
        <v>452</v>
      </c>
      <c r="L193" s="327">
        <v>1</v>
      </c>
      <c r="M193" s="327">
        <v>0</v>
      </c>
      <c r="N193" s="327"/>
      <c r="O193" s="327">
        <f>+M193+N193</f>
        <v>0</v>
      </c>
      <c r="P193" s="534">
        <f t="shared" si="61"/>
        <v>0</v>
      </c>
      <c r="Q193" s="534">
        <f t="shared" si="59"/>
        <v>0</v>
      </c>
      <c r="R193" s="534">
        <f>Q193*10%+Q193</f>
        <v>0</v>
      </c>
      <c r="S193" s="327">
        <v>7</v>
      </c>
      <c r="T193" s="327" t="str">
        <f>IF(M193=0,"0",ROUNDUP(P193*S193/AG193,0)*AG193)</f>
        <v>0</v>
      </c>
      <c r="U193" s="327" t="str">
        <f t="shared" si="60"/>
        <v>0</v>
      </c>
      <c r="V193" s="327" t="str">
        <f>IF(M193=0,"0",ROUND(P193/W193,1))</f>
        <v>0</v>
      </c>
      <c r="W193" s="327">
        <v>60</v>
      </c>
      <c r="X193" s="327">
        <f>ROUNDUP(T193/W193,0)</f>
        <v>0</v>
      </c>
      <c r="Y193" s="327"/>
      <c r="Z193" s="327"/>
      <c r="AA193" s="327"/>
      <c r="AB193" s="327"/>
      <c r="AC193" s="327"/>
      <c r="AD193" s="327"/>
      <c r="AE193" s="327" t="s">
        <v>1546</v>
      </c>
      <c r="AF193" s="327"/>
      <c r="AG193" s="327">
        <v>180</v>
      </c>
      <c r="AH193" s="327"/>
      <c r="AI193" s="327"/>
      <c r="AJ193" s="327"/>
      <c r="AK193" s="327"/>
      <c r="AL193" s="327"/>
      <c r="AM193" s="327"/>
      <c r="AN193" s="327"/>
      <c r="AO193" s="327"/>
      <c r="AP193" s="327"/>
      <c r="AQ193" s="327">
        <v>5.9</v>
      </c>
      <c r="AR193" s="327">
        <v>5</v>
      </c>
      <c r="AS193" s="327"/>
      <c r="AT193" s="327"/>
      <c r="AU193" s="327"/>
      <c r="AV193" s="327"/>
      <c r="AW193" s="327"/>
      <c r="AX193" s="327"/>
      <c r="AY193" s="327"/>
      <c r="AZ193" s="327"/>
      <c r="BA193" s="327"/>
      <c r="BB193" s="327"/>
      <c r="BC193" s="327"/>
      <c r="BD193" s="327"/>
      <c r="BE193" s="327"/>
      <c r="BF193" s="327">
        <v>1</v>
      </c>
      <c r="BG193" s="327">
        <v>1</v>
      </c>
      <c r="BH193" s="327">
        <v>1</v>
      </c>
      <c r="BI193" s="327"/>
      <c r="BJ193" s="327"/>
      <c r="BK193" s="327"/>
      <c r="BL193" s="327"/>
      <c r="BM193" s="327"/>
      <c r="BN193" s="327"/>
      <c r="BO193" s="327"/>
      <c r="BP193" s="327"/>
      <c r="BQ193" s="327"/>
      <c r="BR193" s="327">
        <v>1</v>
      </c>
      <c r="BS193" s="327">
        <v>3</v>
      </c>
      <c r="BT193" s="327"/>
      <c r="BU193" s="327">
        <v>3</v>
      </c>
      <c r="BV193" s="327">
        <v>1440</v>
      </c>
      <c r="BW193" s="327" t="s">
        <v>132</v>
      </c>
      <c r="BX193" s="327" t="s">
        <v>132</v>
      </c>
      <c r="BY193" s="327"/>
      <c r="BZ193" s="327" t="s">
        <v>6</v>
      </c>
      <c r="CA193" s="327"/>
      <c r="CB193" s="327"/>
      <c r="CC193" s="327"/>
      <c r="CD193" s="327"/>
      <c r="CE193" s="327"/>
      <c r="CF193" s="327">
        <v>31.6</v>
      </c>
      <c r="CG193" s="327"/>
    </row>
    <row r="194" spans="2:85" ht="15" customHeight="1">
      <c r="C194" s="327" t="s">
        <v>1014</v>
      </c>
      <c r="D194" s="327"/>
      <c r="E194" s="327" t="s">
        <v>113</v>
      </c>
      <c r="F194" s="327"/>
      <c r="G194" s="327" t="s">
        <v>438</v>
      </c>
      <c r="H194" s="327" t="s">
        <v>439</v>
      </c>
      <c r="I194" s="327" t="s">
        <v>440</v>
      </c>
      <c r="J194" s="327" t="s">
        <v>441</v>
      </c>
      <c r="K194" s="327" t="s">
        <v>442</v>
      </c>
      <c r="L194" s="327">
        <v>1</v>
      </c>
      <c r="M194" s="327">
        <v>576</v>
      </c>
      <c r="N194" s="327"/>
      <c r="O194" s="327">
        <f t="shared" si="55"/>
        <v>576</v>
      </c>
      <c r="P194" s="534">
        <f t="shared" si="61"/>
        <v>28.8</v>
      </c>
      <c r="Q194" s="534">
        <f t="shared" si="59"/>
        <v>28.8</v>
      </c>
      <c r="R194" s="534">
        <f t="shared" si="56"/>
        <v>31.68</v>
      </c>
      <c r="S194" s="327">
        <v>7</v>
      </c>
      <c r="T194" s="327">
        <f t="shared" si="54"/>
        <v>360</v>
      </c>
      <c r="U194" s="327">
        <f t="shared" si="60"/>
        <v>360</v>
      </c>
      <c r="V194" s="327">
        <f t="shared" si="57"/>
        <v>0.5</v>
      </c>
      <c r="W194" s="327">
        <v>60</v>
      </c>
      <c r="X194" s="327">
        <f t="shared" si="58"/>
        <v>6</v>
      </c>
      <c r="Y194" s="327"/>
      <c r="Z194" s="327"/>
      <c r="AA194" s="327"/>
      <c r="AB194" s="327"/>
      <c r="AC194" s="327"/>
      <c r="AD194" s="327"/>
      <c r="AE194" s="327" t="s">
        <v>1546</v>
      </c>
      <c r="AF194" s="327"/>
      <c r="AG194" s="327">
        <v>180</v>
      </c>
      <c r="AH194" s="327"/>
      <c r="AI194" s="327"/>
      <c r="AJ194" s="327"/>
      <c r="AK194" s="327"/>
      <c r="AL194" s="327"/>
      <c r="AM194" s="327"/>
      <c r="AN194" s="327"/>
      <c r="AO194" s="327"/>
      <c r="AP194" s="327"/>
      <c r="AQ194" s="327">
        <v>5.9</v>
      </c>
      <c r="AR194" s="327">
        <v>5</v>
      </c>
      <c r="AS194" s="327"/>
      <c r="AT194" s="327"/>
      <c r="AU194" s="327"/>
      <c r="AV194" s="327"/>
      <c r="AW194" s="327"/>
      <c r="AX194" s="327"/>
      <c r="AY194" s="327"/>
      <c r="AZ194" s="327"/>
      <c r="BA194" s="327"/>
      <c r="BB194" s="327"/>
      <c r="BC194" s="327"/>
      <c r="BD194" s="327"/>
      <c r="BE194" s="327"/>
      <c r="BF194" s="327">
        <v>1</v>
      </c>
      <c r="BG194" s="327">
        <v>1</v>
      </c>
      <c r="BH194" s="327">
        <v>1</v>
      </c>
      <c r="BI194" s="327"/>
      <c r="BJ194" s="327"/>
      <c r="BK194" s="327"/>
      <c r="BL194" s="327"/>
      <c r="BM194" s="327"/>
      <c r="BN194" s="327"/>
      <c r="BO194" s="327"/>
      <c r="BP194" s="327"/>
      <c r="BQ194" s="327"/>
      <c r="BR194" s="327">
        <v>1</v>
      </c>
      <c r="BS194" s="327">
        <v>3</v>
      </c>
      <c r="BT194" s="327"/>
      <c r="BU194" s="327">
        <v>3</v>
      </c>
      <c r="BV194" s="327">
        <v>1440</v>
      </c>
      <c r="BW194" s="327" t="s">
        <v>132</v>
      </c>
      <c r="BX194" s="327" t="s">
        <v>132</v>
      </c>
      <c r="BY194" s="327"/>
      <c r="BZ194" s="327" t="s">
        <v>6</v>
      </c>
      <c r="CA194" s="327"/>
      <c r="CB194" s="327"/>
      <c r="CC194" s="327"/>
      <c r="CD194" s="327"/>
      <c r="CE194" s="327"/>
      <c r="CF194" s="327">
        <v>31.6</v>
      </c>
      <c r="CG194" s="327"/>
    </row>
    <row r="195" spans="2:85" ht="15" customHeight="1">
      <c r="C195" s="327" t="s">
        <v>1014</v>
      </c>
      <c r="D195" s="327"/>
      <c r="E195" s="327" t="s">
        <v>113</v>
      </c>
      <c r="F195" s="327"/>
      <c r="G195" s="327" t="s">
        <v>443</v>
      </c>
      <c r="H195" s="327" t="s">
        <v>439</v>
      </c>
      <c r="I195" s="327" t="s">
        <v>444</v>
      </c>
      <c r="J195" s="327" t="s">
        <v>441</v>
      </c>
      <c r="K195" s="327" t="s">
        <v>445</v>
      </c>
      <c r="L195" s="327">
        <v>1</v>
      </c>
      <c r="M195" s="327">
        <v>0</v>
      </c>
      <c r="N195" s="327"/>
      <c r="O195" s="327">
        <f t="shared" si="55"/>
        <v>0</v>
      </c>
      <c r="P195" s="534">
        <f t="shared" si="61"/>
        <v>0</v>
      </c>
      <c r="Q195" s="534">
        <f t="shared" si="59"/>
        <v>0</v>
      </c>
      <c r="R195" s="534">
        <f t="shared" si="56"/>
        <v>0</v>
      </c>
      <c r="S195" s="327">
        <v>7</v>
      </c>
      <c r="T195" s="327" t="str">
        <f t="shared" si="54"/>
        <v>0</v>
      </c>
      <c r="U195" s="327" t="str">
        <f t="shared" si="60"/>
        <v>0</v>
      </c>
      <c r="V195" s="327" t="str">
        <f t="shared" si="57"/>
        <v>0</v>
      </c>
      <c r="W195" s="327">
        <v>60</v>
      </c>
      <c r="X195" s="327">
        <f t="shared" si="58"/>
        <v>0</v>
      </c>
      <c r="Y195" s="327"/>
      <c r="Z195" s="327"/>
      <c r="AA195" s="327"/>
      <c r="AB195" s="327"/>
      <c r="AC195" s="327"/>
      <c r="AD195" s="327"/>
      <c r="AE195" s="327" t="s">
        <v>1546</v>
      </c>
      <c r="AF195" s="327"/>
      <c r="AG195" s="327">
        <v>180</v>
      </c>
      <c r="AH195" s="327"/>
      <c r="AI195" s="327"/>
      <c r="AJ195" s="327"/>
      <c r="AK195" s="327"/>
      <c r="AL195" s="327"/>
      <c r="AM195" s="327"/>
      <c r="AN195" s="327"/>
      <c r="AO195" s="327"/>
      <c r="AP195" s="327"/>
      <c r="AQ195" s="327">
        <v>5.9</v>
      </c>
      <c r="AR195" s="327">
        <v>5</v>
      </c>
      <c r="AS195" s="327"/>
      <c r="AT195" s="327"/>
      <c r="AU195" s="327"/>
      <c r="AV195" s="327"/>
      <c r="AW195" s="327"/>
      <c r="AX195" s="327"/>
      <c r="AY195" s="327"/>
      <c r="AZ195" s="327"/>
      <c r="BA195" s="327"/>
      <c r="BB195" s="327"/>
      <c r="BC195" s="327"/>
      <c r="BD195" s="327"/>
      <c r="BE195" s="327"/>
      <c r="BF195" s="327">
        <v>1</v>
      </c>
      <c r="BG195" s="327">
        <v>1</v>
      </c>
      <c r="BH195" s="327">
        <v>1</v>
      </c>
      <c r="BI195" s="327"/>
      <c r="BJ195" s="327"/>
      <c r="BK195" s="327"/>
      <c r="BL195" s="327"/>
      <c r="BM195" s="327"/>
      <c r="BN195" s="327"/>
      <c r="BO195" s="327"/>
      <c r="BP195" s="327"/>
      <c r="BQ195" s="327"/>
      <c r="BR195" s="327">
        <v>1</v>
      </c>
      <c r="BS195" s="327">
        <v>3</v>
      </c>
      <c r="BT195" s="327"/>
      <c r="BU195" s="327">
        <v>3</v>
      </c>
      <c r="BV195" s="327">
        <v>1440</v>
      </c>
      <c r="BW195" s="327" t="s">
        <v>132</v>
      </c>
      <c r="BX195" s="327" t="s">
        <v>132</v>
      </c>
      <c r="BY195" s="327"/>
      <c r="BZ195" s="327" t="s">
        <v>6</v>
      </c>
      <c r="CA195" s="327"/>
      <c r="CB195" s="327"/>
      <c r="CC195" s="327"/>
      <c r="CD195" s="327"/>
      <c r="CE195" s="327"/>
      <c r="CF195" s="327">
        <v>31.6</v>
      </c>
      <c r="CG195" s="327"/>
    </row>
    <row r="196" spans="2:85" ht="15" customHeight="1">
      <c r="C196" s="327" t="s">
        <v>1014</v>
      </c>
      <c r="D196" s="327"/>
      <c r="E196" s="327" t="s">
        <v>113</v>
      </c>
      <c r="F196" s="327"/>
      <c r="G196" s="327" t="s">
        <v>446</v>
      </c>
      <c r="H196" s="327" t="s">
        <v>447</v>
      </c>
      <c r="I196" s="327" t="s">
        <v>448</v>
      </c>
      <c r="J196" s="327" t="s">
        <v>441</v>
      </c>
      <c r="K196" s="327" t="s">
        <v>449</v>
      </c>
      <c r="L196" s="327">
        <v>1</v>
      </c>
      <c r="M196" s="327">
        <v>576</v>
      </c>
      <c r="N196" s="327"/>
      <c r="O196" s="327">
        <f t="shared" si="55"/>
        <v>576</v>
      </c>
      <c r="P196" s="534">
        <f t="shared" si="61"/>
        <v>28.8</v>
      </c>
      <c r="Q196" s="534">
        <f t="shared" si="59"/>
        <v>28.8</v>
      </c>
      <c r="R196" s="534">
        <f t="shared" si="56"/>
        <v>31.68</v>
      </c>
      <c r="S196" s="327">
        <v>7</v>
      </c>
      <c r="T196" s="327">
        <f t="shared" si="54"/>
        <v>360</v>
      </c>
      <c r="U196" s="327">
        <f t="shared" si="60"/>
        <v>360</v>
      </c>
      <c r="V196" s="327">
        <f t="shared" si="57"/>
        <v>0.5</v>
      </c>
      <c r="W196" s="327">
        <v>60</v>
      </c>
      <c r="X196" s="327">
        <f t="shared" si="58"/>
        <v>6</v>
      </c>
      <c r="Y196" s="327"/>
      <c r="Z196" s="327"/>
      <c r="AA196" s="327"/>
      <c r="AB196" s="327"/>
      <c r="AC196" s="327"/>
      <c r="AD196" s="327"/>
      <c r="AE196" s="327" t="s">
        <v>1546</v>
      </c>
      <c r="AF196" s="327"/>
      <c r="AG196" s="327">
        <v>180</v>
      </c>
      <c r="AH196" s="327"/>
      <c r="AI196" s="327"/>
      <c r="AJ196" s="327"/>
      <c r="AK196" s="327"/>
      <c r="AL196" s="327"/>
      <c r="AM196" s="327"/>
      <c r="AN196" s="327"/>
      <c r="AO196" s="327"/>
      <c r="AP196" s="327"/>
      <c r="AQ196" s="327">
        <v>5.9</v>
      </c>
      <c r="AR196" s="327">
        <v>5</v>
      </c>
      <c r="AS196" s="327"/>
      <c r="AT196" s="327"/>
      <c r="AU196" s="327"/>
      <c r="AV196" s="327"/>
      <c r="AW196" s="327"/>
      <c r="AX196" s="327"/>
      <c r="AY196" s="327"/>
      <c r="AZ196" s="327"/>
      <c r="BA196" s="327"/>
      <c r="BB196" s="327"/>
      <c r="BC196" s="327">
        <v>1</v>
      </c>
      <c r="BD196" s="327">
        <v>1</v>
      </c>
      <c r="BE196" s="327">
        <v>1</v>
      </c>
      <c r="BF196" s="327">
        <v>1</v>
      </c>
      <c r="BG196" s="327">
        <v>1</v>
      </c>
      <c r="BH196" s="327">
        <v>1</v>
      </c>
      <c r="BI196" s="327"/>
      <c r="BJ196" s="327"/>
      <c r="BK196" s="327"/>
      <c r="BL196" s="327"/>
      <c r="BM196" s="327"/>
      <c r="BN196" s="327"/>
      <c r="BO196" s="327"/>
      <c r="BP196" s="327"/>
      <c r="BQ196" s="327"/>
      <c r="BR196" s="327">
        <v>1</v>
      </c>
      <c r="BS196" s="327">
        <v>3</v>
      </c>
      <c r="BT196" s="327"/>
      <c r="BU196" s="327">
        <v>3</v>
      </c>
      <c r="BV196" s="327">
        <v>1440</v>
      </c>
      <c r="BW196" s="327" t="s">
        <v>132</v>
      </c>
      <c r="BX196" s="327" t="s">
        <v>132</v>
      </c>
      <c r="BY196" s="327"/>
      <c r="BZ196" s="327" t="s">
        <v>6</v>
      </c>
      <c r="CA196" s="327"/>
      <c r="CB196" s="327"/>
      <c r="CC196" s="327"/>
      <c r="CD196" s="327"/>
      <c r="CE196" s="327"/>
      <c r="CF196" s="327">
        <v>31.6</v>
      </c>
      <c r="CG196" s="327"/>
    </row>
    <row r="197" spans="2:85" ht="15" customHeight="1">
      <c r="C197" s="327" t="s">
        <v>1014</v>
      </c>
      <c r="D197" s="327"/>
      <c r="E197" s="327" t="s">
        <v>113</v>
      </c>
      <c r="F197" s="327"/>
      <c r="G197" s="327" t="s">
        <v>450</v>
      </c>
      <c r="H197" s="327" t="s">
        <v>447</v>
      </c>
      <c r="I197" s="327" t="s">
        <v>451</v>
      </c>
      <c r="J197" s="327" t="s">
        <v>441</v>
      </c>
      <c r="K197" s="327" t="s">
        <v>452</v>
      </c>
      <c r="L197" s="327">
        <v>1</v>
      </c>
      <c r="M197" s="327">
        <v>0</v>
      </c>
      <c r="N197" s="327"/>
      <c r="O197" s="327">
        <f t="shared" si="55"/>
        <v>0</v>
      </c>
      <c r="P197" s="534">
        <f t="shared" si="61"/>
        <v>0</v>
      </c>
      <c r="Q197" s="534">
        <f t="shared" si="59"/>
        <v>0</v>
      </c>
      <c r="R197" s="534">
        <f t="shared" si="56"/>
        <v>0</v>
      </c>
      <c r="S197" s="327">
        <v>7</v>
      </c>
      <c r="T197" s="327" t="str">
        <f t="shared" si="54"/>
        <v>0</v>
      </c>
      <c r="U197" s="327" t="str">
        <f t="shared" si="60"/>
        <v>0</v>
      </c>
      <c r="V197" s="327" t="str">
        <f t="shared" si="57"/>
        <v>0</v>
      </c>
      <c r="W197" s="327">
        <v>60</v>
      </c>
      <c r="X197" s="327">
        <f t="shared" si="58"/>
        <v>0</v>
      </c>
      <c r="Y197" s="327"/>
      <c r="Z197" s="327"/>
      <c r="AA197" s="327"/>
      <c r="AB197" s="327"/>
      <c r="AC197" s="327"/>
      <c r="AD197" s="327"/>
      <c r="AE197" s="327" t="s">
        <v>1546</v>
      </c>
      <c r="AF197" s="327"/>
      <c r="AG197" s="327">
        <v>180</v>
      </c>
      <c r="AH197" s="327"/>
      <c r="AI197" s="327"/>
      <c r="AJ197" s="327"/>
      <c r="AK197" s="327"/>
      <c r="AL197" s="327"/>
      <c r="AM197" s="327"/>
      <c r="AN197" s="327"/>
      <c r="AO197" s="327"/>
      <c r="AP197" s="327"/>
      <c r="AQ197" s="327">
        <v>5.9</v>
      </c>
      <c r="AR197" s="327">
        <v>5</v>
      </c>
      <c r="AS197" s="327"/>
      <c r="AT197" s="327"/>
      <c r="AU197" s="327"/>
      <c r="AV197" s="327"/>
      <c r="AW197" s="327"/>
      <c r="AX197" s="327"/>
      <c r="AY197" s="327"/>
      <c r="AZ197" s="327"/>
      <c r="BA197" s="327"/>
      <c r="BB197" s="327"/>
      <c r="BC197" s="327">
        <v>1</v>
      </c>
      <c r="BD197" s="327">
        <v>1</v>
      </c>
      <c r="BE197" s="327">
        <v>1</v>
      </c>
      <c r="BF197" s="327">
        <v>1</v>
      </c>
      <c r="BG197" s="327">
        <v>1</v>
      </c>
      <c r="BH197" s="327">
        <v>1</v>
      </c>
      <c r="BI197" s="327"/>
      <c r="BJ197" s="327"/>
      <c r="BK197" s="327"/>
      <c r="BL197" s="327"/>
      <c r="BM197" s="327"/>
      <c r="BN197" s="327"/>
      <c r="BO197" s="327"/>
      <c r="BP197" s="327"/>
      <c r="BQ197" s="327"/>
      <c r="BR197" s="327">
        <v>1</v>
      </c>
      <c r="BS197" s="327">
        <v>3</v>
      </c>
      <c r="BT197" s="327"/>
      <c r="BU197" s="327">
        <v>3</v>
      </c>
      <c r="BV197" s="327">
        <v>1440</v>
      </c>
      <c r="BW197" s="327" t="s">
        <v>132</v>
      </c>
      <c r="BX197" s="327" t="s">
        <v>132</v>
      </c>
      <c r="BY197" s="327"/>
      <c r="BZ197" s="327" t="s">
        <v>6</v>
      </c>
      <c r="CA197" s="327"/>
      <c r="CB197" s="327"/>
      <c r="CC197" s="327"/>
      <c r="CD197" s="327"/>
      <c r="CE197" s="327"/>
      <c r="CF197" s="327">
        <v>31.6</v>
      </c>
      <c r="CG197" s="327"/>
    </row>
    <row r="198" spans="2:85" ht="15" customHeight="1">
      <c r="B198" s="524" t="s">
        <v>453</v>
      </c>
      <c r="C198" s="327" t="s">
        <v>1014</v>
      </c>
      <c r="D198" s="327"/>
      <c r="E198" s="327" t="s">
        <v>261</v>
      </c>
      <c r="F198" s="327"/>
      <c r="G198" s="327" t="s">
        <v>453</v>
      </c>
      <c r="H198" s="327" t="s">
        <v>1340</v>
      </c>
      <c r="I198" s="327" t="s">
        <v>455</v>
      </c>
      <c r="J198" s="327" t="s">
        <v>456</v>
      </c>
      <c r="K198" s="327" t="s">
        <v>457</v>
      </c>
      <c r="L198" s="327">
        <v>1</v>
      </c>
      <c r="M198" s="327">
        <v>576</v>
      </c>
      <c r="N198" s="327"/>
      <c r="O198" s="327">
        <f t="shared" si="55"/>
        <v>576</v>
      </c>
      <c r="P198" s="534">
        <f t="shared" si="61"/>
        <v>28.8</v>
      </c>
      <c r="Q198" s="534">
        <f t="shared" si="59"/>
        <v>28.8</v>
      </c>
      <c r="R198" s="534">
        <f t="shared" si="56"/>
        <v>31.68</v>
      </c>
      <c r="S198" s="327">
        <v>7</v>
      </c>
      <c r="T198" s="327">
        <f t="shared" si="54"/>
        <v>360</v>
      </c>
      <c r="U198" s="327">
        <f t="shared" si="60"/>
        <v>360</v>
      </c>
      <c r="V198" s="327">
        <f t="shared" si="57"/>
        <v>0.4</v>
      </c>
      <c r="W198" s="327">
        <v>72</v>
      </c>
      <c r="X198" s="327">
        <f t="shared" si="58"/>
        <v>5</v>
      </c>
      <c r="Y198" s="327"/>
      <c r="Z198" s="327"/>
      <c r="AA198" s="327"/>
      <c r="AB198" s="327"/>
      <c r="AC198" s="327"/>
      <c r="AD198" s="327"/>
      <c r="AE198" s="327" t="s">
        <v>166</v>
      </c>
      <c r="AF198" s="327"/>
      <c r="AG198" s="327">
        <v>180</v>
      </c>
      <c r="AH198" s="327"/>
      <c r="AI198" s="327"/>
      <c r="AJ198" s="327"/>
      <c r="AK198" s="327"/>
      <c r="AL198" s="327"/>
      <c r="AM198" s="327"/>
      <c r="AN198" s="327"/>
      <c r="AO198" s="327"/>
      <c r="AP198" s="327"/>
      <c r="AQ198" s="327">
        <v>5.9</v>
      </c>
      <c r="AR198" s="327">
        <v>6</v>
      </c>
      <c r="AS198" s="327"/>
      <c r="AT198" s="327"/>
      <c r="AU198" s="327"/>
      <c r="AV198" s="327"/>
      <c r="AW198" s="327"/>
      <c r="AX198" s="327"/>
      <c r="AY198" s="327"/>
      <c r="AZ198" s="327"/>
      <c r="BA198" s="327"/>
      <c r="BB198" s="327"/>
      <c r="BC198" s="327">
        <v>1</v>
      </c>
      <c r="BD198" s="327">
        <v>1</v>
      </c>
      <c r="BE198" s="327">
        <v>1</v>
      </c>
      <c r="BF198" s="327">
        <v>1</v>
      </c>
      <c r="BG198" s="327">
        <v>1</v>
      </c>
      <c r="BH198" s="327">
        <v>1</v>
      </c>
      <c r="BI198" s="327"/>
      <c r="BJ198" s="327"/>
      <c r="BK198" s="327"/>
      <c r="BL198" s="327"/>
      <c r="BM198" s="327"/>
      <c r="BN198" s="327"/>
      <c r="BO198" s="327"/>
      <c r="BP198" s="327"/>
      <c r="BQ198" s="327"/>
      <c r="BR198" s="327">
        <v>1</v>
      </c>
      <c r="BS198" s="327">
        <v>3</v>
      </c>
      <c r="BT198" s="327"/>
      <c r="BU198" s="327">
        <v>3</v>
      </c>
      <c r="BV198" s="327">
        <v>1440</v>
      </c>
      <c r="BW198" s="327" t="s">
        <v>132</v>
      </c>
      <c r="BX198" s="327" t="s">
        <v>132</v>
      </c>
      <c r="BY198" s="327"/>
      <c r="BZ198" s="327" t="s">
        <v>6</v>
      </c>
      <c r="CA198" s="327"/>
      <c r="CB198" s="327"/>
      <c r="CC198" s="327"/>
      <c r="CD198" s="327"/>
      <c r="CE198" s="327"/>
      <c r="CF198" s="327">
        <v>36.32</v>
      </c>
      <c r="CG198" s="327"/>
    </row>
    <row r="199" spans="2:85" ht="15" customHeight="1">
      <c r="B199" s="524" t="s">
        <v>453</v>
      </c>
      <c r="C199" s="327" t="s">
        <v>1014</v>
      </c>
      <c r="D199" s="327"/>
      <c r="E199" s="327" t="s">
        <v>261</v>
      </c>
      <c r="F199" s="327"/>
      <c r="G199" s="327" t="s">
        <v>458</v>
      </c>
      <c r="H199" s="327" t="s">
        <v>454</v>
      </c>
      <c r="I199" s="327" t="s">
        <v>459</v>
      </c>
      <c r="J199" s="327" t="s">
        <v>456</v>
      </c>
      <c r="K199" s="327" t="s">
        <v>460</v>
      </c>
      <c r="L199" s="327">
        <v>1</v>
      </c>
      <c r="M199" s="327">
        <v>0</v>
      </c>
      <c r="N199" s="327"/>
      <c r="O199" s="327">
        <f t="shared" si="55"/>
        <v>0</v>
      </c>
      <c r="P199" s="534">
        <f t="shared" si="61"/>
        <v>0</v>
      </c>
      <c r="Q199" s="534">
        <f t="shared" si="59"/>
        <v>0</v>
      </c>
      <c r="R199" s="534">
        <f t="shared" si="56"/>
        <v>0</v>
      </c>
      <c r="S199" s="327">
        <v>7</v>
      </c>
      <c r="T199" s="327" t="str">
        <f t="shared" si="54"/>
        <v>0</v>
      </c>
      <c r="U199" s="327" t="str">
        <f t="shared" si="60"/>
        <v>0</v>
      </c>
      <c r="V199" s="327" t="str">
        <f t="shared" si="57"/>
        <v>0</v>
      </c>
      <c r="W199" s="327">
        <v>72</v>
      </c>
      <c r="X199" s="327">
        <f t="shared" si="58"/>
        <v>0</v>
      </c>
      <c r="Y199" s="327"/>
      <c r="Z199" s="327"/>
      <c r="AA199" s="327"/>
      <c r="AB199" s="327"/>
      <c r="AC199" s="327"/>
      <c r="AD199" s="327"/>
      <c r="AE199" s="327" t="s">
        <v>166</v>
      </c>
      <c r="AF199" s="327"/>
      <c r="AG199" s="327">
        <v>180</v>
      </c>
      <c r="AH199" s="327"/>
      <c r="AI199" s="327"/>
      <c r="AJ199" s="327"/>
      <c r="AK199" s="327"/>
      <c r="AL199" s="327"/>
      <c r="AM199" s="327"/>
      <c r="AN199" s="327"/>
      <c r="AO199" s="327"/>
      <c r="AP199" s="327"/>
      <c r="AQ199" s="327">
        <v>5.9</v>
      </c>
      <c r="AR199" s="327">
        <v>5</v>
      </c>
      <c r="AS199" s="327"/>
      <c r="AT199" s="327"/>
      <c r="AU199" s="327"/>
      <c r="AV199" s="327"/>
      <c r="AW199" s="327"/>
      <c r="AX199" s="327"/>
      <c r="AY199" s="327"/>
      <c r="AZ199" s="327"/>
      <c r="BA199" s="327"/>
      <c r="BB199" s="327"/>
      <c r="BC199" s="327"/>
      <c r="BD199" s="327"/>
      <c r="BE199" s="327"/>
      <c r="BF199" s="327">
        <v>1</v>
      </c>
      <c r="BG199" s="327">
        <v>1</v>
      </c>
      <c r="BH199" s="327">
        <v>1</v>
      </c>
      <c r="BI199" s="327"/>
      <c r="BJ199" s="327"/>
      <c r="BK199" s="327"/>
      <c r="BL199" s="327"/>
      <c r="BM199" s="327"/>
      <c r="BN199" s="327"/>
      <c r="BO199" s="327"/>
      <c r="BP199" s="327"/>
      <c r="BQ199" s="327"/>
      <c r="BR199" s="327">
        <v>1</v>
      </c>
      <c r="BS199" s="327">
        <v>3</v>
      </c>
      <c r="BT199" s="327"/>
      <c r="BU199" s="327">
        <v>3</v>
      </c>
      <c r="BV199" s="327">
        <v>1440</v>
      </c>
      <c r="BW199" s="327" t="s">
        <v>132</v>
      </c>
      <c r="BX199" s="327" t="s">
        <v>132</v>
      </c>
      <c r="BY199" s="327"/>
      <c r="BZ199" s="327" t="s">
        <v>6</v>
      </c>
      <c r="CA199" s="327"/>
      <c r="CB199" s="327"/>
      <c r="CC199" s="327"/>
      <c r="CD199" s="327"/>
      <c r="CE199" s="327"/>
      <c r="CF199" s="327">
        <v>36.32</v>
      </c>
      <c r="CG199" s="327"/>
    </row>
    <row r="200" spans="2:85" ht="15" customHeight="1">
      <c r="B200" s="524" t="s">
        <v>461</v>
      </c>
      <c r="C200" s="327" t="s">
        <v>1014</v>
      </c>
      <c r="D200" s="327"/>
      <c r="E200" s="327" t="s">
        <v>113</v>
      </c>
      <c r="F200" s="327"/>
      <c r="G200" s="327" t="s">
        <v>461</v>
      </c>
      <c r="H200" s="327" t="s">
        <v>1329</v>
      </c>
      <c r="I200" s="327" t="s">
        <v>462</v>
      </c>
      <c r="J200" s="327" t="s">
        <v>463</v>
      </c>
      <c r="K200" s="327" t="s">
        <v>464</v>
      </c>
      <c r="L200" s="327">
        <v>1</v>
      </c>
      <c r="M200" s="327">
        <v>5520</v>
      </c>
      <c r="N200" s="327"/>
      <c r="O200" s="327">
        <f t="shared" si="55"/>
        <v>5520</v>
      </c>
      <c r="P200" s="534">
        <f t="shared" si="61"/>
        <v>276</v>
      </c>
      <c r="Q200" s="534">
        <f t="shared" si="59"/>
        <v>276</v>
      </c>
      <c r="R200" s="534">
        <f t="shared" si="56"/>
        <v>303.60000000000002</v>
      </c>
      <c r="S200" s="327">
        <v>2</v>
      </c>
      <c r="T200" s="327">
        <f t="shared" si="54"/>
        <v>600</v>
      </c>
      <c r="U200" s="327">
        <f t="shared" si="60"/>
        <v>600</v>
      </c>
      <c r="V200" s="327">
        <f t="shared" si="57"/>
        <v>2.2999999999999998</v>
      </c>
      <c r="W200" s="327">
        <v>120</v>
      </c>
      <c r="X200" s="327">
        <f t="shared" si="58"/>
        <v>5</v>
      </c>
      <c r="Y200" s="327"/>
      <c r="Z200" s="327"/>
      <c r="AA200" s="327"/>
      <c r="AB200" s="327"/>
      <c r="AC200" s="327"/>
      <c r="AD200" s="327"/>
      <c r="AE200" s="327" t="s">
        <v>89</v>
      </c>
      <c r="AF200" s="327"/>
      <c r="AG200" s="327">
        <v>120</v>
      </c>
      <c r="AH200" s="327"/>
      <c r="AI200" s="327"/>
      <c r="AJ200" s="327"/>
      <c r="AK200" s="327"/>
      <c r="AL200" s="327"/>
      <c r="AM200" s="327"/>
      <c r="AN200" s="327"/>
      <c r="AO200" s="327"/>
      <c r="AP200" s="327"/>
      <c r="AQ200" s="327">
        <v>6.2</v>
      </c>
      <c r="AR200" s="327">
        <v>5</v>
      </c>
      <c r="AS200" s="327"/>
      <c r="AT200" s="327"/>
      <c r="AU200" s="327"/>
      <c r="AV200" s="327"/>
      <c r="AW200" s="327"/>
      <c r="AX200" s="327"/>
      <c r="AY200" s="327"/>
      <c r="AZ200" s="327"/>
      <c r="BA200" s="327"/>
      <c r="BB200" s="327">
        <v>1</v>
      </c>
      <c r="BC200" s="327">
        <v>1</v>
      </c>
      <c r="BD200" s="327">
        <v>1</v>
      </c>
      <c r="BE200" s="327">
        <v>1</v>
      </c>
      <c r="BF200" s="327">
        <v>1</v>
      </c>
      <c r="BG200" s="327">
        <v>1</v>
      </c>
      <c r="BH200" s="327">
        <v>1</v>
      </c>
      <c r="BI200" s="327">
        <v>1</v>
      </c>
      <c r="BJ200" s="327"/>
      <c r="BK200" s="327"/>
      <c r="BL200" s="327"/>
      <c r="BM200" s="327"/>
      <c r="BN200" s="327"/>
      <c r="BO200" s="327"/>
      <c r="BP200" s="327"/>
      <c r="BQ200" s="327"/>
      <c r="BR200" s="327">
        <v>1</v>
      </c>
      <c r="BS200" s="327">
        <v>4</v>
      </c>
      <c r="BT200" s="327"/>
      <c r="BU200" s="327">
        <v>4</v>
      </c>
      <c r="BV200" s="327">
        <v>31200</v>
      </c>
      <c r="BW200" s="327" t="s">
        <v>119</v>
      </c>
      <c r="BX200" s="327" t="s">
        <v>119</v>
      </c>
      <c r="BY200" s="327"/>
      <c r="BZ200" s="327" t="s">
        <v>120</v>
      </c>
      <c r="CA200" s="327"/>
      <c r="CB200" s="327"/>
      <c r="CC200" s="327"/>
      <c r="CD200" s="327"/>
      <c r="CE200" s="327"/>
      <c r="CF200" s="327">
        <v>43.4</v>
      </c>
      <c r="CG200" s="327"/>
    </row>
    <row r="201" spans="2:85" ht="15" customHeight="1">
      <c r="B201" s="524" t="s">
        <v>461</v>
      </c>
      <c r="C201" s="327" t="s">
        <v>1014</v>
      </c>
      <c r="D201" s="327"/>
      <c r="E201" s="327" t="s">
        <v>113</v>
      </c>
      <c r="F201" s="327"/>
      <c r="G201" s="327" t="s">
        <v>465</v>
      </c>
      <c r="H201" s="327" t="s">
        <v>461</v>
      </c>
      <c r="I201" s="327" t="s">
        <v>466</v>
      </c>
      <c r="J201" s="327" t="s">
        <v>463</v>
      </c>
      <c r="K201" s="327" t="s">
        <v>467</v>
      </c>
      <c r="L201" s="327">
        <v>1</v>
      </c>
      <c r="M201" s="327">
        <v>5520</v>
      </c>
      <c r="N201" s="327"/>
      <c r="O201" s="327">
        <f t="shared" si="55"/>
        <v>5520</v>
      </c>
      <c r="P201" s="534">
        <f t="shared" si="61"/>
        <v>276</v>
      </c>
      <c r="Q201" s="534">
        <f t="shared" si="59"/>
        <v>276</v>
      </c>
      <c r="R201" s="534">
        <f t="shared" si="56"/>
        <v>303.60000000000002</v>
      </c>
      <c r="S201" s="327">
        <v>2</v>
      </c>
      <c r="T201" s="327">
        <f t="shared" si="54"/>
        <v>600</v>
      </c>
      <c r="U201" s="327">
        <f t="shared" si="60"/>
        <v>600</v>
      </c>
      <c r="V201" s="327">
        <f t="shared" si="57"/>
        <v>2.2999999999999998</v>
      </c>
      <c r="W201" s="327">
        <v>120</v>
      </c>
      <c r="X201" s="327">
        <f t="shared" si="58"/>
        <v>5</v>
      </c>
      <c r="Y201" s="327"/>
      <c r="Z201" s="327"/>
      <c r="AA201" s="327"/>
      <c r="AB201" s="327"/>
      <c r="AC201" s="327"/>
      <c r="AD201" s="327"/>
      <c r="AE201" s="327" t="s">
        <v>89</v>
      </c>
      <c r="AF201" s="327"/>
      <c r="AG201" s="327">
        <v>120</v>
      </c>
      <c r="AH201" s="327"/>
      <c r="AI201" s="327"/>
      <c r="AJ201" s="327"/>
      <c r="AK201" s="327"/>
      <c r="AL201" s="327"/>
      <c r="AM201" s="327"/>
      <c r="AN201" s="327"/>
      <c r="AO201" s="327"/>
      <c r="AP201" s="327"/>
      <c r="AQ201" s="327">
        <v>6.2</v>
      </c>
      <c r="AR201" s="327">
        <v>5</v>
      </c>
      <c r="AS201" s="327"/>
      <c r="AT201" s="327"/>
      <c r="AU201" s="327"/>
      <c r="AV201" s="327"/>
      <c r="AW201" s="327"/>
      <c r="AX201" s="327"/>
      <c r="AY201" s="327"/>
      <c r="AZ201" s="327"/>
      <c r="BA201" s="327"/>
      <c r="BB201" s="327">
        <v>1</v>
      </c>
      <c r="BC201" s="327">
        <v>1</v>
      </c>
      <c r="BD201" s="327">
        <v>1</v>
      </c>
      <c r="BE201" s="327">
        <v>1</v>
      </c>
      <c r="BF201" s="327">
        <v>1</v>
      </c>
      <c r="BG201" s="327">
        <v>1</v>
      </c>
      <c r="BH201" s="327">
        <v>1</v>
      </c>
      <c r="BI201" s="327">
        <v>1</v>
      </c>
      <c r="BJ201" s="327"/>
      <c r="BK201" s="327"/>
      <c r="BL201" s="327"/>
      <c r="BM201" s="327"/>
      <c r="BN201" s="327"/>
      <c r="BO201" s="327"/>
      <c r="BP201" s="327"/>
      <c r="BQ201" s="327"/>
      <c r="BR201" s="327">
        <v>1</v>
      </c>
      <c r="BS201" s="327">
        <v>4</v>
      </c>
      <c r="BT201" s="327"/>
      <c r="BU201" s="327">
        <v>4</v>
      </c>
      <c r="BV201" s="327">
        <v>31200</v>
      </c>
      <c r="BW201" s="327" t="s">
        <v>132</v>
      </c>
      <c r="BX201" s="327" t="s">
        <v>132</v>
      </c>
      <c r="BY201" s="327"/>
      <c r="BZ201" s="327" t="s">
        <v>120</v>
      </c>
      <c r="CA201" s="327"/>
      <c r="CB201" s="327"/>
      <c r="CC201" s="327"/>
      <c r="CD201" s="327"/>
      <c r="CE201" s="327"/>
      <c r="CF201" s="327">
        <v>43.4</v>
      </c>
      <c r="CG201" s="327"/>
    </row>
    <row r="202" spans="2:85" ht="15" customHeight="1">
      <c r="B202" s="524" t="s">
        <v>468</v>
      </c>
      <c r="C202" s="327" t="s">
        <v>1416</v>
      </c>
      <c r="D202" s="327"/>
      <c r="E202" s="327" t="s">
        <v>261</v>
      </c>
      <c r="F202" s="327"/>
      <c r="G202" s="327" t="s">
        <v>468</v>
      </c>
      <c r="H202" s="327" t="s">
        <v>468</v>
      </c>
      <c r="I202" s="327" t="s">
        <v>469</v>
      </c>
      <c r="J202" s="327" t="s">
        <v>470</v>
      </c>
      <c r="K202" s="327" t="s">
        <v>471</v>
      </c>
      <c r="L202" s="327">
        <v>1</v>
      </c>
      <c r="M202" s="327">
        <v>2700</v>
      </c>
      <c r="N202" s="327"/>
      <c r="O202" s="327">
        <f t="shared" si="55"/>
        <v>2700</v>
      </c>
      <c r="P202" s="534">
        <f t="shared" si="61"/>
        <v>135</v>
      </c>
      <c r="Q202" s="534">
        <f t="shared" si="59"/>
        <v>135</v>
      </c>
      <c r="R202" s="534">
        <f t="shared" si="56"/>
        <v>148.5</v>
      </c>
      <c r="S202" s="327">
        <v>2</v>
      </c>
      <c r="T202" s="327">
        <f t="shared" si="54"/>
        <v>300</v>
      </c>
      <c r="U202" s="327">
        <f t="shared" si="60"/>
        <v>300</v>
      </c>
      <c r="V202" s="327">
        <f t="shared" si="57"/>
        <v>1.4</v>
      </c>
      <c r="W202" s="327">
        <v>100</v>
      </c>
      <c r="X202" s="327">
        <f t="shared" si="58"/>
        <v>3</v>
      </c>
      <c r="Y202" s="327"/>
      <c r="Z202" s="327"/>
      <c r="AA202" s="327"/>
      <c r="AB202" s="327"/>
      <c r="AC202" s="327"/>
      <c r="AD202" s="327"/>
      <c r="AE202" s="327" t="s">
        <v>89</v>
      </c>
      <c r="AF202" s="327"/>
      <c r="AG202" s="327">
        <v>100</v>
      </c>
      <c r="AH202" s="327"/>
      <c r="AI202" s="327"/>
      <c r="AJ202" s="327"/>
      <c r="AK202" s="327"/>
      <c r="AL202" s="327"/>
      <c r="AM202" s="327"/>
      <c r="AN202" s="327"/>
      <c r="AO202" s="327"/>
      <c r="AP202" s="327"/>
      <c r="AQ202" s="327">
        <v>5.9</v>
      </c>
      <c r="AR202" s="327">
        <v>5</v>
      </c>
      <c r="AS202" s="327"/>
      <c r="AT202" s="327"/>
      <c r="AU202" s="327"/>
      <c r="AV202" s="327"/>
      <c r="AW202" s="327"/>
      <c r="AX202" s="327"/>
      <c r="AY202" s="327"/>
      <c r="AZ202" s="327"/>
      <c r="BA202" s="327"/>
      <c r="BB202" s="327"/>
      <c r="BC202" s="327"/>
      <c r="BD202" s="327"/>
      <c r="BE202" s="327"/>
      <c r="BF202" s="327">
        <v>1</v>
      </c>
      <c r="BG202" s="327">
        <v>1</v>
      </c>
      <c r="BH202" s="327">
        <v>1</v>
      </c>
      <c r="BI202" s="327"/>
      <c r="BJ202" s="327"/>
      <c r="BK202" s="327"/>
      <c r="BL202" s="327"/>
      <c r="BM202" s="327"/>
      <c r="BN202" s="327"/>
      <c r="BO202" s="327"/>
      <c r="BP202" s="327"/>
      <c r="BQ202" s="327"/>
      <c r="BR202" s="327">
        <v>1</v>
      </c>
      <c r="BS202" s="327">
        <v>3</v>
      </c>
      <c r="BT202" s="327"/>
      <c r="BU202" s="327">
        <v>3</v>
      </c>
      <c r="BV202" s="327">
        <v>12900</v>
      </c>
      <c r="BW202" s="327" t="s">
        <v>119</v>
      </c>
      <c r="BX202" s="327" t="s">
        <v>119</v>
      </c>
      <c r="BY202" s="327"/>
      <c r="BZ202" s="327" t="s">
        <v>120</v>
      </c>
      <c r="CA202" s="327"/>
      <c r="CB202" s="327"/>
      <c r="CC202" s="327"/>
      <c r="CD202" s="327"/>
      <c r="CE202" s="327"/>
      <c r="CF202" s="327">
        <v>47.333333333333336</v>
      </c>
      <c r="CG202" s="327"/>
    </row>
    <row r="203" spans="2:85" ht="15" customHeight="1">
      <c r="B203" s="524" t="s">
        <v>472</v>
      </c>
      <c r="C203" s="327"/>
      <c r="D203" s="327"/>
      <c r="E203" s="327" t="s">
        <v>261</v>
      </c>
      <c r="F203" s="327"/>
      <c r="G203" s="327" t="s">
        <v>472</v>
      </c>
      <c r="H203" s="327" t="s">
        <v>472</v>
      </c>
      <c r="I203" s="327" t="s">
        <v>473</v>
      </c>
      <c r="J203" s="327" t="s">
        <v>474</v>
      </c>
      <c r="K203" s="327" t="s">
        <v>475</v>
      </c>
      <c r="L203" s="327">
        <v>1</v>
      </c>
      <c r="M203" s="327">
        <v>5800</v>
      </c>
      <c r="N203" s="327"/>
      <c r="O203" s="327">
        <f t="shared" si="55"/>
        <v>5800</v>
      </c>
      <c r="P203" s="534">
        <f t="shared" si="61"/>
        <v>290</v>
      </c>
      <c r="Q203" s="534">
        <f t="shared" si="59"/>
        <v>580</v>
      </c>
      <c r="R203" s="534">
        <f t="shared" si="56"/>
        <v>638</v>
      </c>
      <c r="S203" s="327">
        <v>2</v>
      </c>
      <c r="T203" s="327">
        <f t="shared" si="54"/>
        <v>600</v>
      </c>
      <c r="U203" s="327">
        <f t="shared" si="60"/>
        <v>1200</v>
      </c>
      <c r="V203" s="327">
        <f t="shared" si="57"/>
        <v>1.5</v>
      </c>
      <c r="W203" s="327">
        <v>200</v>
      </c>
      <c r="X203" s="327">
        <f t="shared" si="58"/>
        <v>3</v>
      </c>
      <c r="Y203" s="327"/>
      <c r="Z203" s="327"/>
      <c r="AA203" s="327"/>
      <c r="AB203" s="327"/>
      <c r="AC203" s="327"/>
      <c r="AD203" s="327"/>
      <c r="AE203" s="327" t="s">
        <v>89</v>
      </c>
      <c r="AF203" s="327"/>
      <c r="AG203" s="327">
        <v>200</v>
      </c>
      <c r="AH203" s="327"/>
      <c r="AI203" s="327"/>
      <c r="AJ203" s="327"/>
      <c r="AK203" s="327"/>
      <c r="AL203" s="327"/>
      <c r="AM203" s="327"/>
      <c r="AN203" s="327"/>
      <c r="AO203" s="327"/>
      <c r="AP203" s="327"/>
      <c r="AQ203" s="327">
        <v>5.9</v>
      </c>
      <c r="AR203" s="327">
        <v>5</v>
      </c>
      <c r="AS203" s="327"/>
      <c r="AT203" s="327"/>
      <c r="AU203" s="327"/>
      <c r="AV203" s="327"/>
      <c r="AW203" s="327"/>
      <c r="AX203" s="327"/>
      <c r="AY203" s="327"/>
      <c r="AZ203" s="327"/>
      <c r="BA203" s="327"/>
      <c r="BB203" s="327"/>
      <c r="BC203" s="327"/>
      <c r="BD203" s="327"/>
      <c r="BE203" s="327"/>
      <c r="BF203" s="327"/>
      <c r="BG203" s="327"/>
      <c r="BH203" s="327">
        <v>1</v>
      </c>
      <c r="BI203" s="327">
        <v>1</v>
      </c>
      <c r="BJ203" s="327"/>
      <c r="BK203" s="327"/>
      <c r="BL203" s="327"/>
      <c r="BM203" s="327"/>
      <c r="BN203" s="327"/>
      <c r="BO203" s="327"/>
      <c r="BP203" s="327"/>
      <c r="BQ203" s="327"/>
      <c r="BR203" s="327">
        <v>1</v>
      </c>
      <c r="BS203" s="327">
        <v>2</v>
      </c>
      <c r="BT203" s="327"/>
      <c r="BU203" s="327">
        <v>2</v>
      </c>
      <c r="BV203" s="327">
        <v>15600</v>
      </c>
      <c r="BW203" s="327" t="s">
        <v>119</v>
      </c>
      <c r="BX203" s="327" t="s">
        <v>119</v>
      </c>
      <c r="BY203" s="327"/>
      <c r="BZ203" s="327" t="s">
        <v>120</v>
      </c>
      <c r="CA203" s="327"/>
      <c r="CB203" s="327"/>
      <c r="CC203" s="327"/>
      <c r="CD203" s="327"/>
      <c r="CE203" s="327"/>
      <c r="CF203" s="327">
        <v>47.333333333333336</v>
      </c>
      <c r="CG203" s="327"/>
    </row>
    <row r="204" spans="2:85" ht="15" customHeight="1">
      <c r="B204" s="524" t="s">
        <v>472</v>
      </c>
      <c r="C204" s="327"/>
      <c r="D204" s="327"/>
      <c r="E204" s="327" t="s">
        <v>261</v>
      </c>
      <c r="F204" s="327"/>
      <c r="G204" s="327" t="s">
        <v>476</v>
      </c>
      <c r="H204" s="327" t="s">
        <v>472</v>
      </c>
      <c r="I204" s="327" t="s">
        <v>473</v>
      </c>
      <c r="J204" s="327" t="s">
        <v>474</v>
      </c>
      <c r="K204" s="327" t="s">
        <v>475</v>
      </c>
      <c r="L204" s="327">
        <v>1</v>
      </c>
      <c r="M204" s="327">
        <v>5800</v>
      </c>
      <c r="N204" s="327"/>
      <c r="O204" s="327">
        <f t="shared" si="55"/>
        <v>5800</v>
      </c>
      <c r="P204" s="534">
        <f t="shared" si="61"/>
        <v>290</v>
      </c>
      <c r="Q204" s="534">
        <f t="shared" si="59"/>
        <v>290</v>
      </c>
      <c r="R204" s="534">
        <f t="shared" si="56"/>
        <v>319</v>
      </c>
      <c r="S204" s="327">
        <v>2</v>
      </c>
      <c r="T204" s="327">
        <f t="shared" si="54"/>
        <v>600</v>
      </c>
      <c r="U204" s="327">
        <f t="shared" si="60"/>
        <v>600</v>
      </c>
      <c r="V204" s="327">
        <f t="shared" si="57"/>
        <v>1.5</v>
      </c>
      <c r="W204" s="327">
        <v>200</v>
      </c>
      <c r="X204" s="327">
        <f t="shared" si="58"/>
        <v>3</v>
      </c>
      <c r="Y204" s="327"/>
      <c r="Z204" s="327"/>
      <c r="AA204" s="327"/>
      <c r="AB204" s="327"/>
      <c r="AC204" s="327"/>
      <c r="AD204" s="327"/>
      <c r="AE204" s="327" t="s">
        <v>89</v>
      </c>
      <c r="AF204" s="327"/>
      <c r="AG204" s="327">
        <v>200</v>
      </c>
      <c r="AH204" s="327"/>
      <c r="AI204" s="327"/>
      <c r="AJ204" s="327"/>
      <c r="AK204" s="327"/>
      <c r="AL204" s="327"/>
      <c r="AM204" s="327"/>
      <c r="AN204" s="327"/>
      <c r="AO204" s="327"/>
      <c r="AP204" s="327"/>
      <c r="AQ204" s="327">
        <v>5.9</v>
      </c>
      <c r="AR204" s="327">
        <v>5</v>
      </c>
      <c r="AS204" s="327"/>
      <c r="AT204" s="327"/>
      <c r="AU204" s="327"/>
      <c r="AV204" s="327"/>
      <c r="AW204" s="327"/>
      <c r="AX204" s="327"/>
      <c r="AY204" s="327"/>
      <c r="AZ204" s="327"/>
      <c r="BA204" s="327"/>
      <c r="BB204" s="327"/>
      <c r="BC204" s="327"/>
      <c r="BD204" s="327"/>
      <c r="BE204" s="327"/>
      <c r="BF204" s="327">
        <v>1</v>
      </c>
      <c r="BG204" s="327">
        <v>1</v>
      </c>
      <c r="BH204" s="327"/>
      <c r="BI204" s="327"/>
      <c r="BJ204" s="327"/>
      <c r="BK204" s="327"/>
      <c r="BL204" s="327"/>
      <c r="BM204" s="327"/>
      <c r="BN204" s="327"/>
      <c r="BO204" s="327"/>
      <c r="BP204" s="327"/>
      <c r="BQ204" s="327"/>
      <c r="BR204" s="327">
        <v>1</v>
      </c>
      <c r="BS204" s="327">
        <v>2</v>
      </c>
      <c r="BT204" s="327"/>
      <c r="BU204" s="327">
        <v>2</v>
      </c>
      <c r="BV204" s="327">
        <v>15600</v>
      </c>
      <c r="BW204" s="327" t="s">
        <v>132</v>
      </c>
      <c r="BX204" s="327" t="s">
        <v>132</v>
      </c>
      <c r="BY204" s="327"/>
      <c r="BZ204" s="327" t="s">
        <v>120</v>
      </c>
      <c r="CA204" s="327"/>
      <c r="CB204" s="327"/>
      <c r="CC204" s="327"/>
      <c r="CD204" s="327"/>
      <c r="CE204" s="327"/>
      <c r="CF204" s="327">
        <v>47.333333333333336</v>
      </c>
      <c r="CG204" s="327"/>
    </row>
    <row r="205" spans="2:85" ht="15" customHeight="1">
      <c r="B205" s="524" t="s">
        <v>767</v>
      </c>
      <c r="C205" s="327"/>
      <c r="D205" s="327"/>
      <c r="E205" s="327" t="s">
        <v>261</v>
      </c>
      <c r="F205" s="327"/>
      <c r="G205" s="327" t="s">
        <v>849</v>
      </c>
      <c r="H205" s="327" t="s">
        <v>767</v>
      </c>
      <c r="I205" s="327"/>
      <c r="J205" s="536" t="s">
        <v>769</v>
      </c>
      <c r="K205" s="536" t="s">
        <v>768</v>
      </c>
      <c r="L205" s="327">
        <v>1</v>
      </c>
      <c r="M205" s="327">
        <v>107</v>
      </c>
      <c r="N205" s="327"/>
      <c r="O205" s="327">
        <f t="shared" ref="O205:O210" si="62">+M205+N205</f>
        <v>107</v>
      </c>
      <c r="P205" s="534">
        <f t="shared" si="61"/>
        <v>5.35</v>
      </c>
      <c r="Q205" s="534">
        <f t="shared" si="59"/>
        <v>5.35</v>
      </c>
      <c r="R205" s="534">
        <f t="shared" ref="R205:R210" si="63">Q205*10%+Q205</f>
        <v>5.8849999999999998</v>
      </c>
      <c r="S205" s="327">
        <v>21</v>
      </c>
      <c r="T205" s="327">
        <f t="shared" ref="T205:T210" si="64">IF(M205=0,"0",ROUNDUP(P205*S205/AG205,0)*AG205)</f>
        <v>300</v>
      </c>
      <c r="U205" s="327">
        <f t="shared" si="60"/>
        <v>300</v>
      </c>
      <c r="V205" s="327">
        <f t="shared" ref="V205:V210" si="65">IF(M205=0,"0",ROUND(P205/W205,1))</f>
        <v>0</v>
      </c>
      <c r="W205" s="327">
        <v>120</v>
      </c>
      <c r="X205" s="327">
        <f t="shared" ref="X205:X210" si="66">ROUNDUP(T205/W205,0)</f>
        <v>3</v>
      </c>
      <c r="Y205" s="327"/>
      <c r="Z205" s="327"/>
      <c r="AA205" s="327"/>
      <c r="AB205" s="327"/>
      <c r="AC205" s="327"/>
      <c r="AD205" s="327"/>
      <c r="AE205" s="327" t="s">
        <v>89</v>
      </c>
      <c r="AF205" s="327"/>
      <c r="AG205" s="327">
        <v>300</v>
      </c>
      <c r="AH205" s="327"/>
      <c r="AI205" s="327"/>
      <c r="AJ205" s="327"/>
      <c r="AK205" s="327"/>
      <c r="AL205" s="327"/>
      <c r="AM205" s="327"/>
      <c r="AN205" s="327"/>
      <c r="AO205" s="327"/>
      <c r="AP205" s="327"/>
      <c r="AQ205" s="327">
        <v>7.2</v>
      </c>
      <c r="AR205" s="327">
        <v>5</v>
      </c>
      <c r="AS205" s="327"/>
      <c r="AT205" s="327"/>
      <c r="AU205" s="327"/>
      <c r="AV205" s="327"/>
      <c r="AW205" s="327"/>
      <c r="AX205" s="327"/>
      <c r="AY205" s="327"/>
      <c r="AZ205" s="327"/>
      <c r="BA205" s="327"/>
      <c r="BB205" s="327"/>
      <c r="BC205" s="327"/>
      <c r="BD205" s="327"/>
      <c r="BE205" s="327"/>
      <c r="BF205" s="327"/>
      <c r="BG205" s="327"/>
      <c r="BH205" s="327"/>
      <c r="BI205" s="327">
        <v>1</v>
      </c>
      <c r="BJ205" s="327"/>
      <c r="BK205" s="327"/>
      <c r="BL205" s="327"/>
      <c r="BM205" s="327"/>
      <c r="BN205" s="327"/>
      <c r="BO205" s="327"/>
      <c r="BP205" s="327"/>
      <c r="BQ205" s="327"/>
      <c r="BR205" s="327">
        <v>1</v>
      </c>
      <c r="BS205" s="327">
        <v>1</v>
      </c>
      <c r="BT205" s="327"/>
      <c r="BU205" s="327">
        <v>4</v>
      </c>
      <c r="BV205" s="327">
        <v>68</v>
      </c>
      <c r="BW205" s="327" t="s">
        <v>132</v>
      </c>
      <c r="BX205" s="327" t="s">
        <v>132</v>
      </c>
      <c r="BY205" s="327"/>
      <c r="BZ205" s="327" t="s">
        <v>6</v>
      </c>
      <c r="CA205" s="327"/>
      <c r="CB205" s="327"/>
      <c r="CC205" s="327"/>
      <c r="CD205" s="327"/>
      <c r="CE205" s="327"/>
      <c r="CF205" s="327">
        <v>19.8</v>
      </c>
      <c r="CG205" s="327"/>
    </row>
    <row r="206" spans="2:85" ht="15" customHeight="1">
      <c r="C206" s="327"/>
      <c r="D206" s="327"/>
      <c r="E206" s="327" t="s">
        <v>261</v>
      </c>
      <c r="F206" s="327"/>
      <c r="G206" s="327" t="s">
        <v>850</v>
      </c>
      <c r="H206" s="327" t="s">
        <v>767</v>
      </c>
      <c r="I206" s="327"/>
      <c r="J206" s="536" t="s">
        <v>769</v>
      </c>
      <c r="K206" s="536" t="s">
        <v>768</v>
      </c>
      <c r="L206" s="327">
        <v>1</v>
      </c>
      <c r="M206" s="327">
        <v>107</v>
      </c>
      <c r="N206" s="327"/>
      <c r="O206" s="327">
        <f t="shared" si="62"/>
        <v>107</v>
      </c>
      <c r="P206" s="534">
        <f t="shared" si="61"/>
        <v>5.35</v>
      </c>
      <c r="Q206" s="534">
        <f t="shared" si="59"/>
        <v>5.35</v>
      </c>
      <c r="R206" s="534">
        <f t="shared" si="63"/>
        <v>5.8849999999999998</v>
      </c>
      <c r="S206" s="327">
        <v>21</v>
      </c>
      <c r="T206" s="327">
        <f t="shared" si="64"/>
        <v>300</v>
      </c>
      <c r="U206" s="327">
        <f t="shared" si="60"/>
        <v>300</v>
      </c>
      <c r="V206" s="327">
        <f t="shared" si="65"/>
        <v>0</v>
      </c>
      <c r="W206" s="327">
        <v>120</v>
      </c>
      <c r="X206" s="327">
        <f t="shared" si="66"/>
        <v>3</v>
      </c>
      <c r="Y206" s="327"/>
      <c r="Z206" s="327"/>
      <c r="AA206" s="327"/>
      <c r="AB206" s="327"/>
      <c r="AC206" s="327"/>
      <c r="AD206" s="327"/>
      <c r="AE206" s="327" t="s">
        <v>89</v>
      </c>
      <c r="AF206" s="327"/>
      <c r="AG206" s="327">
        <v>300</v>
      </c>
      <c r="AH206" s="327"/>
      <c r="AI206" s="327"/>
      <c r="AJ206" s="327"/>
      <c r="AK206" s="327"/>
      <c r="AL206" s="327"/>
      <c r="AM206" s="327"/>
      <c r="AN206" s="327"/>
      <c r="AO206" s="327"/>
      <c r="AP206" s="327"/>
      <c r="AQ206" s="327">
        <v>5.9</v>
      </c>
      <c r="AR206" s="327">
        <v>5</v>
      </c>
      <c r="AS206" s="327"/>
      <c r="AT206" s="327"/>
      <c r="AU206" s="327"/>
      <c r="AV206" s="327"/>
      <c r="AW206" s="327"/>
      <c r="AX206" s="327"/>
      <c r="AY206" s="327"/>
      <c r="AZ206" s="327"/>
      <c r="BA206" s="327"/>
      <c r="BB206" s="327"/>
      <c r="BC206" s="327"/>
      <c r="BD206" s="327"/>
      <c r="BE206" s="327"/>
      <c r="BF206" s="327">
        <v>1</v>
      </c>
      <c r="BG206" s="327">
        <v>1</v>
      </c>
      <c r="BH206" s="327">
        <v>1</v>
      </c>
      <c r="BI206" s="327"/>
      <c r="BJ206" s="327"/>
      <c r="BK206" s="327"/>
      <c r="BL206" s="327"/>
      <c r="BM206" s="327"/>
      <c r="BN206" s="327"/>
      <c r="BO206" s="327"/>
      <c r="BP206" s="327"/>
      <c r="BQ206" s="327"/>
      <c r="BR206" s="327">
        <v>1</v>
      </c>
      <c r="BS206" s="327">
        <v>3</v>
      </c>
      <c r="BT206" s="327"/>
      <c r="BU206" s="327">
        <v>4</v>
      </c>
      <c r="BV206" s="327">
        <v>68</v>
      </c>
      <c r="BW206" s="327" t="s">
        <v>132</v>
      </c>
      <c r="BX206" s="327" t="s">
        <v>132</v>
      </c>
      <c r="BY206" s="327"/>
      <c r="BZ206" s="327" t="s">
        <v>6</v>
      </c>
      <c r="CA206" s="327"/>
      <c r="CB206" s="327"/>
      <c r="CC206" s="327"/>
      <c r="CD206" s="327"/>
      <c r="CE206" s="327"/>
      <c r="CF206" s="327">
        <v>19.8</v>
      </c>
      <c r="CG206" s="327"/>
    </row>
    <row r="207" spans="2:85" ht="15" customHeight="1">
      <c r="B207" s="524" t="s">
        <v>869</v>
      </c>
      <c r="C207" s="327"/>
      <c r="D207" s="327"/>
      <c r="E207" s="327" t="s">
        <v>113</v>
      </c>
      <c r="F207" s="327"/>
      <c r="G207" s="535" t="s">
        <v>764</v>
      </c>
      <c r="H207" s="535" t="s">
        <v>869</v>
      </c>
      <c r="I207" s="327"/>
      <c r="J207" s="536" t="s">
        <v>766</v>
      </c>
      <c r="K207" s="536" t="s">
        <v>765</v>
      </c>
      <c r="L207" s="327">
        <v>1</v>
      </c>
      <c r="M207" s="327">
        <v>0</v>
      </c>
      <c r="N207" s="327"/>
      <c r="O207" s="327">
        <f t="shared" si="62"/>
        <v>0</v>
      </c>
      <c r="P207" s="534">
        <f t="shared" si="61"/>
        <v>0</v>
      </c>
      <c r="Q207" s="534">
        <f t="shared" si="59"/>
        <v>0</v>
      </c>
      <c r="R207" s="534">
        <f t="shared" si="63"/>
        <v>0</v>
      </c>
      <c r="S207" s="327">
        <v>21</v>
      </c>
      <c r="T207" s="327" t="str">
        <f t="shared" si="64"/>
        <v>0</v>
      </c>
      <c r="U207" s="327" t="str">
        <f t="shared" si="60"/>
        <v>0</v>
      </c>
      <c r="V207" s="327" t="str">
        <f t="shared" si="65"/>
        <v>0</v>
      </c>
      <c r="W207" s="327">
        <v>120</v>
      </c>
      <c r="X207" s="327">
        <f t="shared" si="66"/>
        <v>0</v>
      </c>
      <c r="Y207" s="327"/>
      <c r="Z207" s="327"/>
      <c r="AA207" s="327"/>
      <c r="AB207" s="327"/>
      <c r="AC207" s="327"/>
      <c r="AD207" s="327"/>
      <c r="AE207" s="327" t="s">
        <v>166</v>
      </c>
      <c r="AF207" s="327"/>
      <c r="AG207" s="327">
        <v>200</v>
      </c>
      <c r="AH207" s="327"/>
      <c r="AI207" s="327"/>
      <c r="AJ207" s="327"/>
      <c r="AK207" s="327"/>
      <c r="AL207" s="327"/>
      <c r="AM207" s="327"/>
      <c r="AN207" s="327"/>
      <c r="AO207" s="327"/>
      <c r="AP207" s="327"/>
      <c r="AQ207" s="537">
        <v>6.2</v>
      </c>
      <c r="AR207" s="537">
        <v>7</v>
      </c>
      <c r="AS207" s="327"/>
      <c r="AT207" s="327"/>
      <c r="AU207" s="327"/>
      <c r="AV207" s="327"/>
      <c r="AW207" s="327"/>
      <c r="AX207" s="327"/>
      <c r="AY207" s="327"/>
      <c r="AZ207" s="327"/>
      <c r="BA207" s="327"/>
      <c r="BB207" s="327">
        <v>1</v>
      </c>
      <c r="BC207" s="327">
        <v>1</v>
      </c>
      <c r="BD207" s="327">
        <v>1</v>
      </c>
      <c r="BE207" s="327">
        <v>1</v>
      </c>
      <c r="BF207" s="327">
        <v>1</v>
      </c>
      <c r="BG207" s="327">
        <v>1</v>
      </c>
      <c r="BH207" s="327">
        <v>1</v>
      </c>
      <c r="BI207" s="327">
        <v>1</v>
      </c>
      <c r="BJ207" s="327"/>
      <c r="BK207" s="327"/>
      <c r="BL207" s="327"/>
      <c r="BM207" s="327"/>
      <c r="BN207" s="327"/>
      <c r="BO207" s="327"/>
      <c r="BP207" s="327"/>
      <c r="BQ207" s="327"/>
      <c r="BR207" s="327">
        <v>1</v>
      </c>
      <c r="BS207" s="327">
        <v>1</v>
      </c>
      <c r="BT207" s="327"/>
      <c r="BU207" s="327">
        <v>4</v>
      </c>
      <c r="BV207" s="327">
        <v>68</v>
      </c>
      <c r="BW207" s="327" t="s">
        <v>132</v>
      </c>
      <c r="BX207" s="327" t="s">
        <v>132</v>
      </c>
      <c r="BY207" s="327"/>
      <c r="BZ207" s="327" t="s">
        <v>6</v>
      </c>
      <c r="CA207" s="327"/>
      <c r="CB207" s="327"/>
      <c r="CC207" s="327"/>
      <c r="CD207" s="327"/>
      <c r="CE207" s="327"/>
      <c r="CF207" s="327">
        <v>19.8</v>
      </c>
      <c r="CG207" s="327"/>
    </row>
    <row r="208" spans="2:85" ht="15" customHeight="1">
      <c r="C208" s="327"/>
      <c r="D208" s="327"/>
      <c r="E208" s="327" t="s">
        <v>113</v>
      </c>
      <c r="F208" s="327"/>
      <c r="G208" s="535" t="s">
        <v>1526</v>
      </c>
      <c r="H208" s="535" t="s">
        <v>869</v>
      </c>
      <c r="I208" s="327"/>
      <c r="J208" s="536" t="s">
        <v>766</v>
      </c>
      <c r="K208" s="536" t="s">
        <v>765</v>
      </c>
      <c r="L208" s="327">
        <v>1</v>
      </c>
      <c r="M208" s="327">
        <v>0</v>
      </c>
      <c r="N208" s="327"/>
      <c r="O208" s="327">
        <f t="shared" si="62"/>
        <v>0</v>
      </c>
      <c r="P208" s="534">
        <f t="shared" ref="P208" si="67">+O208/$H$18</f>
        <v>0</v>
      </c>
      <c r="Q208" s="534">
        <f t="shared" si="59"/>
        <v>0</v>
      </c>
      <c r="R208" s="534">
        <f t="shared" si="63"/>
        <v>0</v>
      </c>
      <c r="S208" s="327">
        <v>21</v>
      </c>
      <c r="T208" s="327" t="str">
        <f t="shared" si="64"/>
        <v>0</v>
      </c>
      <c r="U208" s="327" t="str">
        <f t="shared" si="60"/>
        <v>0</v>
      </c>
      <c r="V208" s="327" t="str">
        <f t="shared" si="65"/>
        <v>0</v>
      </c>
      <c r="W208" s="327">
        <v>120</v>
      </c>
      <c r="X208" s="327">
        <f t="shared" si="66"/>
        <v>0</v>
      </c>
      <c r="Y208" s="327"/>
      <c r="Z208" s="327"/>
      <c r="AA208" s="327"/>
      <c r="AB208" s="327"/>
      <c r="AC208" s="327"/>
      <c r="AD208" s="327"/>
      <c r="AE208" s="327" t="s">
        <v>123</v>
      </c>
      <c r="AF208" s="327"/>
      <c r="AG208" s="327">
        <v>50</v>
      </c>
      <c r="AH208" s="327"/>
      <c r="AI208" s="327"/>
      <c r="AJ208" s="327"/>
      <c r="AK208" s="327"/>
      <c r="AL208" s="327"/>
      <c r="AM208" s="327"/>
      <c r="AN208" s="327"/>
      <c r="AO208" s="327"/>
      <c r="AP208" s="327"/>
      <c r="AQ208" s="327">
        <v>6</v>
      </c>
      <c r="AR208" s="327">
        <v>5</v>
      </c>
      <c r="AS208" s="327"/>
      <c r="AT208" s="327"/>
      <c r="AU208" s="327"/>
      <c r="AV208" s="327"/>
      <c r="AW208" s="327"/>
      <c r="AX208" s="327"/>
      <c r="AY208" s="327"/>
      <c r="AZ208" s="327"/>
      <c r="BA208" s="327"/>
      <c r="BB208" s="327">
        <v>1</v>
      </c>
      <c r="BC208" s="327">
        <v>1</v>
      </c>
      <c r="BD208" s="327">
        <v>1</v>
      </c>
      <c r="BE208" s="327">
        <v>1</v>
      </c>
      <c r="BF208" s="327"/>
      <c r="BG208" s="327"/>
      <c r="BH208" s="327"/>
      <c r="BI208" s="327">
        <v>1</v>
      </c>
      <c r="BJ208" s="327"/>
      <c r="BK208" s="327"/>
      <c r="BL208" s="327"/>
      <c r="BM208" s="327"/>
      <c r="BN208" s="327"/>
      <c r="BO208" s="327"/>
      <c r="BP208" s="327"/>
      <c r="BQ208" s="327"/>
      <c r="BR208" s="327">
        <v>1</v>
      </c>
      <c r="BS208" s="327">
        <v>4</v>
      </c>
      <c r="BT208" s="327"/>
      <c r="BU208" s="327">
        <v>4</v>
      </c>
      <c r="BV208" s="327">
        <v>68</v>
      </c>
      <c r="BW208" s="327" t="s">
        <v>132</v>
      </c>
      <c r="BX208" s="327" t="s">
        <v>132</v>
      </c>
      <c r="BY208" s="327"/>
      <c r="BZ208" s="327" t="s">
        <v>6</v>
      </c>
      <c r="CA208" s="327"/>
      <c r="CB208" s="327"/>
      <c r="CC208" s="327"/>
      <c r="CD208" s="327"/>
      <c r="CE208" s="327"/>
      <c r="CF208" s="327">
        <v>19.8</v>
      </c>
      <c r="CG208" s="327"/>
    </row>
    <row r="209" spans="2:85" ht="15" customHeight="1">
      <c r="C209" s="327"/>
      <c r="D209" s="327"/>
      <c r="E209" s="327" t="s">
        <v>113</v>
      </c>
      <c r="F209" s="327"/>
      <c r="G209" s="535" t="s">
        <v>775</v>
      </c>
      <c r="H209" s="535" t="s">
        <v>869</v>
      </c>
      <c r="I209" s="327"/>
      <c r="J209" s="536" t="s">
        <v>766</v>
      </c>
      <c r="K209" s="536" t="s">
        <v>765</v>
      </c>
      <c r="L209" s="327">
        <v>1</v>
      </c>
      <c r="M209" s="327">
        <v>0</v>
      </c>
      <c r="N209" s="327"/>
      <c r="O209" s="327">
        <f t="shared" si="62"/>
        <v>0</v>
      </c>
      <c r="P209" s="534">
        <f t="shared" si="61"/>
        <v>0</v>
      </c>
      <c r="Q209" s="534">
        <f t="shared" ref="Q209:Q240" si="68">IF($H209=G209,SUMIF($H:$H,H209,$P:$P),P209)</f>
        <v>0</v>
      </c>
      <c r="R209" s="534">
        <f t="shared" si="63"/>
        <v>0</v>
      </c>
      <c r="S209" s="327">
        <v>21</v>
      </c>
      <c r="T209" s="327" t="str">
        <f t="shared" si="64"/>
        <v>0</v>
      </c>
      <c r="U209" s="327" t="str">
        <f t="shared" ref="U209:U240" si="69">IF($H209=G209,SUMIF($H:$H,H209,$T:$T),T209)</f>
        <v>0</v>
      </c>
      <c r="V209" s="327" t="str">
        <f t="shared" si="65"/>
        <v>0</v>
      </c>
      <c r="W209" s="327">
        <v>120</v>
      </c>
      <c r="X209" s="327">
        <f t="shared" si="66"/>
        <v>0</v>
      </c>
      <c r="Y209" s="327"/>
      <c r="Z209" s="327"/>
      <c r="AA209" s="327"/>
      <c r="AB209" s="327"/>
      <c r="AC209" s="327"/>
      <c r="AD209" s="327"/>
      <c r="AE209" s="327" t="s">
        <v>123</v>
      </c>
      <c r="AF209" s="327"/>
      <c r="AG209" s="327">
        <v>50</v>
      </c>
      <c r="AH209" s="327"/>
      <c r="AI209" s="327"/>
      <c r="AJ209" s="327"/>
      <c r="AK209" s="327"/>
      <c r="AL209" s="327"/>
      <c r="AM209" s="327"/>
      <c r="AN209" s="327"/>
      <c r="AO209" s="327"/>
      <c r="AP209" s="327"/>
      <c r="AQ209" s="327">
        <v>6</v>
      </c>
      <c r="AR209" s="327">
        <v>5</v>
      </c>
      <c r="AS209" s="327"/>
      <c r="AT209" s="327"/>
      <c r="AU209" s="327"/>
      <c r="AV209" s="327"/>
      <c r="AW209" s="327"/>
      <c r="AX209" s="327"/>
      <c r="AY209" s="327"/>
      <c r="AZ209" s="327"/>
      <c r="BA209" s="327"/>
      <c r="BB209" s="327">
        <v>1</v>
      </c>
      <c r="BC209" s="327">
        <v>1</v>
      </c>
      <c r="BD209" s="327">
        <v>1</v>
      </c>
      <c r="BE209" s="327">
        <v>1</v>
      </c>
      <c r="BF209" s="327"/>
      <c r="BG209" s="327"/>
      <c r="BH209" s="327"/>
      <c r="BI209" s="327">
        <v>1</v>
      </c>
      <c r="BJ209" s="327"/>
      <c r="BK209" s="327"/>
      <c r="BL209" s="327"/>
      <c r="BM209" s="327"/>
      <c r="BN209" s="327"/>
      <c r="BO209" s="327"/>
      <c r="BP209" s="327"/>
      <c r="BQ209" s="327">
        <v>1</v>
      </c>
      <c r="BR209" s="327">
        <v>1</v>
      </c>
      <c r="BS209" s="327">
        <v>1</v>
      </c>
      <c r="BT209" s="327"/>
      <c r="BU209" s="327">
        <v>1</v>
      </c>
      <c r="BV209" s="327">
        <v>68</v>
      </c>
      <c r="BW209" s="327" t="s">
        <v>132</v>
      </c>
      <c r="BX209" s="327" t="s">
        <v>132</v>
      </c>
      <c r="BY209" s="327"/>
      <c r="BZ209" s="327" t="s">
        <v>6</v>
      </c>
      <c r="CA209" s="327"/>
      <c r="CB209" s="327"/>
      <c r="CC209" s="327"/>
      <c r="CD209" s="327"/>
      <c r="CE209" s="327"/>
      <c r="CF209" s="327">
        <v>19.8</v>
      </c>
      <c r="CG209" s="327"/>
    </row>
    <row r="210" spans="2:85" ht="15" customHeight="1">
      <c r="B210" s="524" t="s">
        <v>757</v>
      </c>
      <c r="C210" s="327"/>
      <c r="D210" s="327" t="s">
        <v>112</v>
      </c>
      <c r="E210" s="327" t="s">
        <v>261</v>
      </c>
      <c r="F210" s="327"/>
      <c r="G210" s="535" t="s">
        <v>757</v>
      </c>
      <c r="H210" s="535" t="s">
        <v>757</v>
      </c>
      <c r="I210" s="327"/>
      <c r="J210" s="536" t="s">
        <v>761</v>
      </c>
      <c r="K210" s="536" t="s">
        <v>760</v>
      </c>
      <c r="L210" s="327">
        <v>1</v>
      </c>
      <c r="M210" s="327">
        <v>107</v>
      </c>
      <c r="N210" s="327"/>
      <c r="O210" s="327">
        <f t="shared" si="62"/>
        <v>107</v>
      </c>
      <c r="P210" s="534">
        <f t="shared" si="61"/>
        <v>5.35</v>
      </c>
      <c r="Q210" s="534">
        <f t="shared" si="68"/>
        <v>10.7</v>
      </c>
      <c r="R210" s="534">
        <f t="shared" si="63"/>
        <v>11.77</v>
      </c>
      <c r="S210" s="327">
        <v>21</v>
      </c>
      <c r="T210" s="327">
        <f t="shared" si="64"/>
        <v>200</v>
      </c>
      <c r="U210" s="327">
        <f t="shared" si="69"/>
        <v>400</v>
      </c>
      <c r="V210" s="327">
        <f t="shared" si="65"/>
        <v>0</v>
      </c>
      <c r="W210" s="327">
        <v>120</v>
      </c>
      <c r="X210" s="327">
        <f t="shared" si="66"/>
        <v>2</v>
      </c>
      <c r="Y210" s="327"/>
      <c r="Z210" s="327"/>
      <c r="AA210" s="327"/>
      <c r="AB210" s="327"/>
      <c r="AC210" s="327"/>
      <c r="AD210" s="327"/>
      <c r="AE210" s="327" t="s">
        <v>89</v>
      </c>
      <c r="AF210" s="327"/>
      <c r="AG210" s="327">
        <v>200</v>
      </c>
      <c r="AH210" s="327"/>
      <c r="AI210" s="327"/>
      <c r="AJ210" s="327"/>
      <c r="AK210" s="327"/>
      <c r="AL210" s="327"/>
      <c r="AM210" s="327"/>
      <c r="AN210" s="327"/>
      <c r="AO210" s="327"/>
      <c r="AP210" s="327"/>
      <c r="AQ210" s="327">
        <v>5.9</v>
      </c>
      <c r="AR210" s="327">
        <v>5</v>
      </c>
      <c r="AS210" s="327"/>
      <c r="AT210" s="327"/>
      <c r="AU210" s="327"/>
      <c r="AV210" s="327"/>
      <c r="AW210" s="327"/>
      <c r="AX210" s="327"/>
      <c r="AY210" s="327"/>
      <c r="AZ210" s="327"/>
      <c r="BA210" s="327"/>
      <c r="BB210" s="327"/>
      <c r="BC210" s="327"/>
      <c r="BD210" s="327"/>
      <c r="BE210" s="327"/>
      <c r="BF210" s="327">
        <v>1</v>
      </c>
      <c r="BG210" s="327">
        <v>1</v>
      </c>
      <c r="BH210" s="327">
        <v>1</v>
      </c>
      <c r="BI210" s="327"/>
      <c r="BJ210" s="327"/>
      <c r="BK210" s="327"/>
      <c r="BL210" s="327"/>
      <c r="BM210" s="327"/>
      <c r="BN210" s="327"/>
      <c r="BO210" s="327"/>
      <c r="BP210" s="327"/>
      <c r="BQ210" s="327"/>
      <c r="BR210" s="327">
        <v>1</v>
      </c>
      <c r="BS210" s="327">
        <v>3</v>
      </c>
      <c r="BT210" s="327"/>
      <c r="BU210" s="327">
        <v>3</v>
      </c>
      <c r="BV210" s="327">
        <v>68</v>
      </c>
      <c r="BW210" s="327" t="s">
        <v>132</v>
      </c>
      <c r="BX210" s="327" t="s">
        <v>132</v>
      </c>
      <c r="BY210" s="327"/>
      <c r="BZ210" s="327" t="s">
        <v>6</v>
      </c>
      <c r="CA210" s="327"/>
      <c r="CB210" s="327"/>
      <c r="CC210" s="327"/>
      <c r="CD210" s="327"/>
      <c r="CE210" s="327"/>
      <c r="CF210" s="327">
        <v>19.8</v>
      </c>
      <c r="CG210" s="327"/>
    </row>
    <row r="211" spans="2:85" ht="15" customHeight="1">
      <c r="B211" s="524" t="s">
        <v>757</v>
      </c>
      <c r="C211" s="327"/>
      <c r="D211" s="327" t="s">
        <v>112</v>
      </c>
      <c r="E211" s="327" t="s">
        <v>261</v>
      </c>
      <c r="F211" s="327"/>
      <c r="G211" s="535" t="s">
        <v>758</v>
      </c>
      <c r="H211" s="535" t="s">
        <v>757</v>
      </c>
      <c r="I211" s="327"/>
      <c r="J211" s="536" t="s">
        <v>762</v>
      </c>
      <c r="K211" s="536" t="s">
        <v>760</v>
      </c>
      <c r="L211" s="327">
        <v>1</v>
      </c>
      <c r="M211" s="327">
        <v>107</v>
      </c>
      <c r="N211" s="327"/>
      <c r="O211" s="327">
        <f t="shared" si="55"/>
        <v>107</v>
      </c>
      <c r="P211" s="534">
        <f t="shared" si="61"/>
        <v>5.35</v>
      </c>
      <c r="Q211" s="534">
        <f t="shared" si="68"/>
        <v>5.35</v>
      </c>
      <c r="R211" s="534">
        <f t="shared" si="56"/>
        <v>5.8849999999999998</v>
      </c>
      <c r="S211" s="327">
        <v>21</v>
      </c>
      <c r="T211" s="327">
        <f t="shared" ref="T211:T241" si="70">IF(M211=0,"0",ROUNDUP(P211*S211/AG211,0)*AG211)</f>
        <v>200</v>
      </c>
      <c r="U211" s="327">
        <f t="shared" si="69"/>
        <v>200</v>
      </c>
      <c r="V211" s="327">
        <f t="shared" si="57"/>
        <v>0</v>
      </c>
      <c r="W211" s="327">
        <v>120</v>
      </c>
      <c r="X211" s="327">
        <f t="shared" si="58"/>
        <v>2</v>
      </c>
      <c r="Y211" s="327"/>
      <c r="Z211" s="327"/>
      <c r="AA211" s="327"/>
      <c r="AB211" s="327"/>
      <c r="AC211" s="327"/>
      <c r="AD211" s="327"/>
      <c r="AE211" s="327" t="s">
        <v>89</v>
      </c>
      <c r="AF211" s="327"/>
      <c r="AG211" s="327">
        <v>200</v>
      </c>
      <c r="AH211" s="327"/>
      <c r="AI211" s="327"/>
      <c r="AJ211" s="327"/>
      <c r="AK211" s="327"/>
      <c r="AL211" s="327"/>
      <c r="AM211" s="327"/>
      <c r="AN211" s="327"/>
      <c r="AO211" s="327"/>
      <c r="AP211" s="327"/>
      <c r="AQ211" s="327">
        <v>5.9</v>
      </c>
      <c r="AR211" s="327">
        <v>5</v>
      </c>
      <c r="AS211" s="327"/>
      <c r="AT211" s="327"/>
      <c r="AU211" s="327"/>
      <c r="AV211" s="327"/>
      <c r="AW211" s="327"/>
      <c r="AX211" s="327"/>
      <c r="AY211" s="327"/>
      <c r="AZ211" s="327"/>
      <c r="BA211" s="327"/>
      <c r="BB211" s="327"/>
      <c r="BC211" s="327"/>
      <c r="BD211" s="327"/>
      <c r="BE211" s="327"/>
      <c r="BF211" s="327">
        <v>1</v>
      </c>
      <c r="BG211" s="327">
        <v>1</v>
      </c>
      <c r="BH211" s="327">
        <v>1</v>
      </c>
      <c r="BI211" s="327"/>
      <c r="BJ211" s="327"/>
      <c r="BK211" s="327"/>
      <c r="BL211" s="327"/>
      <c r="BM211" s="327"/>
      <c r="BN211" s="327"/>
      <c r="BO211" s="327"/>
      <c r="BP211" s="327"/>
      <c r="BQ211" s="327"/>
      <c r="BR211" s="327">
        <v>1</v>
      </c>
      <c r="BS211" s="327">
        <v>3</v>
      </c>
      <c r="BT211" s="327"/>
      <c r="BU211" s="327">
        <v>3</v>
      </c>
      <c r="BV211" s="327">
        <v>68</v>
      </c>
      <c r="BW211" s="327" t="s">
        <v>132</v>
      </c>
      <c r="BX211" s="327" t="s">
        <v>132</v>
      </c>
      <c r="BY211" s="327"/>
      <c r="BZ211" s="327" t="s">
        <v>6</v>
      </c>
      <c r="CA211" s="327"/>
      <c r="CB211" s="327"/>
      <c r="CC211" s="327"/>
      <c r="CD211" s="327"/>
      <c r="CE211" s="327"/>
      <c r="CF211" s="327">
        <v>19.8</v>
      </c>
      <c r="CG211" s="327"/>
    </row>
    <row r="212" spans="2:85" ht="15" customHeight="1">
      <c r="B212" s="524" t="s">
        <v>757</v>
      </c>
      <c r="C212" s="327"/>
      <c r="D212" s="327" t="s">
        <v>112</v>
      </c>
      <c r="E212" s="327" t="s">
        <v>261</v>
      </c>
      <c r="F212" s="327"/>
      <c r="G212" s="535" t="s">
        <v>759</v>
      </c>
      <c r="H212" s="535" t="s">
        <v>757</v>
      </c>
      <c r="I212" s="327"/>
      <c r="J212" s="536" t="s">
        <v>763</v>
      </c>
      <c r="K212" s="536" t="s">
        <v>760</v>
      </c>
      <c r="L212" s="327">
        <v>1</v>
      </c>
      <c r="M212" s="327">
        <v>0</v>
      </c>
      <c r="N212" s="327"/>
      <c r="O212" s="327">
        <f t="shared" si="55"/>
        <v>0</v>
      </c>
      <c r="P212" s="534">
        <f t="shared" si="61"/>
        <v>0</v>
      </c>
      <c r="Q212" s="534">
        <f t="shared" si="68"/>
        <v>0</v>
      </c>
      <c r="R212" s="534">
        <f t="shared" si="56"/>
        <v>0</v>
      </c>
      <c r="S212" s="327">
        <v>21</v>
      </c>
      <c r="T212" s="327" t="str">
        <f t="shared" si="70"/>
        <v>0</v>
      </c>
      <c r="U212" s="327" t="str">
        <f t="shared" si="69"/>
        <v>0</v>
      </c>
      <c r="V212" s="327" t="str">
        <f t="shared" si="57"/>
        <v>0</v>
      </c>
      <c r="W212" s="327">
        <v>120</v>
      </c>
      <c r="X212" s="327">
        <f t="shared" si="58"/>
        <v>0</v>
      </c>
      <c r="Y212" s="327"/>
      <c r="Z212" s="327"/>
      <c r="AA212" s="327"/>
      <c r="AB212" s="327"/>
      <c r="AC212" s="327"/>
      <c r="AD212" s="327"/>
      <c r="AE212" s="327" t="s">
        <v>89</v>
      </c>
      <c r="AF212" s="327"/>
      <c r="AG212" s="327">
        <v>200</v>
      </c>
      <c r="AH212" s="327"/>
      <c r="AI212" s="327"/>
      <c r="AJ212" s="327"/>
      <c r="AK212" s="327"/>
      <c r="AL212" s="327"/>
      <c r="AM212" s="327"/>
      <c r="AN212" s="327"/>
      <c r="AO212" s="327"/>
      <c r="AP212" s="327"/>
      <c r="AQ212" s="327">
        <v>5.9</v>
      </c>
      <c r="AR212" s="327">
        <v>5</v>
      </c>
      <c r="AS212" s="327"/>
      <c r="AT212" s="327"/>
      <c r="AU212" s="327"/>
      <c r="AV212" s="327"/>
      <c r="AW212" s="327"/>
      <c r="AX212" s="327"/>
      <c r="AY212" s="327"/>
      <c r="AZ212" s="327"/>
      <c r="BA212" s="327"/>
      <c r="BB212" s="327"/>
      <c r="BC212" s="327"/>
      <c r="BD212" s="327"/>
      <c r="BE212" s="327"/>
      <c r="BF212" s="327">
        <v>1</v>
      </c>
      <c r="BG212" s="327">
        <v>1</v>
      </c>
      <c r="BH212" s="327">
        <v>1</v>
      </c>
      <c r="BI212" s="327"/>
      <c r="BJ212" s="327"/>
      <c r="BK212" s="327"/>
      <c r="BL212" s="327"/>
      <c r="BM212" s="327"/>
      <c r="BN212" s="327"/>
      <c r="BO212" s="327"/>
      <c r="BP212" s="327"/>
      <c r="BQ212" s="327"/>
      <c r="BR212" s="327">
        <v>1</v>
      </c>
      <c r="BS212" s="327">
        <v>3</v>
      </c>
      <c r="BT212" s="327"/>
      <c r="BU212" s="327">
        <v>3</v>
      </c>
      <c r="BV212" s="327">
        <v>68</v>
      </c>
      <c r="BW212" s="327" t="s">
        <v>132</v>
      </c>
      <c r="BX212" s="327" t="s">
        <v>132</v>
      </c>
      <c r="BY212" s="327"/>
      <c r="BZ212" s="327" t="s">
        <v>6</v>
      </c>
      <c r="CA212" s="327"/>
      <c r="CB212" s="327"/>
      <c r="CC212" s="327"/>
      <c r="CD212" s="327"/>
      <c r="CE212" s="327"/>
      <c r="CF212" s="327">
        <v>19.8</v>
      </c>
      <c r="CG212" s="327"/>
    </row>
    <row r="213" spans="2:85" ht="15" customHeight="1">
      <c r="B213" s="524" t="s">
        <v>1190</v>
      </c>
      <c r="C213" s="327"/>
      <c r="D213" s="327" t="s">
        <v>112</v>
      </c>
      <c r="E213" s="327" t="s">
        <v>132</v>
      </c>
      <c r="F213" s="327"/>
      <c r="G213" s="327" t="s">
        <v>1392</v>
      </c>
      <c r="H213" s="327" t="s">
        <v>1190</v>
      </c>
      <c r="I213" s="327" t="s">
        <v>477</v>
      </c>
      <c r="J213" s="327" t="s">
        <v>478</v>
      </c>
      <c r="K213" s="327" t="s">
        <v>479</v>
      </c>
      <c r="L213" s="327">
        <v>1</v>
      </c>
      <c r="M213" s="327">
        <v>240</v>
      </c>
      <c r="N213" s="327"/>
      <c r="O213" s="327">
        <f t="shared" si="55"/>
        <v>240</v>
      </c>
      <c r="P213" s="534">
        <f t="shared" si="61"/>
        <v>12</v>
      </c>
      <c r="Q213" s="534">
        <f t="shared" si="68"/>
        <v>12</v>
      </c>
      <c r="R213" s="534">
        <f t="shared" si="56"/>
        <v>13.2</v>
      </c>
      <c r="S213" s="327">
        <v>1</v>
      </c>
      <c r="T213" s="327">
        <f t="shared" si="70"/>
        <v>30</v>
      </c>
      <c r="U213" s="327">
        <f t="shared" si="69"/>
        <v>30</v>
      </c>
      <c r="V213" s="327">
        <f t="shared" si="57"/>
        <v>0.4</v>
      </c>
      <c r="W213" s="327">
        <v>30</v>
      </c>
      <c r="X213" s="327">
        <f t="shared" si="58"/>
        <v>1</v>
      </c>
      <c r="Y213" s="327"/>
      <c r="Z213" s="327"/>
      <c r="AA213" s="327"/>
      <c r="AB213" s="327"/>
      <c r="AC213" s="327"/>
      <c r="AD213" s="327"/>
      <c r="AE213" s="327" t="s">
        <v>169</v>
      </c>
      <c r="AF213" s="327"/>
      <c r="AG213" s="327">
        <v>30</v>
      </c>
      <c r="AH213" s="327"/>
      <c r="AI213" s="327"/>
      <c r="AJ213" s="327"/>
      <c r="AK213" s="327"/>
      <c r="AL213" s="327"/>
      <c r="AM213" s="327"/>
      <c r="AN213" s="327"/>
      <c r="AO213" s="327"/>
      <c r="AP213" s="327"/>
      <c r="AQ213" s="327">
        <v>9</v>
      </c>
      <c r="AR213" s="327">
        <v>1</v>
      </c>
      <c r="AS213" s="327"/>
      <c r="AT213" s="327"/>
      <c r="AU213" s="327">
        <v>2</v>
      </c>
      <c r="AV213" s="327"/>
      <c r="AW213" s="327"/>
      <c r="AX213" s="327"/>
      <c r="AY213" s="327"/>
      <c r="AZ213" s="327"/>
      <c r="BA213" s="327"/>
      <c r="BB213" s="327"/>
      <c r="BC213" s="327"/>
      <c r="BD213" s="327"/>
      <c r="BE213" s="327"/>
      <c r="BF213" s="327"/>
      <c r="BG213" s="327"/>
      <c r="BH213" s="327"/>
      <c r="BI213" s="327"/>
      <c r="BJ213" s="327">
        <v>1</v>
      </c>
      <c r="BK213" s="327">
        <v>1</v>
      </c>
      <c r="BL213" s="327">
        <v>1</v>
      </c>
      <c r="BM213" s="327">
        <v>1</v>
      </c>
      <c r="BN213" s="327"/>
      <c r="BO213" s="327"/>
      <c r="BP213" s="327"/>
      <c r="BQ213" s="327"/>
      <c r="BR213" s="327">
        <v>1</v>
      </c>
      <c r="BS213" s="327">
        <v>3</v>
      </c>
      <c r="BT213" s="327"/>
      <c r="BU213" s="327">
        <v>3</v>
      </c>
      <c r="BV213" s="327">
        <v>1440</v>
      </c>
      <c r="BW213" s="327" t="s">
        <v>132</v>
      </c>
      <c r="BX213" s="327" t="s">
        <v>132</v>
      </c>
      <c r="BY213" s="327"/>
      <c r="BZ213" s="327" t="s">
        <v>120</v>
      </c>
      <c r="CA213" s="327"/>
      <c r="CB213" s="327"/>
      <c r="CC213" s="327"/>
      <c r="CD213" s="327"/>
      <c r="CE213" s="327"/>
      <c r="CF213" s="327">
        <v>37.666666666666671</v>
      </c>
      <c r="CG213" s="327"/>
    </row>
    <row r="214" spans="2:85" ht="15" customHeight="1">
      <c r="B214" s="524" t="s">
        <v>1190</v>
      </c>
      <c r="C214" s="327"/>
      <c r="D214" s="327" t="s">
        <v>112</v>
      </c>
      <c r="E214" s="327" t="s">
        <v>132</v>
      </c>
      <c r="F214" s="327"/>
      <c r="G214" s="327" t="s">
        <v>1380</v>
      </c>
      <c r="H214" s="327" t="s">
        <v>1222</v>
      </c>
      <c r="I214" s="327" t="s">
        <v>480</v>
      </c>
      <c r="J214" s="327" t="s">
        <v>478</v>
      </c>
      <c r="K214" s="327" t="s">
        <v>479</v>
      </c>
      <c r="L214" s="327">
        <v>1</v>
      </c>
      <c r="M214" s="327">
        <v>1334</v>
      </c>
      <c r="N214" s="327"/>
      <c r="O214" s="327">
        <f t="shared" si="55"/>
        <v>1334</v>
      </c>
      <c r="P214" s="534">
        <f t="shared" si="61"/>
        <v>66.7</v>
      </c>
      <c r="Q214" s="534">
        <f t="shared" si="68"/>
        <v>66.7</v>
      </c>
      <c r="R214" s="534">
        <f t="shared" si="56"/>
        <v>73.37</v>
      </c>
      <c r="S214" s="327">
        <v>1</v>
      </c>
      <c r="T214" s="327">
        <f t="shared" si="70"/>
        <v>90</v>
      </c>
      <c r="U214" s="327">
        <f t="shared" si="69"/>
        <v>90</v>
      </c>
      <c r="V214" s="327">
        <f t="shared" si="57"/>
        <v>2.7</v>
      </c>
      <c r="W214" s="327">
        <v>25</v>
      </c>
      <c r="X214" s="327">
        <f t="shared" si="58"/>
        <v>4</v>
      </c>
      <c r="Y214" s="327"/>
      <c r="Z214" s="327"/>
      <c r="AA214" s="327"/>
      <c r="AB214" s="327"/>
      <c r="AC214" s="327"/>
      <c r="AD214" s="327"/>
      <c r="AE214" s="327" t="s">
        <v>169</v>
      </c>
      <c r="AF214" s="327"/>
      <c r="AG214" s="327">
        <v>30</v>
      </c>
      <c r="AH214" s="327"/>
      <c r="AI214" s="327"/>
      <c r="AJ214" s="327"/>
      <c r="AK214" s="327"/>
      <c r="AL214" s="327"/>
      <c r="AM214" s="327"/>
      <c r="AN214" s="327"/>
      <c r="AO214" s="327"/>
      <c r="AP214" s="327"/>
      <c r="AQ214" s="327">
        <v>9</v>
      </c>
      <c r="AR214" s="327">
        <v>8</v>
      </c>
      <c r="AS214" s="327"/>
      <c r="AT214" s="327"/>
      <c r="AU214" s="327">
        <v>2</v>
      </c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BG214" s="327"/>
      <c r="BH214" s="327"/>
      <c r="BI214" s="327"/>
      <c r="BJ214" s="327">
        <v>1</v>
      </c>
      <c r="BK214" s="327">
        <v>1</v>
      </c>
      <c r="BL214" s="327">
        <v>1</v>
      </c>
      <c r="BM214" s="327">
        <v>1</v>
      </c>
      <c r="BN214" s="327"/>
      <c r="BO214" s="327"/>
      <c r="BP214" s="327"/>
      <c r="BQ214" s="327"/>
      <c r="BR214" s="327">
        <v>1</v>
      </c>
      <c r="BS214" s="327">
        <v>3</v>
      </c>
      <c r="BT214" s="327"/>
      <c r="BU214" s="327">
        <v>3</v>
      </c>
      <c r="BV214" s="327">
        <v>11391</v>
      </c>
      <c r="BW214" s="327" t="s">
        <v>119</v>
      </c>
      <c r="BX214" s="327" t="s">
        <v>119</v>
      </c>
      <c r="BY214" s="327"/>
      <c r="BZ214" s="327" t="s">
        <v>120</v>
      </c>
      <c r="CA214" s="327"/>
      <c r="CB214" s="327"/>
      <c r="CC214" s="327"/>
      <c r="CD214" s="327"/>
      <c r="CE214" s="327"/>
      <c r="CF214" s="327">
        <v>37.666666666666671</v>
      </c>
      <c r="CG214" s="327"/>
    </row>
    <row r="215" spans="2:85" ht="15" customHeight="1">
      <c r="B215" s="524" t="s">
        <v>1223</v>
      </c>
      <c r="C215" s="327"/>
      <c r="D215" s="327" t="s">
        <v>112</v>
      </c>
      <c r="E215" s="327" t="s">
        <v>132</v>
      </c>
      <c r="F215" s="327"/>
      <c r="G215" s="327" t="s">
        <v>1381</v>
      </c>
      <c r="H215" s="327" t="s">
        <v>1223</v>
      </c>
      <c r="I215" s="327" t="s">
        <v>481</v>
      </c>
      <c r="J215" s="327" t="s">
        <v>482</v>
      </c>
      <c r="K215" s="327" t="s">
        <v>479</v>
      </c>
      <c r="L215" s="327">
        <v>1</v>
      </c>
      <c r="M215" s="327">
        <v>310</v>
      </c>
      <c r="N215" s="327"/>
      <c r="O215" s="327">
        <f t="shared" si="55"/>
        <v>310</v>
      </c>
      <c r="P215" s="534">
        <f t="shared" si="61"/>
        <v>15.5</v>
      </c>
      <c r="Q215" s="534">
        <f t="shared" si="68"/>
        <v>15.5</v>
      </c>
      <c r="R215" s="534">
        <f t="shared" si="56"/>
        <v>17.05</v>
      </c>
      <c r="S215" s="327">
        <v>1</v>
      </c>
      <c r="T215" s="327">
        <f t="shared" si="70"/>
        <v>30</v>
      </c>
      <c r="U215" s="327">
        <f t="shared" si="69"/>
        <v>30</v>
      </c>
      <c r="V215" s="327">
        <f t="shared" si="57"/>
        <v>0.5</v>
      </c>
      <c r="W215" s="327">
        <v>30</v>
      </c>
      <c r="X215" s="327">
        <f t="shared" si="58"/>
        <v>1</v>
      </c>
      <c r="Y215" s="327"/>
      <c r="Z215" s="327"/>
      <c r="AA215" s="327"/>
      <c r="AB215" s="327"/>
      <c r="AC215" s="327"/>
      <c r="AD215" s="327"/>
      <c r="AE215" s="327" t="s">
        <v>169</v>
      </c>
      <c r="AF215" s="327"/>
      <c r="AG215" s="327">
        <v>30</v>
      </c>
      <c r="AH215" s="327"/>
      <c r="AI215" s="327"/>
      <c r="AJ215" s="327"/>
      <c r="AK215" s="327"/>
      <c r="AL215" s="327"/>
      <c r="AM215" s="327"/>
      <c r="AN215" s="327"/>
      <c r="AO215" s="327"/>
      <c r="AP215" s="327"/>
      <c r="AQ215" s="327">
        <v>9</v>
      </c>
      <c r="AR215" s="327">
        <v>1</v>
      </c>
      <c r="AS215" s="327">
        <v>1.5</v>
      </c>
      <c r="AT215" s="327"/>
      <c r="AU215" s="327">
        <v>2</v>
      </c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BG215" s="327"/>
      <c r="BH215" s="327"/>
      <c r="BI215" s="327"/>
      <c r="BJ215" s="327">
        <v>1</v>
      </c>
      <c r="BK215" s="327">
        <v>1</v>
      </c>
      <c r="BL215" s="327">
        <v>1</v>
      </c>
      <c r="BM215" s="327">
        <v>1</v>
      </c>
      <c r="BN215" s="327"/>
      <c r="BO215" s="327"/>
      <c r="BP215" s="327"/>
      <c r="BQ215" s="327"/>
      <c r="BR215" s="327">
        <v>1</v>
      </c>
      <c r="BS215" s="327">
        <v>3</v>
      </c>
      <c r="BT215" s="327"/>
      <c r="BU215" s="327">
        <v>3</v>
      </c>
      <c r="BV215" s="327">
        <v>1395</v>
      </c>
      <c r="BW215" s="327" t="s">
        <v>132</v>
      </c>
      <c r="BX215" s="327" t="s">
        <v>132</v>
      </c>
      <c r="BY215" s="327"/>
      <c r="BZ215" s="327" t="s">
        <v>120</v>
      </c>
      <c r="CA215" s="327"/>
      <c r="CB215" s="327"/>
      <c r="CC215" s="327"/>
      <c r="CD215" s="327"/>
      <c r="CE215" s="327"/>
      <c r="CF215" s="327">
        <v>37.666666666666671</v>
      </c>
      <c r="CG215" s="327"/>
    </row>
    <row r="216" spans="2:85" ht="15" customHeight="1">
      <c r="B216" s="524" t="s">
        <v>1190</v>
      </c>
      <c r="C216" s="327"/>
      <c r="D216" s="327" t="s">
        <v>112</v>
      </c>
      <c r="E216" s="327" t="s">
        <v>132</v>
      </c>
      <c r="F216" s="327"/>
      <c r="G216" s="327" t="s">
        <v>1382</v>
      </c>
      <c r="H216" s="327" t="s">
        <v>852</v>
      </c>
      <c r="I216" s="327" t="s">
        <v>483</v>
      </c>
      <c r="J216" s="327" t="s">
        <v>478</v>
      </c>
      <c r="K216" s="327" t="s">
        <v>484</v>
      </c>
      <c r="L216" s="327">
        <v>1</v>
      </c>
      <c r="M216" s="327">
        <v>240</v>
      </c>
      <c r="N216" s="327"/>
      <c r="O216" s="327">
        <f t="shared" si="55"/>
        <v>240</v>
      </c>
      <c r="P216" s="534">
        <f t="shared" si="61"/>
        <v>12</v>
      </c>
      <c r="Q216" s="534">
        <f t="shared" si="68"/>
        <v>12</v>
      </c>
      <c r="R216" s="534">
        <f t="shared" si="56"/>
        <v>13.2</v>
      </c>
      <c r="S216" s="327">
        <v>1</v>
      </c>
      <c r="T216" s="327">
        <f t="shared" si="70"/>
        <v>30</v>
      </c>
      <c r="U216" s="327">
        <f t="shared" si="69"/>
        <v>30</v>
      </c>
      <c r="V216" s="327">
        <f t="shared" si="57"/>
        <v>0.4</v>
      </c>
      <c r="W216" s="327">
        <v>30</v>
      </c>
      <c r="X216" s="327">
        <f t="shared" si="58"/>
        <v>1</v>
      </c>
      <c r="Y216" s="327"/>
      <c r="Z216" s="327"/>
      <c r="AA216" s="327"/>
      <c r="AB216" s="327"/>
      <c r="AC216" s="327"/>
      <c r="AD216" s="327"/>
      <c r="AE216" s="327" t="s">
        <v>169</v>
      </c>
      <c r="AF216" s="327"/>
      <c r="AG216" s="327">
        <v>30</v>
      </c>
      <c r="AH216" s="327"/>
      <c r="AI216" s="327"/>
      <c r="AJ216" s="327"/>
      <c r="AK216" s="327"/>
      <c r="AL216" s="327"/>
      <c r="AM216" s="327"/>
      <c r="AN216" s="327"/>
      <c r="AO216" s="327"/>
      <c r="AP216" s="327"/>
      <c r="AQ216" s="327">
        <v>9</v>
      </c>
      <c r="AR216" s="327">
        <v>1</v>
      </c>
      <c r="AS216" s="327"/>
      <c r="AT216" s="327"/>
      <c r="AU216" s="327">
        <v>2</v>
      </c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BG216" s="327"/>
      <c r="BH216" s="327"/>
      <c r="BI216" s="327"/>
      <c r="BJ216" s="327">
        <v>1</v>
      </c>
      <c r="BK216" s="327">
        <v>1</v>
      </c>
      <c r="BL216" s="327">
        <v>1</v>
      </c>
      <c r="BM216" s="327">
        <v>1</v>
      </c>
      <c r="BN216" s="327"/>
      <c r="BO216" s="327"/>
      <c r="BP216" s="327"/>
      <c r="BQ216" s="327"/>
      <c r="BR216" s="327">
        <v>1</v>
      </c>
      <c r="BS216" s="327">
        <v>3</v>
      </c>
      <c r="BT216" s="327"/>
      <c r="BU216" s="327">
        <v>3</v>
      </c>
      <c r="BV216" s="327">
        <v>1440</v>
      </c>
      <c r="BW216" s="327" t="s">
        <v>132</v>
      </c>
      <c r="BX216" s="327" t="s">
        <v>132</v>
      </c>
      <c r="BY216" s="327"/>
      <c r="BZ216" s="327" t="s">
        <v>120</v>
      </c>
      <c r="CA216" s="327"/>
      <c r="CB216" s="327"/>
      <c r="CC216" s="327"/>
      <c r="CD216" s="327"/>
      <c r="CE216" s="327"/>
      <c r="CF216" s="327">
        <v>37.666666666666671</v>
      </c>
      <c r="CG216" s="327"/>
    </row>
    <row r="217" spans="2:85" ht="15" customHeight="1">
      <c r="B217" s="524" t="s">
        <v>1190</v>
      </c>
      <c r="C217" s="327"/>
      <c r="D217" s="327" t="s">
        <v>112</v>
      </c>
      <c r="E217" s="327" t="s">
        <v>132</v>
      </c>
      <c r="F217" s="327"/>
      <c r="G217" s="327" t="s">
        <v>1379</v>
      </c>
      <c r="H217" s="327" t="s">
        <v>1224</v>
      </c>
      <c r="I217" s="327" t="s">
        <v>485</v>
      </c>
      <c r="J217" s="327" t="s">
        <v>478</v>
      </c>
      <c r="K217" s="327" t="s">
        <v>484</v>
      </c>
      <c r="L217" s="327">
        <v>1</v>
      </c>
      <c r="M217" s="327">
        <v>1334</v>
      </c>
      <c r="N217" s="327"/>
      <c r="O217" s="327">
        <f t="shared" ref="O217:O249" si="71">+M217+N217</f>
        <v>1334</v>
      </c>
      <c r="P217" s="534">
        <f t="shared" si="61"/>
        <v>66.7</v>
      </c>
      <c r="Q217" s="534">
        <f t="shared" si="68"/>
        <v>66.7</v>
      </c>
      <c r="R217" s="534">
        <f t="shared" ref="R217:R249" si="72">Q217*10%+Q217</f>
        <v>73.37</v>
      </c>
      <c r="S217" s="327">
        <v>1</v>
      </c>
      <c r="T217" s="327">
        <f t="shared" si="70"/>
        <v>90</v>
      </c>
      <c r="U217" s="327">
        <f t="shared" si="69"/>
        <v>90</v>
      </c>
      <c r="V217" s="327">
        <f t="shared" ref="V217:V249" si="73">IF(M217=0,"0",ROUND(P217/W217,1))</f>
        <v>2.7</v>
      </c>
      <c r="W217" s="327">
        <v>25</v>
      </c>
      <c r="X217" s="327">
        <f t="shared" ref="X217:X249" si="74">ROUNDUP(T217/W217,0)</f>
        <v>4</v>
      </c>
      <c r="Y217" s="327"/>
      <c r="Z217" s="327"/>
      <c r="AA217" s="327"/>
      <c r="AB217" s="327"/>
      <c r="AC217" s="327"/>
      <c r="AD217" s="327"/>
      <c r="AE217" s="327" t="s">
        <v>169</v>
      </c>
      <c r="AF217" s="327"/>
      <c r="AG217" s="327">
        <v>30</v>
      </c>
      <c r="AH217" s="327"/>
      <c r="AI217" s="327"/>
      <c r="AJ217" s="327"/>
      <c r="AK217" s="327"/>
      <c r="AL217" s="327"/>
      <c r="AM217" s="327"/>
      <c r="AN217" s="327"/>
      <c r="AO217" s="327"/>
      <c r="AP217" s="327"/>
      <c r="AQ217" s="327">
        <v>9</v>
      </c>
      <c r="AR217" s="327">
        <v>8</v>
      </c>
      <c r="AS217" s="327"/>
      <c r="AT217" s="327"/>
      <c r="AU217" s="327">
        <v>2</v>
      </c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BG217" s="327"/>
      <c r="BH217" s="327"/>
      <c r="BI217" s="327"/>
      <c r="BJ217" s="327">
        <v>1</v>
      </c>
      <c r="BK217" s="327">
        <v>1</v>
      </c>
      <c r="BL217" s="327">
        <v>1</v>
      </c>
      <c r="BM217" s="327">
        <v>1</v>
      </c>
      <c r="BN217" s="327"/>
      <c r="BO217" s="327"/>
      <c r="BP217" s="327"/>
      <c r="BQ217" s="327"/>
      <c r="BR217" s="327">
        <v>1</v>
      </c>
      <c r="BS217" s="327">
        <v>3</v>
      </c>
      <c r="BT217" s="327"/>
      <c r="BU217" s="327">
        <v>3</v>
      </c>
      <c r="BV217" s="327">
        <v>11391</v>
      </c>
      <c r="BW217" s="327" t="s">
        <v>119</v>
      </c>
      <c r="BX217" s="327" t="s">
        <v>119</v>
      </c>
      <c r="BY217" s="327"/>
      <c r="BZ217" s="327" t="s">
        <v>120</v>
      </c>
      <c r="CA217" s="327"/>
      <c r="CB217" s="327"/>
      <c r="CC217" s="327"/>
      <c r="CD217" s="327"/>
      <c r="CE217" s="327"/>
      <c r="CF217" s="327">
        <v>37.666666666666671</v>
      </c>
      <c r="CG217" s="327"/>
    </row>
    <row r="218" spans="2:85" ht="15" customHeight="1">
      <c r="B218" s="524" t="s">
        <v>1223</v>
      </c>
      <c r="C218" s="327"/>
      <c r="D218" s="327" t="s">
        <v>112</v>
      </c>
      <c r="E218" s="327" t="s">
        <v>132</v>
      </c>
      <c r="F218" s="327"/>
      <c r="G218" s="327" t="s">
        <v>1383</v>
      </c>
      <c r="H218" s="327" t="s">
        <v>1225</v>
      </c>
      <c r="I218" s="327" t="s">
        <v>486</v>
      </c>
      <c r="J218" s="327" t="s">
        <v>482</v>
      </c>
      <c r="K218" s="327" t="s">
        <v>484</v>
      </c>
      <c r="L218" s="327">
        <v>1</v>
      </c>
      <c r="M218" s="327">
        <v>310</v>
      </c>
      <c r="N218" s="327"/>
      <c r="O218" s="327">
        <f t="shared" si="71"/>
        <v>310</v>
      </c>
      <c r="P218" s="534">
        <f t="shared" si="61"/>
        <v>15.5</v>
      </c>
      <c r="Q218" s="534">
        <f t="shared" si="68"/>
        <v>15.5</v>
      </c>
      <c r="R218" s="534">
        <f t="shared" si="72"/>
        <v>17.05</v>
      </c>
      <c r="S218" s="327">
        <v>1</v>
      </c>
      <c r="T218" s="327">
        <f t="shared" si="70"/>
        <v>30</v>
      </c>
      <c r="U218" s="327">
        <f t="shared" si="69"/>
        <v>30</v>
      </c>
      <c r="V218" s="327">
        <f t="shared" si="73"/>
        <v>0.5</v>
      </c>
      <c r="W218" s="327">
        <v>30</v>
      </c>
      <c r="X218" s="327">
        <f t="shared" si="74"/>
        <v>1</v>
      </c>
      <c r="Y218" s="327"/>
      <c r="Z218" s="327"/>
      <c r="AA218" s="327"/>
      <c r="AB218" s="327"/>
      <c r="AC218" s="327"/>
      <c r="AD218" s="327"/>
      <c r="AE218" s="327" t="s">
        <v>169</v>
      </c>
      <c r="AF218" s="327"/>
      <c r="AG218" s="327">
        <v>30</v>
      </c>
      <c r="AH218" s="327"/>
      <c r="AI218" s="327"/>
      <c r="AJ218" s="327"/>
      <c r="AK218" s="327"/>
      <c r="AL218" s="327"/>
      <c r="AM218" s="327"/>
      <c r="AN218" s="327"/>
      <c r="AO218" s="327"/>
      <c r="AP218" s="327"/>
      <c r="AQ218" s="327">
        <v>9</v>
      </c>
      <c r="AR218" s="327">
        <v>1</v>
      </c>
      <c r="AS218" s="327">
        <v>1.5</v>
      </c>
      <c r="AT218" s="327"/>
      <c r="AU218" s="327">
        <v>2</v>
      </c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BG218" s="327"/>
      <c r="BH218" s="327"/>
      <c r="BI218" s="327"/>
      <c r="BJ218" s="327">
        <v>1</v>
      </c>
      <c r="BK218" s="327">
        <v>1</v>
      </c>
      <c r="BL218" s="327">
        <v>1</v>
      </c>
      <c r="BM218" s="327">
        <v>1</v>
      </c>
      <c r="BN218" s="327"/>
      <c r="BO218" s="327"/>
      <c r="BP218" s="327"/>
      <c r="BQ218" s="327"/>
      <c r="BR218" s="327">
        <v>1</v>
      </c>
      <c r="BS218" s="327">
        <v>3</v>
      </c>
      <c r="BT218" s="327"/>
      <c r="BU218" s="327">
        <v>3</v>
      </c>
      <c r="BV218" s="327">
        <v>1395</v>
      </c>
      <c r="BW218" s="327" t="s">
        <v>132</v>
      </c>
      <c r="BX218" s="327" t="s">
        <v>132</v>
      </c>
      <c r="BY218" s="327"/>
      <c r="BZ218" s="327" t="s">
        <v>120</v>
      </c>
      <c r="CA218" s="327"/>
      <c r="CB218" s="327"/>
      <c r="CC218" s="327"/>
      <c r="CD218" s="327"/>
      <c r="CE218" s="327"/>
      <c r="CF218" s="327">
        <v>37.666666666666671</v>
      </c>
      <c r="CG218" s="327"/>
    </row>
    <row r="219" spans="2:85" ht="15" customHeight="1">
      <c r="B219" s="524" t="s">
        <v>487</v>
      </c>
      <c r="C219" s="327"/>
      <c r="D219" s="327" t="s">
        <v>112</v>
      </c>
      <c r="E219" s="327" t="s">
        <v>132</v>
      </c>
      <c r="F219" s="327"/>
      <c r="G219" s="327" t="s">
        <v>855</v>
      </c>
      <c r="H219" s="327" t="s">
        <v>487</v>
      </c>
      <c r="I219" s="327" t="s">
        <v>488</v>
      </c>
      <c r="J219" s="327" t="s">
        <v>489</v>
      </c>
      <c r="K219" s="327" t="s">
        <v>490</v>
      </c>
      <c r="L219" s="327">
        <v>1</v>
      </c>
      <c r="M219" s="327">
        <v>2074</v>
      </c>
      <c r="N219" s="327"/>
      <c r="O219" s="327">
        <f t="shared" si="71"/>
        <v>2074</v>
      </c>
      <c r="P219" s="534">
        <f t="shared" si="61"/>
        <v>103.7</v>
      </c>
      <c r="Q219" s="534">
        <f t="shared" si="68"/>
        <v>103.7</v>
      </c>
      <c r="R219" s="534">
        <f t="shared" si="72"/>
        <v>114.07000000000001</v>
      </c>
      <c r="S219" s="327">
        <v>1</v>
      </c>
      <c r="T219" s="327">
        <f t="shared" si="70"/>
        <v>120</v>
      </c>
      <c r="U219" s="327">
        <f t="shared" si="69"/>
        <v>120</v>
      </c>
      <c r="V219" s="327">
        <f t="shared" si="73"/>
        <v>2.6</v>
      </c>
      <c r="W219" s="327">
        <v>40</v>
      </c>
      <c r="X219" s="327">
        <f t="shared" si="74"/>
        <v>3</v>
      </c>
      <c r="Y219" s="327"/>
      <c r="Z219" s="327"/>
      <c r="AA219" s="327"/>
      <c r="AB219" s="327"/>
      <c r="AC219" s="327"/>
      <c r="AD219" s="327"/>
      <c r="AE219" s="327" t="s">
        <v>169</v>
      </c>
      <c r="AF219" s="327"/>
      <c r="AG219" s="327">
        <v>40</v>
      </c>
      <c r="AH219" s="327"/>
      <c r="AI219" s="327"/>
      <c r="AJ219" s="327"/>
      <c r="AK219" s="327"/>
      <c r="AL219" s="327"/>
      <c r="AM219" s="327"/>
      <c r="AN219" s="327"/>
      <c r="AO219" s="327"/>
      <c r="AP219" s="327"/>
      <c r="AQ219" s="327">
        <v>9</v>
      </c>
      <c r="AR219" s="327">
        <v>8</v>
      </c>
      <c r="AS219" s="327">
        <v>5</v>
      </c>
      <c r="AT219" s="327"/>
      <c r="AU219" s="327">
        <v>2</v>
      </c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BG219" s="327"/>
      <c r="BH219" s="327"/>
      <c r="BI219" s="327"/>
      <c r="BJ219" s="327">
        <v>1</v>
      </c>
      <c r="BK219" s="327">
        <v>1</v>
      </c>
      <c r="BL219" s="327">
        <v>1</v>
      </c>
      <c r="BM219" s="327">
        <v>1</v>
      </c>
      <c r="BN219" s="327"/>
      <c r="BO219" s="327"/>
      <c r="BP219" s="327"/>
      <c r="BQ219" s="327"/>
      <c r="BR219" s="327">
        <v>1</v>
      </c>
      <c r="BS219" s="327">
        <v>3</v>
      </c>
      <c r="BT219" s="327"/>
      <c r="BU219" s="327">
        <v>3</v>
      </c>
      <c r="BV219" s="327">
        <v>17448</v>
      </c>
      <c r="BW219" s="327" t="s">
        <v>119</v>
      </c>
      <c r="BX219" s="327" t="s">
        <v>119</v>
      </c>
      <c r="BY219" s="327"/>
      <c r="BZ219" s="327" t="s">
        <v>120</v>
      </c>
      <c r="CA219" s="327"/>
      <c r="CB219" s="327"/>
      <c r="CC219" s="327"/>
      <c r="CD219" s="327"/>
      <c r="CE219" s="327"/>
      <c r="CF219" s="327">
        <v>56</v>
      </c>
      <c r="CG219" s="327"/>
    </row>
    <row r="220" spans="2:85" ht="15" customHeight="1">
      <c r="B220" s="524" t="s">
        <v>1191</v>
      </c>
      <c r="C220" s="327"/>
      <c r="D220" s="327" t="s">
        <v>112</v>
      </c>
      <c r="E220" s="327" t="s">
        <v>132</v>
      </c>
      <c r="F220" s="327"/>
      <c r="G220" s="327" t="s">
        <v>856</v>
      </c>
      <c r="H220" s="327" t="s">
        <v>1191</v>
      </c>
      <c r="I220" s="327" t="s">
        <v>491</v>
      </c>
      <c r="J220" s="327" t="s">
        <v>492</v>
      </c>
      <c r="K220" s="327" t="s">
        <v>490</v>
      </c>
      <c r="L220" s="327">
        <v>1</v>
      </c>
      <c r="M220" s="327">
        <v>1083</v>
      </c>
      <c r="N220" s="327"/>
      <c r="O220" s="327">
        <f t="shared" si="71"/>
        <v>1083</v>
      </c>
      <c r="P220" s="534">
        <f t="shared" si="61"/>
        <v>54.15</v>
      </c>
      <c r="Q220" s="534">
        <f t="shared" si="68"/>
        <v>54.15</v>
      </c>
      <c r="R220" s="534">
        <f t="shared" si="72"/>
        <v>59.564999999999998</v>
      </c>
      <c r="S220" s="327">
        <v>1</v>
      </c>
      <c r="T220" s="327">
        <f t="shared" si="70"/>
        <v>80</v>
      </c>
      <c r="U220" s="327">
        <f t="shared" si="69"/>
        <v>80</v>
      </c>
      <c r="V220" s="327">
        <f t="shared" si="73"/>
        <v>1.4</v>
      </c>
      <c r="W220" s="327">
        <v>40</v>
      </c>
      <c r="X220" s="327">
        <f t="shared" si="74"/>
        <v>2</v>
      </c>
      <c r="Y220" s="327"/>
      <c r="Z220" s="327"/>
      <c r="AA220" s="327"/>
      <c r="AB220" s="327"/>
      <c r="AC220" s="327"/>
      <c r="AD220" s="327"/>
      <c r="AE220" s="327" t="s">
        <v>169</v>
      </c>
      <c r="AF220" s="327"/>
      <c r="AG220" s="327">
        <v>40</v>
      </c>
      <c r="AH220" s="327"/>
      <c r="AI220" s="327"/>
      <c r="AJ220" s="327"/>
      <c r="AK220" s="327"/>
      <c r="AL220" s="327"/>
      <c r="AM220" s="327"/>
      <c r="AN220" s="327"/>
      <c r="AO220" s="327"/>
      <c r="AP220" s="327"/>
      <c r="AQ220" s="327">
        <v>9</v>
      </c>
      <c r="AR220" s="327">
        <v>1</v>
      </c>
      <c r="AS220" s="327">
        <v>1.5</v>
      </c>
      <c r="AT220" s="327"/>
      <c r="AU220" s="327">
        <v>2</v>
      </c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BG220" s="327"/>
      <c r="BH220" s="327"/>
      <c r="BI220" s="327"/>
      <c r="BJ220" s="327">
        <v>1</v>
      </c>
      <c r="BK220" s="327">
        <v>1</v>
      </c>
      <c r="BL220" s="327">
        <v>1</v>
      </c>
      <c r="BM220" s="327">
        <v>1</v>
      </c>
      <c r="BN220" s="327"/>
      <c r="BO220" s="327"/>
      <c r="BP220" s="327"/>
      <c r="BQ220" s="327"/>
      <c r="BR220" s="327">
        <v>1</v>
      </c>
      <c r="BS220" s="327">
        <v>3</v>
      </c>
      <c r="BT220" s="327"/>
      <c r="BU220" s="327">
        <v>3</v>
      </c>
      <c r="BV220" s="327">
        <v>4626</v>
      </c>
      <c r="BW220" s="327" t="s">
        <v>132</v>
      </c>
      <c r="BX220" s="327" t="s">
        <v>132</v>
      </c>
      <c r="BY220" s="327"/>
      <c r="BZ220" s="327" t="s">
        <v>120</v>
      </c>
      <c r="CA220" s="327"/>
      <c r="CB220" s="327"/>
      <c r="CC220" s="327"/>
      <c r="CD220" s="327"/>
      <c r="CE220" s="327"/>
      <c r="CF220" s="327">
        <v>56</v>
      </c>
      <c r="CG220" s="327"/>
    </row>
    <row r="221" spans="2:85" ht="15" customHeight="1">
      <c r="B221" s="524" t="s">
        <v>487</v>
      </c>
      <c r="C221" s="327"/>
      <c r="D221" s="327" t="s">
        <v>112</v>
      </c>
      <c r="E221" s="327" t="s">
        <v>132</v>
      </c>
      <c r="F221" s="327"/>
      <c r="G221" s="327" t="s">
        <v>857</v>
      </c>
      <c r="H221" s="327" t="s">
        <v>857</v>
      </c>
      <c r="I221" s="327" t="s">
        <v>493</v>
      </c>
      <c r="J221" s="327" t="s">
        <v>489</v>
      </c>
      <c r="K221" s="327" t="s">
        <v>490</v>
      </c>
      <c r="L221" s="327">
        <v>1</v>
      </c>
      <c r="M221" s="327">
        <v>115</v>
      </c>
      <c r="N221" s="327"/>
      <c r="O221" s="327">
        <f t="shared" si="71"/>
        <v>115</v>
      </c>
      <c r="P221" s="534">
        <f t="shared" si="61"/>
        <v>5.75</v>
      </c>
      <c r="Q221" s="534">
        <f t="shared" si="68"/>
        <v>5.75</v>
      </c>
      <c r="R221" s="534">
        <f t="shared" si="72"/>
        <v>6.3250000000000002</v>
      </c>
      <c r="S221" s="327">
        <v>1</v>
      </c>
      <c r="T221" s="327">
        <f t="shared" si="70"/>
        <v>40</v>
      </c>
      <c r="U221" s="327">
        <f t="shared" si="69"/>
        <v>40</v>
      </c>
      <c r="V221" s="327">
        <f t="shared" si="73"/>
        <v>0.1</v>
      </c>
      <c r="W221" s="327">
        <v>40</v>
      </c>
      <c r="X221" s="327">
        <f t="shared" si="74"/>
        <v>1</v>
      </c>
      <c r="Y221" s="327"/>
      <c r="Z221" s="327"/>
      <c r="AA221" s="327"/>
      <c r="AB221" s="327"/>
      <c r="AC221" s="327"/>
      <c r="AD221" s="327"/>
      <c r="AE221" s="327" t="s">
        <v>169</v>
      </c>
      <c r="AF221" s="327"/>
      <c r="AG221" s="327">
        <v>40</v>
      </c>
      <c r="AH221" s="327"/>
      <c r="AI221" s="327"/>
      <c r="AJ221" s="327"/>
      <c r="AK221" s="327"/>
      <c r="AL221" s="327"/>
      <c r="AM221" s="327"/>
      <c r="AN221" s="327"/>
      <c r="AO221" s="327"/>
      <c r="AP221" s="327"/>
      <c r="AQ221" s="327">
        <v>9</v>
      </c>
      <c r="AR221" s="327">
        <v>1</v>
      </c>
      <c r="AS221" s="327"/>
      <c r="AT221" s="327"/>
      <c r="AU221" s="327">
        <v>2</v>
      </c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BG221" s="327"/>
      <c r="BH221" s="327"/>
      <c r="BI221" s="327"/>
      <c r="BJ221" s="327">
        <v>1</v>
      </c>
      <c r="BK221" s="327">
        <v>1</v>
      </c>
      <c r="BL221" s="327">
        <v>1</v>
      </c>
      <c r="BM221" s="327">
        <v>1</v>
      </c>
      <c r="BN221" s="327"/>
      <c r="BO221" s="327"/>
      <c r="BP221" s="327"/>
      <c r="BQ221" s="327"/>
      <c r="BR221" s="327">
        <v>1</v>
      </c>
      <c r="BS221" s="327">
        <v>3</v>
      </c>
      <c r="BT221" s="327"/>
      <c r="BU221" s="327">
        <v>3</v>
      </c>
      <c r="BV221" s="327">
        <v>915</v>
      </c>
      <c r="BW221" s="327" t="s">
        <v>132</v>
      </c>
      <c r="BX221" s="327" t="s">
        <v>132</v>
      </c>
      <c r="BY221" s="327"/>
      <c r="BZ221" s="327" t="s">
        <v>120</v>
      </c>
      <c r="CA221" s="327"/>
      <c r="CB221" s="327"/>
      <c r="CC221" s="327"/>
      <c r="CD221" s="327"/>
      <c r="CE221" s="327"/>
      <c r="CF221" s="327">
        <v>56</v>
      </c>
      <c r="CG221" s="327"/>
    </row>
    <row r="222" spans="2:85" ht="15" customHeight="1">
      <c r="B222" s="524" t="s">
        <v>494</v>
      </c>
      <c r="C222" s="327"/>
      <c r="D222" s="327" t="s">
        <v>112</v>
      </c>
      <c r="E222" s="327" t="s">
        <v>132</v>
      </c>
      <c r="F222" s="327"/>
      <c r="G222" s="327" t="s">
        <v>858</v>
      </c>
      <c r="H222" s="327" t="s">
        <v>494</v>
      </c>
      <c r="I222" s="327" t="s">
        <v>495</v>
      </c>
      <c r="J222" s="327" t="s">
        <v>489</v>
      </c>
      <c r="K222" s="327" t="s">
        <v>496</v>
      </c>
      <c r="L222" s="327">
        <v>1</v>
      </c>
      <c r="M222" s="327">
        <v>2052</v>
      </c>
      <c r="N222" s="327"/>
      <c r="O222" s="327">
        <f t="shared" si="71"/>
        <v>2052</v>
      </c>
      <c r="P222" s="534">
        <f t="shared" si="61"/>
        <v>102.6</v>
      </c>
      <c r="Q222" s="534">
        <f t="shared" si="68"/>
        <v>102.6</v>
      </c>
      <c r="R222" s="534">
        <f t="shared" si="72"/>
        <v>112.86</v>
      </c>
      <c r="S222" s="327">
        <v>1</v>
      </c>
      <c r="T222" s="327">
        <f t="shared" si="70"/>
        <v>120</v>
      </c>
      <c r="U222" s="327">
        <f t="shared" si="69"/>
        <v>120</v>
      </c>
      <c r="V222" s="327">
        <f t="shared" si="73"/>
        <v>2.6</v>
      </c>
      <c r="W222" s="327">
        <v>40</v>
      </c>
      <c r="X222" s="327">
        <f t="shared" si="74"/>
        <v>3</v>
      </c>
      <c r="Y222" s="327"/>
      <c r="Z222" s="327"/>
      <c r="AA222" s="327"/>
      <c r="AB222" s="327"/>
      <c r="AC222" s="327"/>
      <c r="AD222" s="327"/>
      <c r="AE222" s="327" t="s">
        <v>169</v>
      </c>
      <c r="AF222" s="327"/>
      <c r="AG222" s="327">
        <v>40</v>
      </c>
      <c r="AH222" s="327"/>
      <c r="AI222" s="327"/>
      <c r="AJ222" s="327"/>
      <c r="AK222" s="327"/>
      <c r="AL222" s="327"/>
      <c r="AM222" s="327"/>
      <c r="AN222" s="327"/>
      <c r="AO222" s="327"/>
      <c r="AP222" s="327"/>
      <c r="AQ222" s="327">
        <v>9</v>
      </c>
      <c r="AR222" s="327">
        <v>8</v>
      </c>
      <c r="AS222" s="327">
        <v>5</v>
      </c>
      <c r="AT222" s="327"/>
      <c r="AU222" s="327">
        <v>2</v>
      </c>
      <c r="AV222" s="327"/>
      <c r="AW222" s="327"/>
      <c r="AX222" s="327"/>
      <c r="AY222" s="327"/>
      <c r="AZ222" s="327"/>
      <c r="BA222" s="327"/>
      <c r="BB222" s="327"/>
      <c r="BC222" s="327"/>
      <c r="BD222" s="327"/>
      <c r="BE222" s="327"/>
      <c r="BF222" s="327"/>
      <c r="BG222" s="327"/>
      <c r="BH222" s="327"/>
      <c r="BI222" s="327"/>
      <c r="BJ222" s="327">
        <v>1</v>
      </c>
      <c r="BK222" s="327">
        <v>1</v>
      </c>
      <c r="BL222" s="327">
        <v>1</v>
      </c>
      <c r="BM222" s="327">
        <v>1</v>
      </c>
      <c r="BN222" s="327"/>
      <c r="BO222" s="327"/>
      <c r="BP222" s="327"/>
      <c r="BQ222" s="327"/>
      <c r="BR222" s="327">
        <v>1</v>
      </c>
      <c r="BS222" s="327">
        <v>3</v>
      </c>
      <c r="BT222" s="327"/>
      <c r="BU222" s="327">
        <v>3</v>
      </c>
      <c r="BV222" s="327">
        <v>17448</v>
      </c>
      <c r="BW222" s="327" t="s">
        <v>119</v>
      </c>
      <c r="BX222" s="327" t="s">
        <v>119</v>
      </c>
      <c r="BY222" s="327"/>
      <c r="BZ222" s="327" t="s">
        <v>120</v>
      </c>
      <c r="CA222" s="327"/>
      <c r="CB222" s="327"/>
      <c r="CC222" s="327"/>
      <c r="CD222" s="327"/>
      <c r="CE222" s="327"/>
      <c r="CF222" s="327">
        <v>56</v>
      </c>
      <c r="CG222" s="327"/>
    </row>
    <row r="223" spans="2:85" ht="15" customHeight="1">
      <c r="B223" s="524" t="s">
        <v>1192</v>
      </c>
      <c r="C223" s="327"/>
      <c r="D223" s="327" t="s">
        <v>112</v>
      </c>
      <c r="E223" s="327" t="s">
        <v>132</v>
      </c>
      <c r="F223" s="327"/>
      <c r="G223" s="327" t="s">
        <v>859</v>
      </c>
      <c r="H223" s="327" t="s">
        <v>1192</v>
      </c>
      <c r="I223" s="327" t="s">
        <v>497</v>
      </c>
      <c r="J223" s="327" t="s">
        <v>492</v>
      </c>
      <c r="K223" s="327" t="s">
        <v>496</v>
      </c>
      <c r="L223" s="327">
        <v>1</v>
      </c>
      <c r="M223" s="327">
        <v>1117</v>
      </c>
      <c r="N223" s="327"/>
      <c r="O223" s="327">
        <f t="shared" si="71"/>
        <v>1117</v>
      </c>
      <c r="P223" s="534">
        <f t="shared" si="61"/>
        <v>55.85</v>
      </c>
      <c r="Q223" s="534">
        <f t="shared" si="68"/>
        <v>55.85</v>
      </c>
      <c r="R223" s="534">
        <f t="shared" si="72"/>
        <v>61.435000000000002</v>
      </c>
      <c r="S223" s="327">
        <v>1</v>
      </c>
      <c r="T223" s="327">
        <f t="shared" si="70"/>
        <v>80</v>
      </c>
      <c r="U223" s="327">
        <f t="shared" si="69"/>
        <v>80</v>
      </c>
      <c r="V223" s="327">
        <f t="shared" si="73"/>
        <v>1.4</v>
      </c>
      <c r="W223" s="327">
        <v>40</v>
      </c>
      <c r="X223" s="327">
        <f t="shared" si="74"/>
        <v>2</v>
      </c>
      <c r="Y223" s="327"/>
      <c r="Z223" s="327"/>
      <c r="AA223" s="327"/>
      <c r="AB223" s="327"/>
      <c r="AC223" s="327"/>
      <c r="AD223" s="327"/>
      <c r="AE223" s="327" t="s">
        <v>169</v>
      </c>
      <c r="AF223" s="327"/>
      <c r="AG223" s="327">
        <v>40</v>
      </c>
      <c r="AH223" s="327"/>
      <c r="AI223" s="327"/>
      <c r="AJ223" s="327"/>
      <c r="AK223" s="327"/>
      <c r="AL223" s="327"/>
      <c r="AM223" s="327"/>
      <c r="AN223" s="327"/>
      <c r="AO223" s="327"/>
      <c r="AP223" s="327"/>
      <c r="AQ223" s="327">
        <v>9</v>
      </c>
      <c r="AR223" s="327">
        <v>1</v>
      </c>
      <c r="AS223" s="327">
        <v>1.5</v>
      </c>
      <c r="AT223" s="327"/>
      <c r="AU223" s="327">
        <v>2</v>
      </c>
      <c r="AV223" s="327"/>
      <c r="AW223" s="327"/>
      <c r="AX223" s="327"/>
      <c r="AY223" s="327"/>
      <c r="AZ223" s="327"/>
      <c r="BA223" s="327"/>
      <c r="BB223" s="327"/>
      <c r="BC223" s="327"/>
      <c r="BD223" s="327"/>
      <c r="BE223" s="327"/>
      <c r="BF223" s="327"/>
      <c r="BG223" s="327"/>
      <c r="BH223" s="327"/>
      <c r="BI223" s="327"/>
      <c r="BJ223" s="327">
        <v>1</v>
      </c>
      <c r="BK223" s="327">
        <v>1</v>
      </c>
      <c r="BL223" s="327">
        <v>1</v>
      </c>
      <c r="BM223" s="327">
        <v>1</v>
      </c>
      <c r="BN223" s="327"/>
      <c r="BO223" s="327"/>
      <c r="BP223" s="327"/>
      <c r="BQ223" s="327"/>
      <c r="BR223" s="327">
        <v>1</v>
      </c>
      <c r="BS223" s="327">
        <v>3</v>
      </c>
      <c r="BT223" s="327"/>
      <c r="BU223" s="327">
        <v>3</v>
      </c>
      <c r="BV223" s="327">
        <v>4626</v>
      </c>
      <c r="BW223" s="327" t="s">
        <v>132</v>
      </c>
      <c r="BX223" s="327" t="s">
        <v>132</v>
      </c>
      <c r="BY223" s="327"/>
      <c r="BZ223" s="327" t="s">
        <v>120</v>
      </c>
      <c r="CA223" s="327"/>
      <c r="CB223" s="327"/>
      <c r="CC223" s="327"/>
      <c r="CD223" s="327"/>
      <c r="CE223" s="327"/>
      <c r="CF223" s="327">
        <v>56</v>
      </c>
      <c r="CG223" s="327"/>
    </row>
    <row r="224" spans="2:85" ht="15" customHeight="1">
      <c r="B224" s="524" t="s">
        <v>494</v>
      </c>
      <c r="C224" s="327"/>
      <c r="D224" s="327" t="s">
        <v>112</v>
      </c>
      <c r="E224" s="327" t="s">
        <v>132</v>
      </c>
      <c r="F224" s="327"/>
      <c r="G224" s="327" t="s">
        <v>860</v>
      </c>
      <c r="H224" s="327" t="s">
        <v>860</v>
      </c>
      <c r="I224" s="327" t="s">
        <v>498</v>
      </c>
      <c r="J224" s="327" t="s">
        <v>489</v>
      </c>
      <c r="K224" s="327" t="s">
        <v>496</v>
      </c>
      <c r="L224" s="327">
        <v>1</v>
      </c>
      <c r="M224" s="327">
        <v>119</v>
      </c>
      <c r="N224" s="327"/>
      <c r="O224" s="327">
        <f t="shared" si="71"/>
        <v>119</v>
      </c>
      <c r="P224" s="534">
        <f t="shared" si="61"/>
        <v>5.95</v>
      </c>
      <c r="Q224" s="534">
        <f t="shared" si="68"/>
        <v>5.95</v>
      </c>
      <c r="R224" s="534">
        <f t="shared" si="72"/>
        <v>6.5449999999999999</v>
      </c>
      <c r="S224" s="327">
        <v>1</v>
      </c>
      <c r="T224" s="327">
        <f t="shared" si="70"/>
        <v>40</v>
      </c>
      <c r="U224" s="327">
        <f t="shared" si="69"/>
        <v>40</v>
      </c>
      <c r="V224" s="327">
        <f t="shared" si="73"/>
        <v>0.1</v>
      </c>
      <c r="W224" s="327">
        <v>40</v>
      </c>
      <c r="X224" s="327">
        <f t="shared" si="74"/>
        <v>1</v>
      </c>
      <c r="Y224" s="327"/>
      <c r="Z224" s="327"/>
      <c r="AA224" s="327"/>
      <c r="AB224" s="327"/>
      <c r="AC224" s="327"/>
      <c r="AD224" s="327"/>
      <c r="AE224" s="327" t="s">
        <v>169</v>
      </c>
      <c r="AF224" s="327"/>
      <c r="AG224" s="327">
        <v>40</v>
      </c>
      <c r="AH224" s="327"/>
      <c r="AI224" s="327"/>
      <c r="AJ224" s="327"/>
      <c r="AK224" s="327"/>
      <c r="AL224" s="327"/>
      <c r="AM224" s="327"/>
      <c r="AN224" s="327"/>
      <c r="AO224" s="327"/>
      <c r="AP224" s="327"/>
      <c r="AQ224" s="327">
        <v>9</v>
      </c>
      <c r="AR224" s="327">
        <v>1</v>
      </c>
      <c r="AS224" s="327"/>
      <c r="AT224" s="327"/>
      <c r="AU224" s="327">
        <v>2</v>
      </c>
      <c r="AV224" s="327"/>
      <c r="AW224" s="327"/>
      <c r="AX224" s="327"/>
      <c r="AY224" s="327"/>
      <c r="AZ224" s="327"/>
      <c r="BA224" s="327"/>
      <c r="BB224" s="327"/>
      <c r="BC224" s="327"/>
      <c r="BD224" s="327"/>
      <c r="BE224" s="327"/>
      <c r="BF224" s="327"/>
      <c r="BG224" s="327"/>
      <c r="BH224" s="327"/>
      <c r="BI224" s="327"/>
      <c r="BJ224" s="327">
        <v>1</v>
      </c>
      <c r="BK224" s="327">
        <v>1</v>
      </c>
      <c r="BL224" s="327">
        <v>1</v>
      </c>
      <c r="BM224" s="327">
        <v>1</v>
      </c>
      <c r="BN224" s="327"/>
      <c r="BO224" s="327"/>
      <c r="BP224" s="327"/>
      <c r="BQ224" s="327"/>
      <c r="BR224" s="327">
        <v>1</v>
      </c>
      <c r="BS224" s="327">
        <v>3</v>
      </c>
      <c r="BT224" s="327"/>
      <c r="BU224" s="327">
        <v>3</v>
      </c>
      <c r="BV224" s="327">
        <v>939</v>
      </c>
      <c r="BW224" s="327" t="s">
        <v>132</v>
      </c>
      <c r="BX224" s="327" t="s">
        <v>132</v>
      </c>
      <c r="BY224" s="327"/>
      <c r="BZ224" s="327" t="s">
        <v>120</v>
      </c>
      <c r="CA224" s="327"/>
      <c r="CB224" s="327"/>
      <c r="CC224" s="327"/>
      <c r="CD224" s="327"/>
      <c r="CE224" s="327"/>
      <c r="CF224" s="327">
        <v>56</v>
      </c>
      <c r="CG224" s="327"/>
    </row>
    <row r="225" spans="2:96" ht="15" customHeight="1">
      <c r="B225" s="524" t="s">
        <v>1245</v>
      </c>
      <c r="C225" s="327" t="s">
        <v>1016</v>
      </c>
      <c r="D225" s="327"/>
      <c r="E225" s="327" t="s">
        <v>132</v>
      </c>
      <c r="F225" s="327"/>
      <c r="G225" s="327" t="s">
        <v>499</v>
      </c>
      <c r="H225" s="327" t="s">
        <v>499</v>
      </c>
      <c r="I225" s="327" t="s">
        <v>500</v>
      </c>
      <c r="J225" s="327" t="s">
        <v>501</v>
      </c>
      <c r="K225" s="327" t="s">
        <v>502</v>
      </c>
      <c r="L225" s="327">
        <v>1</v>
      </c>
      <c r="M225" s="327">
        <v>10540</v>
      </c>
      <c r="N225" s="327"/>
      <c r="O225" s="327">
        <f t="shared" si="71"/>
        <v>10540</v>
      </c>
      <c r="P225" s="534">
        <f t="shared" ref="P225:P256" si="75">+O225/$H$18</f>
        <v>527</v>
      </c>
      <c r="Q225" s="534">
        <f t="shared" si="68"/>
        <v>527</v>
      </c>
      <c r="R225" s="534">
        <f t="shared" si="72"/>
        <v>579.70000000000005</v>
      </c>
      <c r="S225" s="327">
        <v>1</v>
      </c>
      <c r="T225" s="327">
        <f t="shared" si="70"/>
        <v>550</v>
      </c>
      <c r="U225" s="327">
        <f t="shared" si="69"/>
        <v>550</v>
      </c>
      <c r="V225" s="327">
        <f t="shared" si="73"/>
        <v>10.5</v>
      </c>
      <c r="W225" s="327">
        <v>50</v>
      </c>
      <c r="X225" s="327">
        <f t="shared" si="74"/>
        <v>11</v>
      </c>
      <c r="Y225" s="327"/>
      <c r="Z225" s="327"/>
      <c r="AA225" s="327"/>
      <c r="AB225" s="327"/>
      <c r="AC225" s="327"/>
      <c r="AD225" s="327"/>
      <c r="AE225" s="327" t="s">
        <v>169</v>
      </c>
      <c r="AF225" s="327"/>
      <c r="AG225" s="327">
        <v>50</v>
      </c>
      <c r="AH225" s="327"/>
      <c r="AI225" s="327"/>
      <c r="AJ225" s="327"/>
      <c r="AK225" s="327"/>
      <c r="AL225" s="327"/>
      <c r="AM225" s="327"/>
      <c r="AN225" s="327"/>
      <c r="AO225" s="327"/>
      <c r="AP225" s="327"/>
      <c r="AQ225" s="327">
        <v>9</v>
      </c>
      <c r="AR225" s="327">
        <v>8</v>
      </c>
      <c r="AS225" s="327">
        <v>10</v>
      </c>
      <c r="AT225" s="327"/>
      <c r="AU225" s="327">
        <v>2</v>
      </c>
      <c r="AV225" s="327"/>
      <c r="AW225" s="327"/>
      <c r="AX225" s="327"/>
      <c r="AY225" s="327"/>
      <c r="AZ225" s="327"/>
      <c r="BA225" s="327"/>
      <c r="BB225" s="327">
        <v>1</v>
      </c>
      <c r="BC225" s="327">
        <v>1</v>
      </c>
      <c r="BD225" s="327">
        <v>1</v>
      </c>
      <c r="BE225" s="327">
        <v>1</v>
      </c>
      <c r="BF225" s="327"/>
      <c r="BG225" s="327"/>
      <c r="BH225" s="327"/>
      <c r="BI225" s="327"/>
      <c r="BJ225" s="327">
        <v>1</v>
      </c>
      <c r="BK225" s="327">
        <v>1</v>
      </c>
      <c r="BL225" s="327">
        <v>1</v>
      </c>
      <c r="BM225" s="327">
        <v>1</v>
      </c>
      <c r="BN225" s="327"/>
      <c r="BO225" s="327"/>
      <c r="BP225" s="327"/>
      <c r="BQ225" s="327"/>
      <c r="BR225" s="327">
        <v>1</v>
      </c>
      <c r="BS225" s="327">
        <v>4</v>
      </c>
      <c r="BT225" s="327"/>
      <c r="BU225" s="327">
        <v>4</v>
      </c>
      <c r="BV225" s="327">
        <v>113160</v>
      </c>
      <c r="BW225" s="327" t="s">
        <v>119</v>
      </c>
      <c r="BX225" s="327" t="s">
        <v>119</v>
      </c>
      <c r="BY225" s="327"/>
      <c r="BZ225" s="327" t="s">
        <v>120</v>
      </c>
      <c r="CA225" s="327"/>
      <c r="CB225" s="327"/>
      <c r="CC225" s="327"/>
      <c r="CD225" s="327"/>
      <c r="CE225" s="327"/>
      <c r="CF225" s="327">
        <v>124.33333333333333</v>
      </c>
      <c r="CG225" s="327"/>
    </row>
    <row r="226" spans="2:96" ht="15" customHeight="1">
      <c r="C226" s="327" t="s">
        <v>1022</v>
      </c>
      <c r="D226" s="327"/>
      <c r="E226" s="327" t="s">
        <v>159</v>
      </c>
      <c r="F226" s="327"/>
      <c r="G226" s="327" t="s">
        <v>503</v>
      </c>
      <c r="H226" s="327" t="s">
        <v>503</v>
      </c>
      <c r="I226" s="327" t="s">
        <v>504</v>
      </c>
      <c r="J226" s="327" t="s">
        <v>505</v>
      </c>
      <c r="K226" s="327" t="s">
        <v>506</v>
      </c>
      <c r="L226" s="327">
        <v>1</v>
      </c>
      <c r="M226" s="327">
        <v>3680</v>
      </c>
      <c r="N226" s="327"/>
      <c r="O226" s="327">
        <f t="shared" si="71"/>
        <v>3680</v>
      </c>
      <c r="P226" s="534">
        <f t="shared" si="75"/>
        <v>184</v>
      </c>
      <c r="Q226" s="534">
        <f t="shared" si="68"/>
        <v>184</v>
      </c>
      <c r="R226" s="534">
        <f t="shared" si="72"/>
        <v>202.4</v>
      </c>
      <c r="S226" s="327">
        <v>2</v>
      </c>
      <c r="T226" s="327">
        <f t="shared" si="70"/>
        <v>400</v>
      </c>
      <c r="U226" s="327">
        <f t="shared" si="69"/>
        <v>400</v>
      </c>
      <c r="V226" s="327">
        <f t="shared" si="73"/>
        <v>2.2999999999999998</v>
      </c>
      <c r="W226" s="327">
        <v>80</v>
      </c>
      <c r="X226" s="327">
        <f t="shared" si="74"/>
        <v>5</v>
      </c>
      <c r="Y226" s="327"/>
      <c r="Z226" s="327"/>
      <c r="AA226" s="327"/>
      <c r="AB226" s="327"/>
      <c r="AC226" s="327"/>
      <c r="AD226" s="327"/>
      <c r="AE226" s="327" t="s">
        <v>132</v>
      </c>
      <c r="AF226" s="327"/>
      <c r="AG226" s="327">
        <v>200</v>
      </c>
      <c r="AH226" s="327"/>
      <c r="AI226" s="327"/>
      <c r="AJ226" s="327"/>
      <c r="AK226" s="327"/>
      <c r="AL226" s="327"/>
      <c r="AM226" s="327"/>
      <c r="AN226" s="327"/>
      <c r="AO226" s="327"/>
      <c r="AP226" s="327"/>
      <c r="AQ226" s="327">
        <v>5.3999999999999995</v>
      </c>
      <c r="AR226" s="327">
        <v>5</v>
      </c>
      <c r="AS226" s="327"/>
      <c r="AT226" s="327"/>
      <c r="AU226" s="327"/>
      <c r="AV226" s="327"/>
      <c r="AW226" s="327"/>
      <c r="AX226" s="327"/>
      <c r="AY226" s="327"/>
      <c r="AZ226" s="327"/>
      <c r="BA226" s="327"/>
      <c r="BB226" s="327"/>
      <c r="BC226" s="327">
        <v>1</v>
      </c>
      <c r="BD226" s="327">
        <v>1</v>
      </c>
      <c r="BE226" s="327">
        <v>1</v>
      </c>
      <c r="BF226" s="327"/>
      <c r="BG226" s="327"/>
      <c r="BH226" s="327"/>
      <c r="BI226" s="327"/>
      <c r="BJ226" s="327"/>
      <c r="BK226" s="327"/>
      <c r="BL226" s="327"/>
      <c r="BM226" s="327"/>
      <c r="BN226" s="327">
        <v>1</v>
      </c>
      <c r="BO226" s="327">
        <v>1</v>
      </c>
      <c r="BP226" s="327">
        <v>1</v>
      </c>
      <c r="BQ226" s="327"/>
      <c r="BR226" s="327">
        <v>1</v>
      </c>
      <c r="BS226" s="327">
        <v>3</v>
      </c>
      <c r="BT226" s="327"/>
      <c r="BU226" s="327">
        <v>3</v>
      </c>
      <c r="BV226" s="327">
        <v>18000</v>
      </c>
      <c r="BW226" s="327" t="s">
        <v>119</v>
      </c>
      <c r="BX226" s="327" t="s">
        <v>119</v>
      </c>
      <c r="BY226" s="327"/>
      <c r="BZ226" s="327" t="s">
        <v>120</v>
      </c>
      <c r="CA226" s="327"/>
      <c r="CB226" s="327"/>
      <c r="CC226" s="327"/>
      <c r="CD226" s="327"/>
      <c r="CE226" s="327"/>
      <c r="CF226" s="327">
        <v>48.333333333333336</v>
      </c>
      <c r="CG226" s="327"/>
      <c r="CR226" s="524">
        <v>555</v>
      </c>
    </row>
    <row r="227" spans="2:96" ht="15" customHeight="1">
      <c r="B227" s="524" t="s">
        <v>507</v>
      </c>
      <c r="C227" s="327"/>
      <c r="D227" s="327"/>
      <c r="E227" s="327" t="s">
        <v>159</v>
      </c>
      <c r="F227" s="327"/>
      <c r="G227" s="327" t="s">
        <v>507</v>
      </c>
      <c r="H227" s="327" t="s">
        <v>507</v>
      </c>
      <c r="I227" s="327" t="s">
        <v>508</v>
      </c>
      <c r="J227" s="327" t="s">
        <v>509</v>
      </c>
      <c r="K227" s="327" t="s">
        <v>510</v>
      </c>
      <c r="L227" s="327">
        <v>1</v>
      </c>
      <c r="M227" s="327">
        <v>3680</v>
      </c>
      <c r="N227" s="327"/>
      <c r="O227" s="327">
        <f t="shared" si="71"/>
        <v>3680</v>
      </c>
      <c r="P227" s="534">
        <f t="shared" si="75"/>
        <v>184</v>
      </c>
      <c r="Q227" s="534">
        <f t="shared" si="68"/>
        <v>184</v>
      </c>
      <c r="R227" s="534">
        <f t="shared" si="72"/>
        <v>202.4</v>
      </c>
      <c r="S227" s="327">
        <v>2</v>
      </c>
      <c r="T227" s="327">
        <f t="shared" si="70"/>
        <v>400</v>
      </c>
      <c r="U227" s="327">
        <f t="shared" si="69"/>
        <v>400</v>
      </c>
      <c r="V227" s="327">
        <f t="shared" si="73"/>
        <v>2.2999999999999998</v>
      </c>
      <c r="W227" s="327">
        <v>80</v>
      </c>
      <c r="X227" s="327">
        <f t="shared" si="74"/>
        <v>5</v>
      </c>
      <c r="Y227" s="327"/>
      <c r="Z227" s="327"/>
      <c r="AA227" s="327"/>
      <c r="AB227" s="327"/>
      <c r="AC227" s="327"/>
      <c r="AD227" s="327"/>
      <c r="AE227" s="327" t="s">
        <v>132</v>
      </c>
      <c r="AF227" s="327"/>
      <c r="AG227" s="327">
        <v>200</v>
      </c>
      <c r="AH227" s="327"/>
      <c r="AI227" s="327"/>
      <c r="AJ227" s="327"/>
      <c r="AK227" s="327"/>
      <c r="AL227" s="327"/>
      <c r="AM227" s="327"/>
      <c r="AN227" s="327"/>
      <c r="AO227" s="327"/>
      <c r="AP227" s="327"/>
      <c r="AQ227" s="327">
        <v>5.4000000000000083</v>
      </c>
      <c r="AR227" s="327">
        <v>5</v>
      </c>
      <c r="AS227" s="327"/>
      <c r="AT227" s="327"/>
      <c r="AU227" s="327"/>
      <c r="AV227" s="327"/>
      <c r="AW227" s="327"/>
      <c r="AX227" s="327"/>
      <c r="AY227" s="327"/>
      <c r="AZ227" s="327"/>
      <c r="BA227" s="327"/>
      <c r="BB227" s="327"/>
      <c r="BC227" s="327">
        <v>1</v>
      </c>
      <c r="BD227" s="327">
        <v>1</v>
      </c>
      <c r="BE227" s="327">
        <v>1</v>
      </c>
      <c r="BF227" s="327"/>
      <c r="BG227" s="327"/>
      <c r="BH227" s="327"/>
      <c r="BI227" s="327"/>
      <c r="BJ227" s="327"/>
      <c r="BK227" s="327"/>
      <c r="BL227" s="327"/>
      <c r="BM227" s="327"/>
      <c r="BN227" s="327">
        <v>1</v>
      </c>
      <c r="BO227" s="327">
        <v>1</v>
      </c>
      <c r="BP227" s="327">
        <v>1</v>
      </c>
      <c r="BQ227" s="327"/>
      <c r="BR227" s="327">
        <v>1</v>
      </c>
      <c r="BS227" s="327">
        <v>3</v>
      </c>
      <c r="BT227" s="327"/>
      <c r="BU227" s="327">
        <v>3</v>
      </c>
      <c r="BV227" s="327">
        <v>18000</v>
      </c>
      <c r="BW227" s="327" t="s">
        <v>119</v>
      </c>
      <c r="BX227" s="327" t="s">
        <v>119</v>
      </c>
      <c r="BY227" s="327"/>
      <c r="BZ227" s="327" t="s">
        <v>120</v>
      </c>
      <c r="CA227" s="327"/>
      <c r="CB227" s="327"/>
      <c r="CC227" s="327"/>
      <c r="CD227" s="327"/>
      <c r="CE227" s="327"/>
      <c r="CF227" s="327">
        <v>48.333333333333336</v>
      </c>
      <c r="CG227" s="327"/>
      <c r="CR227" s="524">
        <v>560</v>
      </c>
    </row>
    <row r="228" spans="2:96" ht="15" customHeight="1">
      <c r="C228" s="327" t="s">
        <v>1529</v>
      </c>
      <c r="D228" s="327"/>
      <c r="E228" s="327" t="s">
        <v>159</v>
      </c>
      <c r="F228" s="327"/>
      <c r="G228" s="327" t="s">
        <v>511</v>
      </c>
      <c r="H228" s="327" t="s">
        <v>511</v>
      </c>
      <c r="I228" s="327" t="s">
        <v>512</v>
      </c>
      <c r="J228" s="327" t="s">
        <v>513</v>
      </c>
      <c r="K228" s="327" t="s">
        <v>514</v>
      </c>
      <c r="L228" s="327">
        <v>1</v>
      </c>
      <c r="M228" s="327">
        <v>9210</v>
      </c>
      <c r="N228" s="327"/>
      <c r="O228" s="327">
        <f>+M228+N228</f>
        <v>9210</v>
      </c>
      <c r="P228" s="534">
        <f t="shared" si="75"/>
        <v>460.5</v>
      </c>
      <c r="Q228" s="534">
        <f t="shared" si="68"/>
        <v>1381.5</v>
      </c>
      <c r="R228" s="534">
        <f>Q228*10%+Q228</f>
        <v>1519.65</v>
      </c>
      <c r="S228" s="327">
        <v>2</v>
      </c>
      <c r="T228" s="327">
        <f>IF(M228=0,"0",ROUNDUP(P228*S228/AG228,0)*AG228)</f>
        <v>1440</v>
      </c>
      <c r="U228" s="327">
        <f t="shared" si="69"/>
        <v>4320</v>
      </c>
      <c r="V228" s="327">
        <f>IF(M228=0,"0",ROUND(P228/W228,1))</f>
        <v>1.3</v>
      </c>
      <c r="W228" s="327">
        <v>360</v>
      </c>
      <c r="X228" s="327">
        <f>ROUNDUP(T228/W228,0)</f>
        <v>4</v>
      </c>
      <c r="Y228" s="327"/>
      <c r="Z228" s="327"/>
      <c r="AA228" s="327"/>
      <c r="AB228" s="327"/>
      <c r="AC228" s="327"/>
      <c r="AD228" s="327"/>
      <c r="AE228" s="327" t="s">
        <v>169</v>
      </c>
      <c r="AF228" s="327"/>
      <c r="AG228" s="327">
        <v>720</v>
      </c>
      <c r="AH228" s="327"/>
      <c r="AI228" s="327"/>
      <c r="AJ228" s="327"/>
      <c r="AK228" s="327"/>
      <c r="AL228" s="327"/>
      <c r="AM228" s="327"/>
      <c r="AN228" s="327"/>
      <c r="AO228" s="327"/>
      <c r="AP228" s="327"/>
      <c r="AQ228" s="327">
        <v>5.8514851485149091</v>
      </c>
      <c r="AR228" s="327">
        <v>5</v>
      </c>
      <c r="AS228" s="327"/>
      <c r="AT228" s="327"/>
      <c r="AU228" s="327"/>
      <c r="AV228" s="327"/>
      <c r="AW228" s="327"/>
      <c r="AX228" s="327"/>
      <c r="AY228" s="327"/>
      <c r="AZ228" s="327"/>
      <c r="BA228" s="327"/>
      <c r="BB228" s="327"/>
      <c r="BC228" s="327"/>
      <c r="BD228" s="327"/>
      <c r="BE228" s="327"/>
      <c r="BF228" s="327"/>
      <c r="BG228" s="327"/>
      <c r="BH228" s="327"/>
      <c r="BI228" s="327"/>
      <c r="BJ228" s="327"/>
      <c r="BK228" s="327"/>
      <c r="BL228" s="327"/>
      <c r="BM228" s="327"/>
      <c r="BN228" s="327"/>
      <c r="BO228" s="327"/>
      <c r="BP228" s="327"/>
      <c r="BQ228" s="327">
        <v>1</v>
      </c>
      <c r="BR228" s="327">
        <v>1</v>
      </c>
      <c r="BS228" s="327">
        <v>1</v>
      </c>
      <c r="BT228" s="327"/>
      <c r="BU228" s="327">
        <v>1</v>
      </c>
      <c r="BV228" s="327">
        <v>13800</v>
      </c>
      <c r="BW228" s="327" t="s">
        <v>119</v>
      </c>
      <c r="BX228" s="327" t="s">
        <v>119</v>
      </c>
      <c r="BY228" s="327"/>
      <c r="BZ228" s="327" t="s">
        <v>120</v>
      </c>
      <c r="CA228" s="327"/>
      <c r="CB228" s="327"/>
      <c r="CC228" s="327"/>
      <c r="CD228" s="327"/>
      <c r="CE228" s="327"/>
      <c r="CF228" s="327">
        <v>79.8</v>
      </c>
      <c r="CG228" s="327"/>
      <c r="CR228" s="524">
        <v>603.5</v>
      </c>
    </row>
    <row r="229" spans="2:96" ht="15" customHeight="1">
      <c r="C229" s="327" t="s">
        <v>1529</v>
      </c>
      <c r="D229" s="327"/>
      <c r="E229" s="327" t="s">
        <v>159</v>
      </c>
      <c r="F229" s="327"/>
      <c r="G229" s="327" t="s">
        <v>740</v>
      </c>
      <c r="H229" s="327" t="s">
        <v>511</v>
      </c>
      <c r="I229" s="327" t="s">
        <v>512</v>
      </c>
      <c r="J229" s="327" t="s">
        <v>513</v>
      </c>
      <c r="K229" s="327" t="s">
        <v>514</v>
      </c>
      <c r="L229" s="327">
        <v>1</v>
      </c>
      <c r="M229" s="327">
        <v>9210</v>
      </c>
      <c r="N229" s="327"/>
      <c r="O229" s="327">
        <f t="shared" si="71"/>
        <v>9210</v>
      </c>
      <c r="P229" s="534">
        <f t="shared" si="75"/>
        <v>460.5</v>
      </c>
      <c r="Q229" s="534">
        <f t="shared" si="68"/>
        <v>460.5</v>
      </c>
      <c r="R229" s="534">
        <f t="shared" si="72"/>
        <v>506.55</v>
      </c>
      <c r="S229" s="327">
        <v>2</v>
      </c>
      <c r="T229" s="327">
        <f t="shared" si="70"/>
        <v>1440</v>
      </c>
      <c r="U229" s="327">
        <f t="shared" si="69"/>
        <v>1440</v>
      </c>
      <c r="V229" s="327">
        <f t="shared" si="73"/>
        <v>1.3</v>
      </c>
      <c r="W229" s="327">
        <v>360</v>
      </c>
      <c r="X229" s="327">
        <f t="shared" si="74"/>
        <v>4</v>
      </c>
      <c r="Y229" s="327"/>
      <c r="Z229" s="327"/>
      <c r="AA229" s="327"/>
      <c r="AB229" s="327"/>
      <c r="AC229" s="327"/>
      <c r="AD229" s="327"/>
      <c r="AE229" s="327" t="s">
        <v>169</v>
      </c>
      <c r="AF229" s="327"/>
      <c r="AG229" s="327">
        <v>720</v>
      </c>
      <c r="AH229" s="327"/>
      <c r="AI229" s="327"/>
      <c r="AJ229" s="327"/>
      <c r="AK229" s="327"/>
      <c r="AL229" s="327"/>
      <c r="AM229" s="327"/>
      <c r="AN229" s="327"/>
      <c r="AO229" s="327"/>
      <c r="AP229" s="327"/>
      <c r="AQ229" s="327">
        <v>5.8514851485149091</v>
      </c>
      <c r="AR229" s="327">
        <v>5</v>
      </c>
      <c r="AS229" s="327"/>
      <c r="AT229" s="327"/>
      <c r="AU229" s="327"/>
      <c r="AV229" s="327"/>
      <c r="AW229" s="327"/>
      <c r="AX229" s="327"/>
      <c r="AY229" s="327"/>
      <c r="AZ229" s="327"/>
      <c r="BA229" s="327"/>
      <c r="BB229" s="327"/>
      <c r="BC229" s="327"/>
      <c r="BD229" s="327"/>
      <c r="BE229" s="327"/>
      <c r="BF229" s="327"/>
      <c r="BG229" s="327"/>
      <c r="BH229" s="327"/>
      <c r="BI229" s="327"/>
      <c r="BJ229" s="327"/>
      <c r="BK229" s="327"/>
      <c r="BL229" s="327"/>
      <c r="BM229" s="327"/>
      <c r="BN229" s="327"/>
      <c r="BO229" s="327"/>
      <c r="BP229" s="327">
        <v>1</v>
      </c>
      <c r="BQ229" s="327"/>
      <c r="BR229" s="327">
        <v>1</v>
      </c>
      <c r="BS229" s="327">
        <v>1</v>
      </c>
      <c r="BT229" s="327"/>
      <c r="BU229" s="327">
        <v>1</v>
      </c>
      <c r="BV229" s="327">
        <v>13800</v>
      </c>
      <c r="BW229" s="327" t="s">
        <v>119</v>
      </c>
      <c r="BX229" s="327" t="s">
        <v>119</v>
      </c>
      <c r="BY229" s="327"/>
      <c r="BZ229" s="327" t="s">
        <v>120</v>
      </c>
      <c r="CA229" s="327"/>
      <c r="CB229" s="327"/>
      <c r="CC229" s="327"/>
      <c r="CD229" s="327"/>
      <c r="CE229" s="327"/>
      <c r="CF229" s="327">
        <v>79.8</v>
      </c>
      <c r="CG229" s="327"/>
      <c r="CR229" s="524">
        <v>603.5</v>
      </c>
    </row>
    <row r="230" spans="2:96" ht="15" customHeight="1">
      <c r="C230" s="327" t="s">
        <v>1529</v>
      </c>
      <c r="D230" s="327"/>
      <c r="E230" s="327" t="s">
        <v>159</v>
      </c>
      <c r="F230" s="327"/>
      <c r="G230" s="327" t="s">
        <v>515</v>
      </c>
      <c r="H230" s="327" t="s">
        <v>511</v>
      </c>
      <c r="I230" s="327" t="s">
        <v>516</v>
      </c>
      <c r="J230" s="327" t="s">
        <v>513</v>
      </c>
      <c r="K230" s="327" t="s">
        <v>517</v>
      </c>
      <c r="L230" s="327">
        <v>1</v>
      </c>
      <c r="M230" s="327">
        <v>9210</v>
      </c>
      <c r="N230" s="327"/>
      <c r="O230" s="327">
        <f t="shared" si="71"/>
        <v>9210</v>
      </c>
      <c r="P230" s="534">
        <f t="shared" si="75"/>
        <v>460.5</v>
      </c>
      <c r="Q230" s="534">
        <f t="shared" si="68"/>
        <v>460.5</v>
      </c>
      <c r="R230" s="534">
        <f t="shared" si="72"/>
        <v>506.55</v>
      </c>
      <c r="S230" s="327">
        <v>2</v>
      </c>
      <c r="T230" s="327">
        <f t="shared" si="70"/>
        <v>1440</v>
      </c>
      <c r="U230" s="327">
        <f t="shared" si="69"/>
        <v>1440</v>
      </c>
      <c r="V230" s="327">
        <f t="shared" si="73"/>
        <v>1.3</v>
      </c>
      <c r="W230" s="327">
        <v>360</v>
      </c>
      <c r="X230" s="327">
        <f t="shared" si="74"/>
        <v>4</v>
      </c>
      <c r="Y230" s="327"/>
      <c r="Z230" s="327"/>
      <c r="AA230" s="327"/>
      <c r="AB230" s="327"/>
      <c r="AC230" s="327"/>
      <c r="AD230" s="327"/>
      <c r="AE230" s="327" t="s">
        <v>169</v>
      </c>
      <c r="AF230" s="327"/>
      <c r="AG230" s="327">
        <v>720</v>
      </c>
      <c r="AH230" s="327"/>
      <c r="AI230" s="327"/>
      <c r="AJ230" s="327"/>
      <c r="AK230" s="327"/>
      <c r="AL230" s="327"/>
      <c r="AM230" s="327"/>
      <c r="AN230" s="327"/>
      <c r="AO230" s="327"/>
      <c r="AP230" s="327"/>
      <c r="AQ230" s="327">
        <v>5.8514851485149091</v>
      </c>
      <c r="AR230" s="327">
        <v>5</v>
      </c>
      <c r="AS230" s="327"/>
      <c r="AT230" s="327"/>
      <c r="AU230" s="327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BG230" s="327"/>
      <c r="BH230" s="327"/>
      <c r="BI230" s="327"/>
      <c r="BJ230" s="327"/>
      <c r="BK230" s="327"/>
      <c r="BL230" s="327"/>
      <c r="BM230" s="327"/>
      <c r="BN230" s="327"/>
      <c r="BO230" s="327"/>
      <c r="BP230" s="327"/>
      <c r="BQ230" s="327">
        <v>1</v>
      </c>
      <c r="BR230" s="327">
        <v>1</v>
      </c>
      <c r="BS230" s="327">
        <v>1</v>
      </c>
      <c r="BT230" s="327"/>
      <c r="BU230" s="327">
        <v>1</v>
      </c>
      <c r="BV230" s="327">
        <v>13800</v>
      </c>
      <c r="BW230" s="327" t="s">
        <v>132</v>
      </c>
      <c r="BX230" s="327" t="s">
        <v>132</v>
      </c>
      <c r="BY230" s="327"/>
      <c r="BZ230" s="327" t="s">
        <v>120</v>
      </c>
      <c r="CA230" s="327"/>
      <c r="CB230" s="327"/>
      <c r="CC230" s="327"/>
      <c r="CD230" s="327"/>
      <c r="CE230" s="327"/>
      <c r="CF230" s="327">
        <v>79.8</v>
      </c>
      <c r="CG230" s="327"/>
      <c r="CR230" s="524">
        <v>603.5</v>
      </c>
    </row>
    <row r="231" spans="2:96" ht="15" customHeight="1">
      <c r="C231" s="327" t="s">
        <v>1022</v>
      </c>
      <c r="D231" s="327"/>
      <c r="E231" s="327" t="s">
        <v>159</v>
      </c>
      <c r="F231" s="327"/>
      <c r="G231" s="327" t="s">
        <v>518</v>
      </c>
      <c r="H231" s="327" t="s">
        <v>518</v>
      </c>
      <c r="I231" s="327" t="s">
        <v>519</v>
      </c>
      <c r="J231" s="327" t="s">
        <v>520</v>
      </c>
      <c r="K231" s="327" t="s">
        <v>521</v>
      </c>
      <c r="L231" s="327">
        <v>1</v>
      </c>
      <c r="M231" s="327">
        <v>1400</v>
      </c>
      <c r="N231" s="327"/>
      <c r="O231" s="327">
        <f t="shared" si="71"/>
        <v>1400</v>
      </c>
      <c r="P231" s="534">
        <f t="shared" si="75"/>
        <v>70</v>
      </c>
      <c r="Q231" s="534">
        <f t="shared" si="68"/>
        <v>140</v>
      </c>
      <c r="R231" s="534">
        <f t="shared" si="72"/>
        <v>154</v>
      </c>
      <c r="S231" s="327">
        <v>2</v>
      </c>
      <c r="T231" s="327">
        <f t="shared" si="70"/>
        <v>300</v>
      </c>
      <c r="U231" s="327">
        <f t="shared" si="69"/>
        <v>600</v>
      </c>
      <c r="V231" s="327">
        <f t="shared" si="73"/>
        <v>1.4</v>
      </c>
      <c r="W231" s="327">
        <v>50</v>
      </c>
      <c r="X231" s="327">
        <f t="shared" si="74"/>
        <v>6</v>
      </c>
      <c r="Y231" s="327"/>
      <c r="Z231" s="327"/>
      <c r="AA231" s="327"/>
      <c r="AB231" s="327"/>
      <c r="AC231" s="327"/>
      <c r="AD231" s="327"/>
      <c r="AE231" s="327" t="s">
        <v>89</v>
      </c>
      <c r="AF231" s="327"/>
      <c r="AG231" s="327">
        <v>300</v>
      </c>
      <c r="AH231" s="327"/>
      <c r="AI231" s="327"/>
      <c r="AJ231" s="327"/>
      <c r="AK231" s="327"/>
      <c r="AL231" s="327"/>
      <c r="AM231" s="327"/>
      <c r="AN231" s="327"/>
      <c r="AO231" s="327"/>
      <c r="AP231" s="327"/>
      <c r="AQ231" s="327" t="e">
        <v>#N/A</v>
      </c>
      <c r="AR231" s="327">
        <v>5</v>
      </c>
      <c r="AS231" s="327"/>
      <c r="AT231" s="327"/>
      <c r="AU231" s="327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BG231" s="327"/>
      <c r="BH231" s="327"/>
      <c r="BI231" s="327"/>
      <c r="BJ231" s="327"/>
      <c r="BK231" s="327"/>
      <c r="BL231" s="327"/>
      <c r="BM231" s="327"/>
      <c r="BN231" s="327">
        <v>1</v>
      </c>
      <c r="BO231" s="327">
        <v>1</v>
      </c>
      <c r="BP231" s="327">
        <v>1</v>
      </c>
      <c r="BQ231" s="327">
        <v>1</v>
      </c>
      <c r="BR231" s="327">
        <v>1</v>
      </c>
      <c r="BS231" s="327">
        <v>4</v>
      </c>
      <c r="BT231" s="327"/>
      <c r="BU231" s="327">
        <v>4</v>
      </c>
      <c r="BV231" s="327">
        <v>7400</v>
      </c>
      <c r="BW231" s="327" t="s">
        <v>119</v>
      </c>
      <c r="BX231" s="327" t="s">
        <v>119</v>
      </c>
      <c r="BY231" s="327"/>
      <c r="BZ231" s="327" t="s">
        <v>120</v>
      </c>
      <c r="CA231" s="327"/>
      <c r="CB231" s="327"/>
      <c r="CC231" s="327"/>
      <c r="CD231" s="327"/>
      <c r="CE231" s="327"/>
      <c r="CF231" s="327">
        <v>38.5</v>
      </c>
      <c r="CG231" s="327"/>
      <c r="CR231" s="524">
        <v>0</v>
      </c>
    </row>
    <row r="232" spans="2:96" ht="15" customHeight="1">
      <c r="C232" s="327" t="s">
        <v>1022</v>
      </c>
      <c r="D232" s="327"/>
      <c r="E232" s="327" t="s">
        <v>159</v>
      </c>
      <c r="F232" s="327"/>
      <c r="G232" s="327" t="s">
        <v>522</v>
      </c>
      <c r="H232" s="327" t="s">
        <v>518</v>
      </c>
      <c r="I232" s="327" t="s">
        <v>523</v>
      </c>
      <c r="J232" s="327" t="s">
        <v>520</v>
      </c>
      <c r="K232" s="327" t="s">
        <v>524</v>
      </c>
      <c r="L232" s="327">
        <v>1</v>
      </c>
      <c r="M232" s="327">
        <v>1400</v>
      </c>
      <c r="N232" s="327"/>
      <c r="O232" s="327">
        <f t="shared" si="71"/>
        <v>1400</v>
      </c>
      <c r="P232" s="534">
        <f t="shared" si="75"/>
        <v>70</v>
      </c>
      <c r="Q232" s="534">
        <f t="shared" si="68"/>
        <v>70</v>
      </c>
      <c r="R232" s="534">
        <f t="shared" si="72"/>
        <v>77</v>
      </c>
      <c r="S232" s="327">
        <v>4</v>
      </c>
      <c r="T232" s="327">
        <f t="shared" si="70"/>
        <v>300</v>
      </c>
      <c r="U232" s="327">
        <f t="shared" si="69"/>
        <v>300</v>
      </c>
      <c r="V232" s="327">
        <f t="shared" si="73"/>
        <v>1.4</v>
      </c>
      <c r="W232" s="327">
        <v>50</v>
      </c>
      <c r="X232" s="327">
        <f t="shared" si="74"/>
        <v>6</v>
      </c>
      <c r="Y232" s="327"/>
      <c r="Z232" s="327"/>
      <c r="AA232" s="327"/>
      <c r="AB232" s="327"/>
      <c r="AC232" s="327"/>
      <c r="AD232" s="327"/>
      <c r="AE232" s="327" t="s">
        <v>89</v>
      </c>
      <c r="AF232" s="327"/>
      <c r="AG232" s="327">
        <v>300</v>
      </c>
      <c r="AH232" s="327"/>
      <c r="AI232" s="327"/>
      <c r="AJ232" s="327"/>
      <c r="AK232" s="327"/>
      <c r="AL232" s="327"/>
      <c r="AM232" s="327"/>
      <c r="AN232" s="327"/>
      <c r="AO232" s="327"/>
      <c r="AP232" s="327"/>
      <c r="AQ232" s="327" t="e">
        <v>#N/A</v>
      </c>
      <c r="AR232" s="327">
        <v>5</v>
      </c>
      <c r="AS232" s="327"/>
      <c r="AT232" s="327"/>
      <c r="AU232" s="327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BG232" s="327"/>
      <c r="BH232" s="327"/>
      <c r="BI232" s="327"/>
      <c r="BJ232" s="327"/>
      <c r="BK232" s="327"/>
      <c r="BL232" s="327"/>
      <c r="BM232" s="327"/>
      <c r="BN232" s="327">
        <v>1</v>
      </c>
      <c r="BO232" s="327">
        <v>1</v>
      </c>
      <c r="BP232" s="327">
        <v>1</v>
      </c>
      <c r="BQ232" s="327">
        <v>1</v>
      </c>
      <c r="BR232" s="327">
        <v>1</v>
      </c>
      <c r="BS232" s="327">
        <v>4</v>
      </c>
      <c r="BT232" s="327"/>
      <c r="BU232" s="327">
        <v>4</v>
      </c>
      <c r="BV232" s="327">
        <v>48000</v>
      </c>
      <c r="BW232" s="327" t="s">
        <v>132</v>
      </c>
      <c r="BX232" s="327" t="s">
        <v>132</v>
      </c>
      <c r="BY232" s="327"/>
      <c r="BZ232" s="327" t="s">
        <v>120</v>
      </c>
      <c r="CA232" s="327"/>
      <c r="CB232" s="327"/>
      <c r="CC232" s="327"/>
      <c r="CD232" s="327"/>
      <c r="CE232" s="327"/>
      <c r="CF232" s="327">
        <v>127</v>
      </c>
      <c r="CG232" s="327"/>
      <c r="CR232" s="524">
        <v>0</v>
      </c>
    </row>
    <row r="233" spans="2:96" ht="15" customHeight="1">
      <c r="C233" s="327"/>
      <c r="D233" s="327"/>
      <c r="E233" s="327" t="s">
        <v>159</v>
      </c>
      <c r="F233" s="327"/>
      <c r="G233" s="327" t="s">
        <v>525</v>
      </c>
      <c r="H233" s="327" t="s">
        <v>526</v>
      </c>
      <c r="I233" s="327" t="s">
        <v>527</v>
      </c>
      <c r="J233" s="327" t="s">
        <v>528</v>
      </c>
      <c r="K233" s="327" t="s">
        <v>529</v>
      </c>
      <c r="L233" s="327">
        <v>1</v>
      </c>
      <c r="M233" s="327">
        <v>5600</v>
      </c>
      <c r="N233" s="327"/>
      <c r="O233" s="327">
        <f>+M233+N233</f>
        <v>5600</v>
      </c>
      <c r="P233" s="534">
        <f t="shared" si="75"/>
        <v>280</v>
      </c>
      <c r="Q233" s="534">
        <f t="shared" si="68"/>
        <v>280</v>
      </c>
      <c r="R233" s="534">
        <f>Q233*10%+Q233</f>
        <v>308</v>
      </c>
      <c r="S233" s="327">
        <v>2</v>
      </c>
      <c r="T233" s="327">
        <f>IF(M233=0,"0",ROUNDUP(P233*S233/AG233,0)*AG233)</f>
        <v>600</v>
      </c>
      <c r="U233" s="327">
        <f t="shared" si="69"/>
        <v>600</v>
      </c>
      <c r="V233" s="327">
        <f>IF(M233=0,"0",ROUND(P233/W233,1))</f>
        <v>2.8</v>
      </c>
      <c r="W233" s="327">
        <v>100</v>
      </c>
      <c r="X233" s="327">
        <f>ROUNDUP(T233/W233,0)</f>
        <v>6</v>
      </c>
      <c r="Y233" s="327"/>
      <c r="Z233" s="327"/>
      <c r="AA233" s="327"/>
      <c r="AB233" s="327"/>
      <c r="AC233" s="327"/>
      <c r="AD233" s="327"/>
      <c r="AE233" s="327" t="s">
        <v>149</v>
      </c>
      <c r="AF233" s="327"/>
      <c r="AG233" s="327">
        <v>120</v>
      </c>
      <c r="AH233" s="327"/>
      <c r="AI233" s="327"/>
      <c r="AJ233" s="327"/>
      <c r="AK233" s="327"/>
      <c r="AL233" s="327"/>
      <c r="AM233" s="327"/>
      <c r="AN233" s="327"/>
      <c r="AO233" s="327"/>
      <c r="AP233" s="327"/>
      <c r="AQ233" s="327">
        <v>5.6</v>
      </c>
      <c r="AR233" s="327">
        <v>5</v>
      </c>
      <c r="AS233" s="327"/>
      <c r="AT233" s="327"/>
      <c r="AU233" s="327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>
        <v>1</v>
      </c>
      <c r="BG233" s="327">
        <v>1</v>
      </c>
      <c r="BH233" s="327"/>
      <c r="BI233" s="327"/>
      <c r="BJ233" s="327"/>
      <c r="BK233" s="327"/>
      <c r="BL233" s="327"/>
      <c r="BM233" s="327"/>
      <c r="BN233" s="327"/>
      <c r="BO233" s="327"/>
      <c r="BP233" s="327">
        <v>1</v>
      </c>
      <c r="BQ233" s="327">
        <v>1</v>
      </c>
      <c r="BR233" s="327">
        <v>1</v>
      </c>
      <c r="BS233" s="327">
        <v>2</v>
      </c>
      <c r="BT233" s="327"/>
      <c r="BU233" s="327">
        <v>2</v>
      </c>
      <c r="BV233" s="327">
        <v>15600</v>
      </c>
      <c r="BW233" s="327" t="s">
        <v>132</v>
      </c>
      <c r="BX233" s="327" t="s">
        <v>132</v>
      </c>
      <c r="BY233" s="327"/>
      <c r="BZ233" s="327" t="s">
        <v>120</v>
      </c>
      <c r="CA233" s="327"/>
      <c r="CB233" s="327"/>
      <c r="CC233" s="327"/>
      <c r="CD233" s="327"/>
      <c r="CE233" s="327"/>
      <c r="CF233" s="327">
        <v>48.333333333333336</v>
      </c>
      <c r="CG233" s="327"/>
      <c r="CR233" s="524">
        <v>647.9</v>
      </c>
    </row>
    <row r="234" spans="2:96" ht="15" customHeight="1">
      <c r="C234" s="327"/>
      <c r="D234" s="327"/>
      <c r="E234" s="327" t="s">
        <v>159</v>
      </c>
      <c r="F234" s="327"/>
      <c r="G234" s="327" t="s">
        <v>525</v>
      </c>
      <c r="H234" s="327" t="s">
        <v>526</v>
      </c>
      <c r="I234" s="327" t="s">
        <v>527</v>
      </c>
      <c r="J234" s="327" t="s">
        <v>528</v>
      </c>
      <c r="K234" s="327" t="s">
        <v>529</v>
      </c>
      <c r="L234" s="327">
        <v>1</v>
      </c>
      <c r="M234" s="327">
        <v>5600</v>
      </c>
      <c r="N234" s="327"/>
      <c r="O234" s="327">
        <f t="shared" si="71"/>
        <v>5600</v>
      </c>
      <c r="P234" s="534">
        <f t="shared" si="75"/>
        <v>280</v>
      </c>
      <c r="Q234" s="534">
        <f t="shared" si="68"/>
        <v>280</v>
      </c>
      <c r="R234" s="534">
        <f t="shared" si="72"/>
        <v>308</v>
      </c>
      <c r="S234" s="327">
        <v>2</v>
      </c>
      <c r="T234" s="327">
        <f t="shared" si="70"/>
        <v>600</v>
      </c>
      <c r="U234" s="327">
        <f t="shared" si="69"/>
        <v>600</v>
      </c>
      <c r="V234" s="327">
        <f t="shared" si="73"/>
        <v>2.8</v>
      </c>
      <c r="W234" s="327">
        <v>100</v>
      </c>
      <c r="X234" s="327">
        <f t="shared" si="74"/>
        <v>6</v>
      </c>
      <c r="Y234" s="327"/>
      <c r="Z234" s="327"/>
      <c r="AA234" s="327"/>
      <c r="AB234" s="327"/>
      <c r="AC234" s="327"/>
      <c r="AD234" s="327"/>
      <c r="AE234" s="327" t="s">
        <v>149</v>
      </c>
      <c r="AF234" s="327"/>
      <c r="AG234" s="327">
        <v>120</v>
      </c>
      <c r="AH234" s="327"/>
      <c r="AI234" s="327"/>
      <c r="AJ234" s="327"/>
      <c r="AK234" s="327"/>
      <c r="AL234" s="327"/>
      <c r="AM234" s="327"/>
      <c r="AN234" s="327"/>
      <c r="AO234" s="327"/>
      <c r="AP234" s="327"/>
      <c r="AQ234" s="327">
        <v>5.6</v>
      </c>
      <c r="AR234" s="327">
        <v>5</v>
      </c>
      <c r="AS234" s="327"/>
      <c r="AT234" s="327"/>
      <c r="AU234" s="327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BG234" s="327"/>
      <c r="BH234" s="327"/>
      <c r="BI234" s="327"/>
      <c r="BJ234" s="327"/>
      <c r="BK234" s="327"/>
      <c r="BL234" s="327"/>
      <c r="BM234" s="327"/>
      <c r="BN234" s="327">
        <v>1</v>
      </c>
      <c r="BO234" s="327">
        <v>1</v>
      </c>
      <c r="BP234" s="327"/>
      <c r="BQ234" s="327"/>
      <c r="BR234" s="327">
        <v>1</v>
      </c>
      <c r="BS234" s="327">
        <v>2</v>
      </c>
      <c r="BT234" s="327"/>
      <c r="BU234" s="327">
        <v>2</v>
      </c>
      <c r="BV234" s="327">
        <v>15600</v>
      </c>
      <c r="BW234" s="327" t="s">
        <v>132</v>
      </c>
      <c r="BX234" s="327" t="s">
        <v>132</v>
      </c>
      <c r="BY234" s="327"/>
      <c r="BZ234" s="327" t="s">
        <v>120</v>
      </c>
      <c r="CA234" s="327"/>
      <c r="CB234" s="327"/>
      <c r="CC234" s="327"/>
      <c r="CD234" s="327"/>
      <c r="CE234" s="327"/>
      <c r="CF234" s="327">
        <v>48.333333333333336</v>
      </c>
      <c r="CG234" s="327"/>
      <c r="CR234" s="524">
        <v>647.9</v>
      </c>
    </row>
    <row r="235" spans="2:96" ht="15" customHeight="1">
      <c r="B235" s="524" t="s">
        <v>526</v>
      </c>
      <c r="C235" s="327"/>
      <c r="D235" s="327"/>
      <c r="E235" s="327" t="s">
        <v>159</v>
      </c>
      <c r="F235" s="327"/>
      <c r="G235" s="327" t="s">
        <v>530</v>
      </c>
      <c r="H235" s="327" t="s">
        <v>526</v>
      </c>
      <c r="I235" s="327" t="s">
        <v>527</v>
      </c>
      <c r="J235" s="327" t="s">
        <v>528</v>
      </c>
      <c r="K235" s="327" t="s">
        <v>529</v>
      </c>
      <c r="L235" s="327">
        <v>1</v>
      </c>
      <c r="M235" s="327">
        <v>5600</v>
      </c>
      <c r="N235" s="327"/>
      <c r="O235" s="327">
        <f t="shared" si="71"/>
        <v>5600</v>
      </c>
      <c r="P235" s="534">
        <f t="shared" si="75"/>
        <v>280</v>
      </c>
      <c r="Q235" s="534">
        <f t="shared" si="68"/>
        <v>280</v>
      </c>
      <c r="R235" s="534">
        <f t="shared" si="72"/>
        <v>308</v>
      </c>
      <c r="S235" s="327">
        <v>2</v>
      </c>
      <c r="T235" s="327">
        <f t="shared" si="70"/>
        <v>960</v>
      </c>
      <c r="U235" s="327">
        <f t="shared" si="69"/>
        <v>960</v>
      </c>
      <c r="V235" s="327">
        <f t="shared" si="73"/>
        <v>2.8</v>
      </c>
      <c r="W235" s="327">
        <v>100</v>
      </c>
      <c r="X235" s="327">
        <f t="shared" si="74"/>
        <v>10</v>
      </c>
      <c r="Y235" s="327"/>
      <c r="Z235" s="327"/>
      <c r="AA235" s="327"/>
      <c r="AB235" s="327"/>
      <c r="AC235" s="327"/>
      <c r="AD235" s="327"/>
      <c r="AE235" s="327" t="s">
        <v>169</v>
      </c>
      <c r="AF235" s="327"/>
      <c r="AG235" s="327">
        <v>480</v>
      </c>
      <c r="AH235" s="327"/>
      <c r="AI235" s="327"/>
      <c r="AJ235" s="327"/>
      <c r="AK235" s="327"/>
      <c r="AL235" s="327"/>
      <c r="AM235" s="327"/>
      <c r="AN235" s="327"/>
      <c r="AO235" s="327"/>
      <c r="AP235" s="327"/>
      <c r="AQ235" s="327">
        <v>5.9499999999999975</v>
      </c>
      <c r="AR235" s="327">
        <v>5</v>
      </c>
      <c r="AS235" s="327"/>
      <c r="AT235" s="327"/>
      <c r="AU235" s="327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BG235" s="327"/>
      <c r="BH235" s="327"/>
      <c r="BI235" s="327">
        <v>1</v>
      </c>
      <c r="BJ235" s="327"/>
      <c r="BK235" s="327"/>
      <c r="BL235" s="327"/>
      <c r="BM235" s="327"/>
      <c r="BN235" s="327"/>
      <c r="BO235" s="327"/>
      <c r="BP235" s="327"/>
      <c r="BQ235" s="327">
        <v>1</v>
      </c>
      <c r="BR235" s="327">
        <v>1</v>
      </c>
      <c r="BS235" s="327">
        <v>1</v>
      </c>
      <c r="BT235" s="327"/>
      <c r="BU235" s="327">
        <v>1</v>
      </c>
      <c r="BV235" s="327">
        <v>7800</v>
      </c>
      <c r="BW235" s="327" t="s">
        <v>132</v>
      </c>
      <c r="BX235" s="327" t="s">
        <v>132</v>
      </c>
      <c r="BY235" s="327"/>
      <c r="BZ235" s="327" t="s">
        <v>120</v>
      </c>
      <c r="CA235" s="327"/>
      <c r="CB235" s="327"/>
      <c r="CC235" s="327"/>
      <c r="CD235" s="327"/>
      <c r="CE235" s="327"/>
      <c r="CF235" s="327">
        <v>48.333333333333336</v>
      </c>
      <c r="CG235" s="327"/>
      <c r="CR235" s="524">
        <v>598.29999999999995</v>
      </c>
    </row>
    <row r="236" spans="2:96" ht="15" customHeight="1">
      <c r="C236" s="327"/>
      <c r="D236" s="327"/>
      <c r="E236" s="327" t="s">
        <v>159</v>
      </c>
      <c r="F236" s="327"/>
      <c r="G236" s="327" t="s">
        <v>531</v>
      </c>
      <c r="H236" s="327" t="s">
        <v>532</v>
      </c>
      <c r="I236" s="327" t="s">
        <v>533</v>
      </c>
      <c r="J236" s="327" t="s">
        <v>528</v>
      </c>
      <c r="K236" s="327" t="s">
        <v>534</v>
      </c>
      <c r="L236" s="327">
        <v>1</v>
      </c>
      <c r="M236" s="327">
        <v>5600</v>
      </c>
      <c r="N236" s="327"/>
      <c r="O236" s="327">
        <f>+M236+N236</f>
        <v>5600</v>
      </c>
      <c r="P236" s="534">
        <f t="shared" si="75"/>
        <v>280</v>
      </c>
      <c r="Q236" s="534">
        <f t="shared" si="68"/>
        <v>280</v>
      </c>
      <c r="R236" s="534">
        <f>Q236*10%+Q236</f>
        <v>308</v>
      </c>
      <c r="S236" s="327">
        <v>2</v>
      </c>
      <c r="T236" s="327">
        <f>IF(M236=0,"0",ROUNDUP(P236*S236/AG236,0)*AG236)</f>
        <v>600</v>
      </c>
      <c r="U236" s="327">
        <f t="shared" si="69"/>
        <v>600</v>
      </c>
      <c r="V236" s="327">
        <f>IF(M236=0,"0",ROUND(P236/W236,1))</f>
        <v>2.8</v>
      </c>
      <c r="W236" s="327">
        <v>100</v>
      </c>
      <c r="X236" s="327">
        <f>ROUNDUP(T236/W236,0)</f>
        <v>6</v>
      </c>
      <c r="Y236" s="327"/>
      <c r="Z236" s="327"/>
      <c r="AA236" s="327"/>
      <c r="AB236" s="327"/>
      <c r="AC236" s="327"/>
      <c r="AD236" s="327"/>
      <c r="AE236" s="327" t="s">
        <v>149</v>
      </c>
      <c r="AF236" s="327"/>
      <c r="AG236" s="327">
        <v>120</v>
      </c>
      <c r="AH236" s="327"/>
      <c r="AI236" s="327"/>
      <c r="AJ236" s="327"/>
      <c r="AK236" s="327"/>
      <c r="AL236" s="327"/>
      <c r="AM236" s="327"/>
      <c r="AN236" s="327"/>
      <c r="AO236" s="327"/>
      <c r="AP236" s="327"/>
      <c r="AQ236" s="327">
        <v>5.6</v>
      </c>
      <c r="AR236" s="327">
        <v>5</v>
      </c>
      <c r="AS236" s="327"/>
      <c r="AT236" s="327"/>
      <c r="AU236" s="327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>
        <v>1</v>
      </c>
      <c r="BG236" s="327">
        <v>1</v>
      </c>
      <c r="BH236" s="327"/>
      <c r="BI236" s="327"/>
      <c r="BJ236" s="327"/>
      <c r="BK236" s="327"/>
      <c r="BL236" s="327"/>
      <c r="BM236" s="327"/>
      <c r="BN236" s="327">
        <v>1</v>
      </c>
      <c r="BO236" s="327">
        <v>1</v>
      </c>
      <c r="BP236" s="327"/>
      <c r="BQ236" s="327"/>
      <c r="BR236" s="327">
        <v>1</v>
      </c>
      <c r="BS236" s="327">
        <v>2</v>
      </c>
      <c r="BT236" s="327"/>
      <c r="BU236" s="327">
        <v>2</v>
      </c>
      <c r="BV236" s="327">
        <v>15600</v>
      </c>
      <c r="BW236" s="327" t="s">
        <v>132</v>
      </c>
      <c r="BX236" s="327" t="s">
        <v>132</v>
      </c>
      <c r="BY236" s="327"/>
      <c r="BZ236" s="327" t="s">
        <v>120</v>
      </c>
      <c r="CA236" s="327"/>
      <c r="CB236" s="327"/>
      <c r="CC236" s="327"/>
      <c r="CD236" s="327"/>
      <c r="CE236" s="327"/>
      <c r="CF236" s="327">
        <v>48.333333333333336</v>
      </c>
      <c r="CG236" s="327"/>
      <c r="CR236" s="524">
        <v>647.9</v>
      </c>
    </row>
    <row r="237" spans="2:96" ht="15" customHeight="1">
      <c r="C237" s="327"/>
      <c r="D237" s="327"/>
      <c r="E237" s="327" t="s">
        <v>159</v>
      </c>
      <c r="F237" s="327"/>
      <c r="G237" s="327" t="s">
        <v>531</v>
      </c>
      <c r="H237" s="327" t="s">
        <v>532</v>
      </c>
      <c r="I237" s="327" t="s">
        <v>533</v>
      </c>
      <c r="J237" s="327" t="s">
        <v>528</v>
      </c>
      <c r="K237" s="327" t="s">
        <v>534</v>
      </c>
      <c r="L237" s="327">
        <v>1</v>
      </c>
      <c r="M237" s="327">
        <v>5600</v>
      </c>
      <c r="N237" s="327"/>
      <c r="O237" s="327">
        <f t="shared" si="71"/>
        <v>5600</v>
      </c>
      <c r="P237" s="534">
        <f t="shared" si="75"/>
        <v>280</v>
      </c>
      <c r="Q237" s="534">
        <f t="shared" si="68"/>
        <v>280</v>
      </c>
      <c r="R237" s="534">
        <f t="shared" si="72"/>
        <v>308</v>
      </c>
      <c r="S237" s="327">
        <v>2</v>
      </c>
      <c r="T237" s="327">
        <f t="shared" si="70"/>
        <v>600</v>
      </c>
      <c r="U237" s="327">
        <f t="shared" si="69"/>
        <v>600</v>
      </c>
      <c r="V237" s="327">
        <f t="shared" si="73"/>
        <v>2.8</v>
      </c>
      <c r="W237" s="327">
        <v>100</v>
      </c>
      <c r="X237" s="327">
        <f t="shared" si="74"/>
        <v>6</v>
      </c>
      <c r="Y237" s="327"/>
      <c r="Z237" s="327"/>
      <c r="AA237" s="327"/>
      <c r="AB237" s="327"/>
      <c r="AC237" s="327"/>
      <c r="AD237" s="327"/>
      <c r="AE237" s="327" t="s">
        <v>149</v>
      </c>
      <c r="AF237" s="327"/>
      <c r="AG237" s="327">
        <v>120</v>
      </c>
      <c r="AH237" s="327"/>
      <c r="AI237" s="327"/>
      <c r="AJ237" s="327"/>
      <c r="AK237" s="327"/>
      <c r="AL237" s="327"/>
      <c r="AM237" s="327"/>
      <c r="AN237" s="327"/>
      <c r="AO237" s="327"/>
      <c r="AP237" s="327"/>
      <c r="AQ237" s="327">
        <v>5.6</v>
      </c>
      <c r="AR237" s="327">
        <v>5</v>
      </c>
      <c r="AS237" s="327"/>
      <c r="AT237" s="327"/>
      <c r="AU237" s="327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BG237" s="327"/>
      <c r="BH237" s="327"/>
      <c r="BI237" s="327"/>
      <c r="BJ237" s="327"/>
      <c r="BK237" s="327"/>
      <c r="BL237" s="327"/>
      <c r="BM237" s="327"/>
      <c r="BN237" s="327">
        <v>1</v>
      </c>
      <c r="BO237" s="327">
        <v>1</v>
      </c>
      <c r="BP237" s="327"/>
      <c r="BQ237" s="327"/>
      <c r="BR237" s="327">
        <v>1</v>
      </c>
      <c r="BS237" s="327">
        <v>2</v>
      </c>
      <c r="BT237" s="327"/>
      <c r="BU237" s="327">
        <v>2</v>
      </c>
      <c r="BV237" s="327">
        <v>15600</v>
      </c>
      <c r="BW237" s="327" t="s">
        <v>132</v>
      </c>
      <c r="BX237" s="327" t="s">
        <v>132</v>
      </c>
      <c r="BY237" s="327"/>
      <c r="BZ237" s="327" t="s">
        <v>120</v>
      </c>
      <c r="CA237" s="327"/>
      <c r="CB237" s="327"/>
      <c r="CC237" s="327"/>
      <c r="CD237" s="327"/>
      <c r="CE237" s="327"/>
      <c r="CF237" s="327">
        <v>48.333333333333336</v>
      </c>
      <c r="CG237" s="327"/>
      <c r="CR237" s="524">
        <v>647.9</v>
      </c>
    </row>
    <row r="238" spans="2:96" ht="15" customHeight="1">
      <c r="B238" s="524" t="s">
        <v>526</v>
      </c>
      <c r="C238" s="327"/>
      <c r="D238" s="327"/>
      <c r="E238" s="327" t="s">
        <v>159</v>
      </c>
      <c r="F238" s="327"/>
      <c r="G238" s="327" t="s">
        <v>535</v>
      </c>
      <c r="H238" s="327" t="s">
        <v>532</v>
      </c>
      <c r="I238" s="327" t="s">
        <v>533</v>
      </c>
      <c r="J238" s="327" t="s">
        <v>528</v>
      </c>
      <c r="K238" s="327" t="s">
        <v>534</v>
      </c>
      <c r="L238" s="327">
        <v>1</v>
      </c>
      <c r="M238" s="327">
        <v>5600</v>
      </c>
      <c r="N238" s="327"/>
      <c r="O238" s="327">
        <f t="shared" si="71"/>
        <v>5600</v>
      </c>
      <c r="P238" s="534">
        <f t="shared" si="75"/>
        <v>280</v>
      </c>
      <c r="Q238" s="534">
        <f t="shared" si="68"/>
        <v>280</v>
      </c>
      <c r="R238" s="534">
        <f t="shared" si="72"/>
        <v>308</v>
      </c>
      <c r="S238" s="327">
        <v>2</v>
      </c>
      <c r="T238" s="327">
        <f t="shared" si="70"/>
        <v>960</v>
      </c>
      <c r="U238" s="327">
        <f t="shared" si="69"/>
        <v>960</v>
      </c>
      <c r="V238" s="327">
        <f t="shared" si="73"/>
        <v>2.8</v>
      </c>
      <c r="W238" s="327">
        <v>100</v>
      </c>
      <c r="X238" s="327">
        <f t="shared" si="74"/>
        <v>10</v>
      </c>
      <c r="Y238" s="327"/>
      <c r="Z238" s="327"/>
      <c r="AA238" s="327"/>
      <c r="AB238" s="327"/>
      <c r="AC238" s="327"/>
      <c r="AD238" s="327"/>
      <c r="AE238" s="327" t="s">
        <v>169</v>
      </c>
      <c r="AF238" s="327"/>
      <c r="AG238" s="327">
        <v>480</v>
      </c>
      <c r="AH238" s="327"/>
      <c r="AI238" s="327"/>
      <c r="AJ238" s="327"/>
      <c r="AK238" s="327"/>
      <c r="AL238" s="327"/>
      <c r="AM238" s="327"/>
      <c r="AN238" s="327"/>
      <c r="AO238" s="327"/>
      <c r="AP238" s="327"/>
      <c r="AQ238" s="327">
        <v>5.9499999999999975</v>
      </c>
      <c r="AR238" s="327">
        <v>5</v>
      </c>
      <c r="AS238" s="327"/>
      <c r="AT238" s="327"/>
      <c r="AU238" s="327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BG238" s="327"/>
      <c r="BH238" s="327"/>
      <c r="BI238" s="327">
        <v>1</v>
      </c>
      <c r="BJ238" s="327"/>
      <c r="BK238" s="327"/>
      <c r="BL238" s="327"/>
      <c r="BM238" s="327"/>
      <c r="BN238" s="327"/>
      <c r="BO238" s="327"/>
      <c r="BP238" s="327"/>
      <c r="BQ238" s="327">
        <v>1</v>
      </c>
      <c r="BR238" s="327">
        <v>1</v>
      </c>
      <c r="BS238" s="327">
        <v>1</v>
      </c>
      <c r="BT238" s="327"/>
      <c r="BU238" s="327">
        <v>1</v>
      </c>
      <c r="BV238" s="327">
        <v>7800</v>
      </c>
      <c r="BW238" s="327" t="s">
        <v>132</v>
      </c>
      <c r="BX238" s="327" t="s">
        <v>132</v>
      </c>
      <c r="BY238" s="327"/>
      <c r="BZ238" s="327" t="s">
        <v>120</v>
      </c>
      <c r="CA238" s="327"/>
      <c r="CB238" s="327"/>
      <c r="CC238" s="327"/>
      <c r="CD238" s="327"/>
      <c r="CE238" s="327"/>
      <c r="CF238" s="327">
        <v>48.333333333333336</v>
      </c>
      <c r="CG238" s="327"/>
      <c r="CR238" s="524">
        <v>598.29999999999995</v>
      </c>
    </row>
    <row r="239" spans="2:96" ht="15" customHeight="1">
      <c r="B239" s="524" t="s">
        <v>536</v>
      </c>
      <c r="C239" s="327"/>
      <c r="D239" s="327"/>
      <c r="E239" s="327" t="s">
        <v>159</v>
      </c>
      <c r="F239" s="327"/>
      <c r="G239" s="327" t="s">
        <v>536</v>
      </c>
      <c r="H239" s="327" t="s">
        <v>536</v>
      </c>
      <c r="I239" s="327" t="s">
        <v>537</v>
      </c>
      <c r="J239" s="327" t="s">
        <v>538</v>
      </c>
      <c r="K239" s="327" t="s">
        <v>539</v>
      </c>
      <c r="L239" s="327">
        <v>1</v>
      </c>
      <c r="M239" s="327">
        <v>5520</v>
      </c>
      <c r="N239" s="327"/>
      <c r="O239" s="327">
        <f t="shared" si="71"/>
        <v>5520</v>
      </c>
      <c r="P239" s="534">
        <f t="shared" si="75"/>
        <v>276</v>
      </c>
      <c r="Q239" s="534">
        <f t="shared" si="68"/>
        <v>276</v>
      </c>
      <c r="R239" s="534">
        <f t="shared" si="72"/>
        <v>303.60000000000002</v>
      </c>
      <c r="S239" s="327">
        <v>2</v>
      </c>
      <c r="T239" s="327">
        <f t="shared" si="70"/>
        <v>570</v>
      </c>
      <c r="U239" s="327">
        <f t="shared" si="69"/>
        <v>570</v>
      </c>
      <c r="V239" s="327">
        <f t="shared" si="73"/>
        <v>9.1999999999999993</v>
      </c>
      <c r="W239" s="327">
        <v>30</v>
      </c>
      <c r="X239" s="327">
        <f t="shared" si="74"/>
        <v>19</v>
      </c>
      <c r="Y239" s="327"/>
      <c r="Z239" s="327"/>
      <c r="AA239" s="327"/>
      <c r="AB239" s="327"/>
      <c r="AC239" s="327"/>
      <c r="AD239" s="327"/>
      <c r="AE239" s="327" t="s">
        <v>123</v>
      </c>
      <c r="AF239" s="327"/>
      <c r="AG239" s="327">
        <v>30</v>
      </c>
      <c r="AH239" s="327"/>
      <c r="AI239" s="327"/>
      <c r="AJ239" s="327"/>
      <c r="AK239" s="327"/>
      <c r="AL239" s="327"/>
      <c r="AM239" s="327"/>
      <c r="AN239" s="327"/>
      <c r="AO239" s="327"/>
      <c r="AP239" s="327"/>
      <c r="AQ239" s="327">
        <v>6</v>
      </c>
      <c r="AR239" s="327">
        <v>5</v>
      </c>
      <c r="AS239" s="327"/>
      <c r="AT239" s="327"/>
      <c r="AU239" s="327"/>
      <c r="AV239" s="327"/>
      <c r="AW239" s="327"/>
      <c r="AX239" s="327"/>
      <c r="AY239" s="327"/>
      <c r="AZ239" s="327"/>
      <c r="BA239" s="327"/>
      <c r="BB239" s="327">
        <v>1</v>
      </c>
      <c r="BC239" s="327">
        <v>1</v>
      </c>
      <c r="BD239" s="327">
        <v>1</v>
      </c>
      <c r="BE239" s="327">
        <v>1</v>
      </c>
      <c r="BF239" s="327">
        <v>1</v>
      </c>
      <c r="BG239" s="327">
        <v>1</v>
      </c>
      <c r="BH239" s="327">
        <v>1</v>
      </c>
      <c r="BI239" s="327">
        <v>1</v>
      </c>
      <c r="BJ239" s="327"/>
      <c r="BK239" s="327"/>
      <c r="BL239" s="327"/>
      <c r="BM239" s="327"/>
      <c r="BN239" s="327">
        <v>1</v>
      </c>
      <c r="BO239" s="327">
        <v>1</v>
      </c>
      <c r="BP239" s="327">
        <v>1</v>
      </c>
      <c r="BQ239" s="327">
        <v>1</v>
      </c>
      <c r="BR239" s="327">
        <v>1</v>
      </c>
      <c r="BS239" s="327">
        <v>4</v>
      </c>
      <c r="BT239" s="327"/>
      <c r="BU239" s="327">
        <v>4</v>
      </c>
      <c r="BV239" s="327">
        <v>31200</v>
      </c>
      <c r="BW239" s="327" t="s">
        <v>119</v>
      </c>
      <c r="BX239" s="327" t="s">
        <v>119</v>
      </c>
      <c r="BY239" s="327"/>
      <c r="BZ239" s="327" t="s">
        <v>120</v>
      </c>
      <c r="CA239" s="327"/>
      <c r="CB239" s="327"/>
      <c r="CC239" s="327"/>
      <c r="CD239" s="327"/>
      <c r="CE239" s="327"/>
      <c r="CF239" s="327">
        <v>44.4</v>
      </c>
      <c r="CG239" s="327"/>
      <c r="CR239" s="524">
        <v>701</v>
      </c>
    </row>
    <row r="240" spans="2:96" ht="15" customHeight="1">
      <c r="B240" s="524" t="s">
        <v>540</v>
      </c>
      <c r="C240" s="327"/>
      <c r="D240" s="327"/>
      <c r="E240" s="327" t="s">
        <v>159</v>
      </c>
      <c r="F240" s="327"/>
      <c r="G240" s="327" t="s">
        <v>540</v>
      </c>
      <c r="H240" s="327" t="s">
        <v>540</v>
      </c>
      <c r="I240" s="327" t="s">
        <v>541</v>
      </c>
      <c r="J240" s="327" t="s">
        <v>542</v>
      </c>
      <c r="K240" s="327" t="s">
        <v>543</v>
      </c>
      <c r="L240" s="327">
        <v>1</v>
      </c>
      <c r="M240" s="327">
        <v>936</v>
      </c>
      <c r="N240" s="327"/>
      <c r="O240" s="327">
        <f t="shared" si="71"/>
        <v>936</v>
      </c>
      <c r="P240" s="534">
        <f t="shared" si="75"/>
        <v>46.8</v>
      </c>
      <c r="Q240" s="534">
        <f t="shared" si="68"/>
        <v>46.8</v>
      </c>
      <c r="R240" s="534">
        <f t="shared" si="72"/>
        <v>51.48</v>
      </c>
      <c r="S240" s="327">
        <v>7</v>
      </c>
      <c r="T240" s="327">
        <f t="shared" si="70"/>
        <v>480</v>
      </c>
      <c r="U240" s="327">
        <f t="shared" si="69"/>
        <v>480</v>
      </c>
      <c r="V240" s="327">
        <f t="shared" si="73"/>
        <v>1</v>
      </c>
      <c r="W240" s="327">
        <v>48</v>
      </c>
      <c r="X240" s="327">
        <f t="shared" si="74"/>
        <v>10</v>
      </c>
      <c r="Y240" s="327"/>
      <c r="Z240" s="327"/>
      <c r="AA240" s="327"/>
      <c r="AB240" s="327"/>
      <c r="AC240" s="327"/>
      <c r="AD240" s="327"/>
      <c r="AE240" s="327" t="s">
        <v>166</v>
      </c>
      <c r="AF240" s="327"/>
      <c r="AG240" s="327">
        <v>240</v>
      </c>
      <c r="AH240" s="327"/>
      <c r="AI240" s="327"/>
      <c r="AJ240" s="327"/>
      <c r="AK240" s="327"/>
      <c r="AL240" s="327"/>
      <c r="AM240" s="327"/>
      <c r="AN240" s="327"/>
      <c r="AO240" s="327"/>
      <c r="AP240" s="327"/>
      <c r="AQ240" s="537">
        <v>7.2</v>
      </c>
      <c r="AR240" s="537">
        <v>8</v>
      </c>
      <c r="AS240" s="327"/>
      <c r="AT240" s="327"/>
      <c r="AU240" s="327"/>
      <c r="AV240" s="327"/>
      <c r="AW240" s="327"/>
      <c r="AX240" s="327"/>
      <c r="AY240" s="327"/>
      <c r="AZ240" s="327"/>
      <c r="BA240" s="327"/>
      <c r="BB240" s="327">
        <v>1</v>
      </c>
      <c r="BC240" s="327">
        <v>1</v>
      </c>
      <c r="BD240" s="327">
        <v>1</v>
      </c>
      <c r="BE240" s="327">
        <v>1</v>
      </c>
      <c r="BF240" s="327"/>
      <c r="BG240" s="327"/>
      <c r="BH240" s="327"/>
      <c r="BI240" s="327"/>
      <c r="BJ240" s="327"/>
      <c r="BK240" s="327"/>
      <c r="BL240" s="327"/>
      <c r="BM240" s="327"/>
      <c r="BN240" s="327">
        <v>1</v>
      </c>
      <c r="BO240" s="327">
        <v>1</v>
      </c>
      <c r="BP240" s="327">
        <v>1</v>
      </c>
      <c r="BQ240" s="327"/>
      <c r="BR240" s="327">
        <v>1</v>
      </c>
      <c r="BS240" s="327">
        <v>3</v>
      </c>
      <c r="BT240" s="327"/>
      <c r="BU240" s="327">
        <v>3</v>
      </c>
      <c r="BV240" s="327">
        <v>2700</v>
      </c>
      <c r="BW240" s="327" t="s">
        <v>119</v>
      </c>
      <c r="BX240" s="327" t="s">
        <v>119</v>
      </c>
      <c r="BY240" s="327"/>
      <c r="BZ240" s="327" t="s">
        <v>6</v>
      </c>
      <c r="CA240" s="327"/>
      <c r="CB240" s="327"/>
      <c r="CC240" s="327"/>
      <c r="CD240" s="327"/>
      <c r="CE240" s="327"/>
      <c r="CF240" s="327">
        <v>44.4</v>
      </c>
      <c r="CG240" s="327"/>
      <c r="CR240" s="524">
        <v>648</v>
      </c>
    </row>
    <row r="241" spans="2:96" ht="15" customHeight="1">
      <c r="B241" s="524" t="s">
        <v>544</v>
      </c>
      <c r="C241" s="327" t="s">
        <v>1417</v>
      </c>
      <c r="D241" s="327"/>
      <c r="E241" s="327" t="s">
        <v>261</v>
      </c>
      <c r="F241" s="327"/>
      <c r="G241" s="327" t="s">
        <v>544</v>
      </c>
      <c r="H241" s="327" t="s">
        <v>544</v>
      </c>
      <c r="I241" s="327" t="s">
        <v>545</v>
      </c>
      <c r="J241" s="327" t="s">
        <v>546</v>
      </c>
      <c r="K241" s="327" t="s">
        <v>547</v>
      </c>
      <c r="L241" s="327">
        <v>1</v>
      </c>
      <c r="M241" s="327">
        <v>936</v>
      </c>
      <c r="N241" s="327"/>
      <c r="O241" s="327">
        <f t="shared" si="71"/>
        <v>936</v>
      </c>
      <c r="P241" s="534">
        <f t="shared" si="75"/>
        <v>46.8</v>
      </c>
      <c r="Q241" s="534">
        <f t="shared" ref="Q241:Q272" si="76">IF($H241=G241,SUMIF($H:$H,H241,$P:$P),P241)</f>
        <v>46.8</v>
      </c>
      <c r="R241" s="534">
        <f t="shared" si="72"/>
        <v>51.48</v>
      </c>
      <c r="S241" s="327">
        <v>7</v>
      </c>
      <c r="T241" s="327">
        <f t="shared" si="70"/>
        <v>480</v>
      </c>
      <c r="U241" s="327">
        <f t="shared" ref="U241:U272" si="77">IF($H241=G241,SUMIF($H:$H,H241,$T:$T),T241)</f>
        <v>480</v>
      </c>
      <c r="V241" s="327">
        <f t="shared" si="73"/>
        <v>1</v>
      </c>
      <c r="W241" s="327">
        <v>48</v>
      </c>
      <c r="X241" s="327">
        <f t="shared" si="74"/>
        <v>10</v>
      </c>
      <c r="Y241" s="327"/>
      <c r="Z241" s="327"/>
      <c r="AA241" s="327"/>
      <c r="AB241" s="327"/>
      <c r="AC241" s="327"/>
      <c r="AD241" s="327"/>
      <c r="AE241" s="327" t="s">
        <v>159</v>
      </c>
      <c r="AF241" s="327"/>
      <c r="AG241" s="327">
        <v>240</v>
      </c>
      <c r="AH241" s="327"/>
      <c r="AI241" s="327"/>
      <c r="AJ241" s="327"/>
      <c r="AK241" s="327"/>
      <c r="AL241" s="327"/>
      <c r="AM241" s="327"/>
      <c r="AN241" s="327"/>
      <c r="AO241" s="327"/>
      <c r="AP241" s="327"/>
      <c r="AQ241" s="327">
        <v>5.9</v>
      </c>
      <c r="AR241" s="327">
        <v>6</v>
      </c>
      <c r="AS241" s="327"/>
      <c r="AT241" s="327"/>
      <c r="AU241" s="327"/>
      <c r="AV241" s="327"/>
      <c r="AW241" s="327"/>
      <c r="AX241" s="327"/>
      <c r="AY241" s="327"/>
      <c r="AZ241" s="327"/>
      <c r="BA241" s="327"/>
      <c r="BB241" s="327"/>
      <c r="BC241" s="327"/>
      <c r="BD241" s="327"/>
      <c r="BE241" s="327"/>
      <c r="BF241" s="327">
        <v>1</v>
      </c>
      <c r="BG241" s="327">
        <v>1</v>
      </c>
      <c r="BH241" s="327">
        <v>1</v>
      </c>
      <c r="BI241" s="327">
        <v>1</v>
      </c>
      <c r="BJ241" s="327"/>
      <c r="BK241" s="327"/>
      <c r="BL241" s="327"/>
      <c r="BM241" s="327"/>
      <c r="BN241" s="327">
        <v>1</v>
      </c>
      <c r="BO241" s="327">
        <v>1</v>
      </c>
      <c r="BP241" s="327">
        <v>1</v>
      </c>
      <c r="BQ241" s="327">
        <v>1</v>
      </c>
      <c r="BR241" s="327">
        <v>1</v>
      </c>
      <c r="BS241" s="327">
        <v>4</v>
      </c>
      <c r="BT241" s="327"/>
      <c r="BU241" s="327">
        <v>4</v>
      </c>
      <c r="BV241" s="327">
        <v>3600</v>
      </c>
      <c r="BW241" s="327" t="s">
        <v>119</v>
      </c>
      <c r="BX241" s="327" t="s">
        <v>119</v>
      </c>
      <c r="BY241" s="327"/>
      <c r="BZ241" s="327" t="s">
        <v>6</v>
      </c>
      <c r="CA241" s="327"/>
      <c r="CB241" s="327"/>
      <c r="CC241" s="327"/>
      <c r="CD241" s="327"/>
      <c r="CE241" s="327"/>
      <c r="CF241" s="327">
        <v>44.4</v>
      </c>
      <c r="CG241" s="327"/>
      <c r="CR241" s="524">
        <v>587.5</v>
      </c>
    </row>
    <row r="242" spans="2:96" ht="15" customHeight="1">
      <c r="B242" s="524" t="s">
        <v>549</v>
      </c>
      <c r="C242" s="327"/>
      <c r="D242" s="327"/>
      <c r="E242" s="327" t="s">
        <v>159</v>
      </c>
      <c r="F242" s="327"/>
      <c r="G242" s="327" t="s">
        <v>548</v>
      </c>
      <c r="H242" s="327" t="s">
        <v>549</v>
      </c>
      <c r="I242" s="327" t="s">
        <v>550</v>
      </c>
      <c r="J242" s="327" t="s">
        <v>551</v>
      </c>
      <c r="K242" s="327" t="s">
        <v>552</v>
      </c>
      <c r="L242" s="327">
        <v>1</v>
      </c>
      <c r="M242" s="327">
        <v>936</v>
      </c>
      <c r="N242" s="327"/>
      <c r="O242" s="327">
        <f t="shared" si="71"/>
        <v>936</v>
      </c>
      <c r="P242" s="534">
        <f t="shared" si="75"/>
        <v>46.8</v>
      </c>
      <c r="Q242" s="534">
        <f t="shared" si="76"/>
        <v>46.8</v>
      </c>
      <c r="R242" s="534">
        <f t="shared" si="72"/>
        <v>51.48</v>
      </c>
      <c r="S242" s="327" t="e">
        <v>#N/A</v>
      </c>
      <c r="T242" s="327" t="e">
        <f t="shared" ref="T242:T293" si="78">IF(M242=0,"0",ROUNDUP(P242*S242/AG242,0)*AG242)</f>
        <v>#N/A</v>
      </c>
      <c r="U242" s="327" t="e">
        <f t="shared" si="77"/>
        <v>#N/A</v>
      </c>
      <c r="V242" s="327">
        <f t="shared" si="73"/>
        <v>2</v>
      </c>
      <c r="W242" s="327">
        <v>24</v>
      </c>
      <c r="X242" s="327" t="e">
        <f t="shared" si="74"/>
        <v>#N/A</v>
      </c>
      <c r="Y242" s="327"/>
      <c r="Z242" s="327"/>
      <c r="AA242" s="327"/>
      <c r="AB242" s="327"/>
      <c r="AC242" s="327"/>
      <c r="AD242" s="327"/>
      <c r="AE242" s="327" t="s">
        <v>118</v>
      </c>
      <c r="AF242" s="327"/>
      <c r="AG242" s="327">
        <v>240</v>
      </c>
      <c r="AH242" s="327"/>
      <c r="AI242" s="327"/>
      <c r="AJ242" s="327"/>
      <c r="AK242" s="327"/>
      <c r="AL242" s="327"/>
      <c r="AM242" s="327"/>
      <c r="AN242" s="327"/>
      <c r="AO242" s="327"/>
      <c r="AP242" s="327"/>
      <c r="AQ242" s="327">
        <v>5.7</v>
      </c>
      <c r="AR242" s="327">
        <v>5</v>
      </c>
      <c r="AS242" s="327"/>
      <c r="AT242" s="327"/>
      <c r="AU242" s="327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BG242" s="327"/>
      <c r="BH242" s="327"/>
      <c r="BI242" s="327"/>
      <c r="BJ242" s="327"/>
      <c r="BK242" s="327"/>
      <c r="BL242" s="327"/>
      <c r="BM242" s="327"/>
      <c r="BN242" s="327"/>
      <c r="BO242" s="327"/>
      <c r="BP242" s="327"/>
      <c r="BQ242" s="327">
        <v>1</v>
      </c>
      <c r="BR242" s="327">
        <v>1</v>
      </c>
      <c r="BS242" s="327">
        <v>1</v>
      </c>
      <c r="BT242" s="327"/>
      <c r="BU242" s="327">
        <v>1</v>
      </c>
      <c r="BV242" s="327">
        <v>900</v>
      </c>
      <c r="BW242" s="327" t="s">
        <v>132</v>
      </c>
      <c r="BX242" s="327" t="s">
        <v>132</v>
      </c>
      <c r="BY242" s="327"/>
      <c r="BZ242" s="327" t="s">
        <v>6</v>
      </c>
      <c r="CA242" s="327"/>
      <c r="CB242" s="327"/>
      <c r="CC242" s="327"/>
      <c r="CD242" s="327"/>
      <c r="CE242" s="327"/>
      <c r="CF242" s="327">
        <v>37.32</v>
      </c>
      <c r="CG242" s="327"/>
      <c r="CR242" s="524">
        <v>698.5</v>
      </c>
    </row>
    <row r="243" spans="2:96" ht="15" customHeight="1">
      <c r="C243" s="327"/>
      <c r="D243" s="327"/>
      <c r="E243" s="327" t="s">
        <v>159</v>
      </c>
      <c r="F243" s="327"/>
      <c r="G243" s="327" t="s">
        <v>553</v>
      </c>
      <c r="H243" s="327" t="s">
        <v>549</v>
      </c>
      <c r="I243" s="327" t="s">
        <v>550</v>
      </c>
      <c r="J243" s="327" t="s">
        <v>551</v>
      </c>
      <c r="K243" s="327" t="s">
        <v>552</v>
      </c>
      <c r="L243" s="327">
        <v>1</v>
      </c>
      <c r="M243" s="327">
        <v>936</v>
      </c>
      <c r="N243" s="327"/>
      <c r="O243" s="327">
        <f t="shared" si="71"/>
        <v>936</v>
      </c>
      <c r="P243" s="534">
        <f t="shared" si="75"/>
        <v>46.8</v>
      </c>
      <c r="Q243" s="534">
        <f t="shared" si="76"/>
        <v>46.8</v>
      </c>
      <c r="R243" s="534">
        <f t="shared" si="72"/>
        <v>51.48</v>
      </c>
      <c r="S243" s="327" t="e">
        <v>#N/A</v>
      </c>
      <c r="T243" s="327" t="e">
        <f t="shared" si="78"/>
        <v>#N/A</v>
      </c>
      <c r="U243" s="327" t="e">
        <f t="shared" si="77"/>
        <v>#N/A</v>
      </c>
      <c r="V243" s="327">
        <f t="shared" si="73"/>
        <v>2</v>
      </c>
      <c r="W243" s="327">
        <v>24</v>
      </c>
      <c r="X243" s="327" t="e">
        <f t="shared" si="74"/>
        <v>#N/A</v>
      </c>
      <c r="Y243" s="327"/>
      <c r="Z243" s="327"/>
      <c r="AA243" s="327"/>
      <c r="AB243" s="327"/>
      <c r="AC243" s="327"/>
      <c r="AD243" s="327"/>
      <c r="AE243" s="327" t="s">
        <v>169</v>
      </c>
      <c r="AF243" s="327"/>
      <c r="AG243" s="327">
        <v>24</v>
      </c>
      <c r="AH243" s="327"/>
      <c r="AI243" s="327"/>
      <c r="AJ243" s="327"/>
      <c r="AK243" s="327"/>
      <c r="AL243" s="327"/>
      <c r="AM243" s="327"/>
      <c r="AN243" s="327"/>
      <c r="AO243" s="327"/>
      <c r="AP243" s="327"/>
      <c r="AQ243" s="327">
        <v>5.7</v>
      </c>
      <c r="AR243" s="327">
        <v>5</v>
      </c>
      <c r="AS243" s="327"/>
      <c r="AT243" s="327"/>
      <c r="AU243" s="327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BG243" s="327"/>
      <c r="BH243" s="327"/>
      <c r="BI243" s="327"/>
      <c r="BJ243" s="327"/>
      <c r="BK243" s="327"/>
      <c r="BL243" s="327"/>
      <c r="BM243" s="327"/>
      <c r="BN243" s="327">
        <v>1</v>
      </c>
      <c r="BO243" s="327">
        <v>1</v>
      </c>
      <c r="BP243" s="327">
        <v>1</v>
      </c>
      <c r="BQ243" s="327"/>
      <c r="BR243" s="327">
        <v>1</v>
      </c>
      <c r="BS243" s="327">
        <v>3</v>
      </c>
      <c r="BT243" s="327"/>
      <c r="BU243" s="327">
        <v>3</v>
      </c>
      <c r="BV243" s="327">
        <v>2700</v>
      </c>
      <c r="BW243" s="327" t="s">
        <v>132</v>
      </c>
      <c r="BX243" s="327" t="s">
        <v>132</v>
      </c>
      <c r="BY243" s="327"/>
      <c r="BZ243" s="327" t="s">
        <v>6</v>
      </c>
      <c r="CA243" s="327"/>
      <c r="CB243" s="327"/>
      <c r="CC243" s="327"/>
      <c r="CD243" s="327"/>
      <c r="CE243" s="327"/>
      <c r="CF243" s="327">
        <v>37.32</v>
      </c>
      <c r="CG243" s="327"/>
      <c r="CR243" s="524">
        <v>698.5</v>
      </c>
    </row>
    <row r="244" spans="2:96" ht="15" customHeight="1">
      <c r="B244" s="524" t="s">
        <v>554</v>
      </c>
      <c r="C244" s="327" t="s">
        <v>1436</v>
      </c>
      <c r="D244" s="327"/>
      <c r="E244" s="327" t="s">
        <v>159</v>
      </c>
      <c r="F244" s="327"/>
      <c r="G244" s="327" t="s">
        <v>554</v>
      </c>
      <c r="H244" s="327" t="s">
        <v>1346</v>
      </c>
      <c r="I244" s="327" t="s">
        <v>555</v>
      </c>
      <c r="J244" s="327" t="s">
        <v>556</v>
      </c>
      <c r="K244" s="327" t="s">
        <v>557</v>
      </c>
      <c r="L244" s="327">
        <v>1</v>
      </c>
      <c r="M244" s="327">
        <v>936</v>
      </c>
      <c r="N244" s="327"/>
      <c r="O244" s="327">
        <f t="shared" si="71"/>
        <v>936</v>
      </c>
      <c r="P244" s="534">
        <f t="shared" si="75"/>
        <v>46.8</v>
      </c>
      <c r="Q244" s="534">
        <f t="shared" si="76"/>
        <v>46.8</v>
      </c>
      <c r="R244" s="534">
        <f t="shared" si="72"/>
        <v>51.48</v>
      </c>
      <c r="S244" s="327">
        <v>7</v>
      </c>
      <c r="T244" s="327">
        <f t="shared" si="78"/>
        <v>480</v>
      </c>
      <c r="U244" s="327">
        <f t="shared" si="77"/>
        <v>480</v>
      </c>
      <c r="V244" s="327">
        <f t="shared" si="73"/>
        <v>1</v>
      </c>
      <c r="W244" s="327">
        <v>48</v>
      </c>
      <c r="X244" s="327">
        <f t="shared" si="74"/>
        <v>10</v>
      </c>
      <c r="Y244" s="327"/>
      <c r="Z244" s="327"/>
      <c r="AA244" s="327"/>
      <c r="AB244" s="327"/>
      <c r="AC244" s="327"/>
      <c r="AD244" s="327"/>
      <c r="AE244" s="327" t="s">
        <v>85</v>
      </c>
      <c r="AF244" s="327"/>
      <c r="AG244" s="327">
        <v>240</v>
      </c>
      <c r="AH244" s="327"/>
      <c r="AI244" s="327"/>
      <c r="AJ244" s="327"/>
      <c r="AK244" s="327"/>
      <c r="AL244" s="327"/>
      <c r="AM244" s="327"/>
      <c r="AN244" s="327"/>
      <c r="AO244" s="327"/>
      <c r="AP244" s="327"/>
      <c r="AQ244" s="327">
        <v>6</v>
      </c>
      <c r="AR244" s="327">
        <v>5</v>
      </c>
      <c r="AS244" s="327"/>
      <c r="AT244" s="327"/>
      <c r="AU244" s="327"/>
      <c r="AV244" s="327"/>
      <c r="AW244" s="327"/>
      <c r="AX244" s="327"/>
      <c r="AY244" s="327"/>
      <c r="AZ244" s="327"/>
      <c r="BA244" s="327"/>
      <c r="BB244" s="327">
        <v>1</v>
      </c>
      <c r="BC244" s="327">
        <v>1</v>
      </c>
      <c r="BD244" s="327">
        <v>1</v>
      </c>
      <c r="BE244" s="327">
        <v>1</v>
      </c>
      <c r="BF244" s="327"/>
      <c r="BG244" s="327"/>
      <c r="BH244" s="327"/>
      <c r="BI244" s="327"/>
      <c r="BJ244" s="327"/>
      <c r="BK244" s="327"/>
      <c r="BL244" s="327"/>
      <c r="BM244" s="327"/>
      <c r="BN244" s="327">
        <v>1</v>
      </c>
      <c r="BO244" s="327">
        <v>1</v>
      </c>
      <c r="BP244" s="327">
        <v>1</v>
      </c>
      <c r="BQ244" s="327">
        <v>1</v>
      </c>
      <c r="BR244" s="327">
        <v>1</v>
      </c>
      <c r="BS244" s="327">
        <v>4</v>
      </c>
      <c r="BT244" s="327"/>
      <c r="BU244" s="327">
        <v>4</v>
      </c>
      <c r="BV244" s="327">
        <v>3600</v>
      </c>
      <c r="BW244" s="327" t="s">
        <v>119</v>
      </c>
      <c r="BX244" s="327" t="s">
        <v>119</v>
      </c>
      <c r="BY244" s="327"/>
      <c r="BZ244" s="327" t="s">
        <v>6</v>
      </c>
      <c r="CA244" s="327"/>
      <c r="CB244" s="327"/>
      <c r="CC244" s="327"/>
      <c r="CD244" s="327"/>
      <c r="CE244" s="327"/>
      <c r="CF244" s="327">
        <v>44.4</v>
      </c>
      <c r="CG244" s="327"/>
      <c r="CR244" s="524">
        <v>699.55</v>
      </c>
    </row>
    <row r="245" spans="2:96" ht="15" customHeight="1">
      <c r="B245" s="524" t="s">
        <v>554</v>
      </c>
      <c r="C245" s="327" t="s">
        <v>1436</v>
      </c>
      <c r="D245" s="327"/>
      <c r="E245" s="327" t="s">
        <v>159</v>
      </c>
      <c r="F245" s="327"/>
      <c r="G245" s="327" t="s">
        <v>558</v>
      </c>
      <c r="H245" s="327" t="s">
        <v>554</v>
      </c>
      <c r="I245" s="327" t="s">
        <v>559</v>
      </c>
      <c r="J245" s="327" t="s">
        <v>556</v>
      </c>
      <c r="K245" s="327" t="s">
        <v>560</v>
      </c>
      <c r="L245" s="327">
        <v>1</v>
      </c>
      <c r="M245" s="327">
        <v>0</v>
      </c>
      <c r="N245" s="327"/>
      <c r="O245" s="327">
        <f t="shared" si="71"/>
        <v>0</v>
      </c>
      <c r="P245" s="534">
        <f t="shared" si="75"/>
        <v>0</v>
      </c>
      <c r="Q245" s="534">
        <f t="shared" si="76"/>
        <v>0</v>
      </c>
      <c r="R245" s="534">
        <f t="shared" si="72"/>
        <v>0</v>
      </c>
      <c r="S245" s="327">
        <v>7</v>
      </c>
      <c r="T245" s="327" t="str">
        <f t="shared" si="78"/>
        <v>0</v>
      </c>
      <c r="U245" s="327" t="str">
        <f t="shared" si="77"/>
        <v>0</v>
      </c>
      <c r="V245" s="327" t="str">
        <f t="shared" si="73"/>
        <v>0</v>
      </c>
      <c r="W245" s="327">
        <v>48</v>
      </c>
      <c r="X245" s="327">
        <f t="shared" si="74"/>
        <v>0</v>
      </c>
      <c r="Y245" s="327"/>
      <c r="Z245" s="327"/>
      <c r="AA245" s="327"/>
      <c r="AB245" s="327"/>
      <c r="AC245" s="327"/>
      <c r="AD245" s="327"/>
      <c r="AE245" s="327" t="s">
        <v>85</v>
      </c>
      <c r="AF245" s="327"/>
      <c r="AG245" s="327">
        <v>240</v>
      </c>
      <c r="AH245" s="327"/>
      <c r="AI245" s="327"/>
      <c r="AJ245" s="327"/>
      <c r="AK245" s="327"/>
      <c r="AL245" s="327"/>
      <c r="AM245" s="327"/>
      <c r="AN245" s="327"/>
      <c r="AO245" s="327"/>
      <c r="AP245" s="327"/>
      <c r="AQ245" s="327">
        <v>6</v>
      </c>
      <c r="AR245" s="327">
        <v>5</v>
      </c>
      <c r="AS245" s="327"/>
      <c r="AT245" s="327"/>
      <c r="AU245" s="327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BG245" s="327"/>
      <c r="BH245" s="327"/>
      <c r="BI245" s="327"/>
      <c r="BJ245" s="327"/>
      <c r="BK245" s="327"/>
      <c r="BL245" s="327"/>
      <c r="BM245" s="327"/>
      <c r="BN245" s="327">
        <v>1</v>
      </c>
      <c r="BO245" s="327">
        <v>1</v>
      </c>
      <c r="BP245" s="327">
        <v>1</v>
      </c>
      <c r="BQ245" s="327">
        <v>1</v>
      </c>
      <c r="BR245" s="327">
        <v>1</v>
      </c>
      <c r="BS245" s="327">
        <v>4</v>
      </c>
      <c r="BT245" s="327"/>
      <c r="BU245" s="327">
        <v>4</v>
      </c>
      <c r="BV245" s="327">
        <v>3600</v>
      </c>
      <c r="BW245" s="327" t="s">
        <v>132</v>
      </c>
      <c r="BX245" s="327" t="s">
        <v>132</v>
      </c>
      <c r="BY245" s="327"/>
      <c r="BZ245" s="327" t="s">
        <v>6</v>
      </c>
      <c r="CA245" s="327"/>
      <c r="CB245" s="327"/>
      <c r="CC245" s="327"/>
      <c r="CD245" s="327"/>
      <c r="CE245" s="327"/>
      <c r="CF245" s="327">
        <v>44.4</v>
      </c>
      <c r="CG245" s="327"/>
      <c r="CR245" s="524">
        <v>699.55</v>
      </c>
    </row>
    <row r="246" spans="2:96" ht="15" customHeight="1">
      <c r="B246" s="524" t="s">
        <v>561</v>
      </c>
      <c r="C246" s="327" t="s">
        <v>1436</v>
      </c>
      <c r="D246" s="327"/>
      <c r="E246" s="327" t="s">
        <v>159</v>
      </c>
      <c r="F246" s="327"/>
      <c r="G246" s="327" t="s">
        <v>561</v>
      </c>
      <c r="H246" s="327" t="s">
        <v>561</v>
      </c>
      <c r="I246" s="327" t="s">
        <v>562</v>
      </c>
      <c r="J246" s="327" t="s">
        <v>563</v>
      </c>
      <c r="K246" s="327" t="s">
        <v>564</v>
      </c>
      <c r="L246" s="327">
        <v>1</v>
      </c>
      <c r="M246" s="327">
        <v>804</v>
      </c>
      <c r="N246" s="327"/>
      <c r="O246" s="327">
        <f t="shared" si="71"/>
        <v>804</v>
      </c>
      <c r="P246" s="534">
        <f t="shared" si="75"/>
        <v>40.200000000000003</v>
      </c>
      <c r="Q246" s="534">
        <f t="shared" si="76"/>
        <v>40.200000000000003</v>
      </c>
      <c r="R246" s="534">
        <f t="shared" si="72"/>
        <v>44.220000000000006</v>
      </c>
      <c r="S246" s="327">
        <v>21</v>
      </c>
      <c r="T246" s="327">
        <f t="shared" si="78"/>
        <v>960</v>
      </c>
      <c r="U246" s="327">
        <f t="shared" si="77"/>
        <v>960</v>
      </c>
      <c r="V246" s="327">
        <f t="shared" si="73"/>
        <v>0.4</v>
      </c>
      <c r="W246" s="327">
        <v>96</v>
      </c>
      <c r="X246" s="327">
        <f t="shared" si="74"/>
        <v>10</v>
      </c>
      <c r="Y246" s="327"/>
      <c r="Z246" s="327"/>
      <c r="AA246" s="327"/>
      <c r="AB246" s="327"/>
      <c r="AC246" s="327"/>
      <c r="AD246" s="327"/>
      <c r="AE246" s="327" t="s">
        <v>85</v>
      </c>
      <c r="AF246" s="327"/>
      <c r="AG246" s="327">
        <v>240</v>
      </c>
      <c r="AH246" s="327"/>
      <c r="AI246" s="327"/>
      <c r="AJ246" s="327"/>
      <c r="AK246" s="327"/>
      <c r="AL246" s="327"/>
      <c r="AM246" s="327"/>
      <c r="AN246" s="327"/>
      <c r="AO246" s="327"/>
      <c r="AP246" s="327"/>
      <c r="AQ246" s="327">
        <v>6</v>
      </c>
      <c r="AR246" s="327">
        <v>5</v>
      </c>
      <c r="AS246" s="327"/>
      <c r="AT246" s="327"/>
      <c r="AU246" s="327"/>
      <c r="AV246" s="327"/>
      <c r="AW246" s="327"/>
      <c r="AX246" s="327"/>
      <c r="AY246" s="327"/>
      <c r="AZ246" s="327"/>
      <c r="BA246" s="327"/>
      <c r="BB246" s="327"/>
      <c r="BC246" s="327"/>
      <c r="BD246" s="327"/>
      <c r="BE246" s="327"/>
      <c r="BF246" s="327">
        <v>1</v>
      </c>
      <c r="BG246" s="327">
        <v>1</v>
      </c>
      <c r="BH246" s="327">
        <v>1</v>
      </c>
      <c r="BI246" s="327"/>
      <c r="BJ246" s="327"/>
      <c r="BK246" s="327"/>
      <c r="BL246" s="327"/>
      <c r="BM246" s="327"/>
      <c r="BN246" s="327">
        <v>1</v>
      </c>
      <c r="BO246" s="327">
        <v>1</v>
      </c>
      <c r="BP246" s="327">
        <v>1</v>
      </c>
      <c r="BQ246" s="327"/>
      <c r="BR246" s="327">
        <v>1</v>
      </c>
      <c r="BS246" s="327">
        <v>3</v>
      </c>
      <c r="BT246" s="327"/>
      <c r="BU246" s="327">
        <v>3</v>
      </c>
      <c r="BV246" s="327">
        <v>1764</v>
      </c>
      <c r="BW246" s="327" t="s">
        <v>119</v>
      </c>
      <c r="BX246" s="327" t="s">
        <v>119</v>
      </c>
      <c r="BY246" s="327"/>
      <c r="BZ246" s="327" t="s">
        <v>6</v>
      </c>
      <c r="CA246" s="327"/>
      <c r="CB246" s="327"/>
      <c r="CC246" s="327"/>
      <c r="CD246" s="327"/>
      <c r="CE246" s="327"/>
      <c r="CF246" s="327">
        <v>26.7</v>
      </c>
      <c r="CG246" s="327"/>
      <c r="CR246" s="524">
        <v>648</v>
      </c>
    </row>
    <row r="247" spans="2:96" ht="15" customHeight="1">
      <c r="B247" s="524" t="s">
        <v>565</v>
      </c>
      <c r="C247" s="327" t="s">
        <v>1436</v>
      </c>
      <c r="D247" s="327"/>
      <c r="E247" s="327" t="s">
        <v>159</v>
      </c>
      <c r="F247" s="327"/>
      <c r="G247" s="327" t="s">
        <v>565</v>
      </c>
      <c r="H247" s="327" t="s">
        <v>565</v>
      </c>
      <c r="I247" s="327" t="s">
        <v>566</v>
      </c>
      <c r="J247" s="327" t="s">
        <v>567</v>
      </c>
      <c r="K247" s="327" t="s">
        <v>568</v>
      </c>
      <c r="L247" s="327">
        <v>1</v>
      </c>
      <c r="M247" s="327">
        <v>804</v>
      </c>
      <c r="N247" s="327"/>
      <c r="O247" s="327">
        <f t="shared" si="71"/>
        <v>804</v>
      </c>
      <c r="P247" s="534">
        <f t="shared" si="75"/>
        <v>40.200000000000003</v>
      </c>
      <c r="Q247" s="534">
        <f t="shared" si="76"/>
        <v>40.200000000000003</v>
      </c>
      <c r="R247" s="534">
        <f t="shared" si="72"/>
        <v>44.220000000000006</v>
      </c>
      <c r="S247" s="327">
        <v>21</v>
      </c>
      <c r="T247" s="327">
        <f t="shared" si="78"/>
        <v>900</v>
      </c>
      <c r="U247" s="327">
        <f t="shared" si="77"/>
        <v>900</v>
      </c>
      <c r="V247" s="327">
        <f t="shared" si="73"/>
        <v>0.4</v>
      </c>
      <c r="W247" s="327">
        <v>96</v>
      </c>
      <c r="X247" s="327">
        <f t="shared" si="74"/>
        <v>10</v>
      </c>
      <c r="Y247" s="327"/>
      <c r="Z247" s="327"/>
      <c r="AA247" s="327"/>
      <c r="AB247" s="327"/>
      <c r="AC247" s="327"/>
      <c r="AD247" s="327"/>
      <c r="AE247" s="327" t="s">
        <v>166</v>
      </c>
      <c r="AF247" s="327"/>
      <c r="AG247" s="327">
        <v>90</v>
      </c>
      <c r="AH247" s="327"/>
      <c r="AI247" s="327"/>
      <c r="AJ247" s="327"/>
      <c r="AK247" s="327"/>
      <c r="AL247" s="327"/>
      <c r="AM247" s="327"/>
      <c r="AN247" s="327"/>
      <c r="AO247" s="327"/>
      <c r="AP247" s="327"/>
      <c r="AQ247" s="537">
        <v>6</v>
      </c>
      <c r="AR247" s="537">
        <v>7</v>
      </c>
      <c r="AS247" s="327"/>
      <c r="AT247" s="327"/>
      <c r="AU247" s="327"/>
      <c r="AV247" s="327"/>
      <c r="AW247" s="327"/>
      <c r="AX247" s="327"/>
      <c r="AY247" s="327"/>
      <c r="AZ247" s="327"/>
      <c r="BA247" s="327"/>
      <c r="BB247" s="327">
        <v>1</v>
      </c>
      <c r="BC247" s="327">
        <v>1</v>
      </c>
      <c r="BD247" s="327">
        <v>1</v>
      </c>
      <c r="BE247" s="327">
        <v>1</v>
      </c>
      <c r="BF247" s="327">
        <v>1</v>
      </c>
      <c r="BG247" s="327">
        <v>1</v>
      </c>
      <c r="BH247" s="327">
        <v>1</v>
      </c>
      <c r="BI247" s="327">
        <v>1</v>
      </c>
      <c r="BJ247" s="327"/>
      <c r="BK247" s="327"/>
      <c r="BL247" s="327"/>
      <c r="BM247" s="327"/>
      <c r="BN247" s="327">
        <v>1</v>
      </c>
      <c r="BO247" s="327">
        <v>1</v>
      </c>
      <c r="BP247" s="327">
        <v>1</v>
      </c>
      <c r="BQ247" s="327">
        <v>1</v>
      </c>
      <c r="BR247" s="327">
        <v>1</v>
      </c>
      <c r="BS247" s="327">
        <v>4</v>
      </c>
      <c r="BT247" s="327"/>
      <c r="BU247" s="327">
        <v>4</v>
      </c>
      <c r="BV247" s="327">
        <v>2352</v>
      </c>
      <c r="BW247" s="327" t="s">
        <v>119</v>
      </c>
      <c r="BX247" s="327" t="s">
        <v>119</v>
      </c>
      <c r="BY247" s="327"/>
      <c r="BZ247" s="327" t="s">
        <v>6</v>
      </c>
      <c r="CA247" s="327"/>
      <c r="CB247" s="327"/>
      <c r="CC247" s="327"/>
      <c r="CD247" s="327"/>
      <c r="CE247" s="327"/>
      <c r="CF247" s="327">
        <v>26.7</v>
      </c>
      <c r="CG247" s="327"/>
      <c r="CR247" s="524">
        <v>698.5</v>
      </c>
    </row>
    <row r="248" spans="2:96" ht="15" customHeight="1">
      <c r="B248" s="524" t="s">
        <v>569</v>
      </c>
      <c r="C248" s="327"/>
      <c r="D248" s="327"/>
      <c r="E248" s="327" t="s">
        <v>159</v>
      </c>
      <c r="F248" s="327"/>
      <c r="G248" s="327" t="s">
        <v>569</v>
      </c>
      <c r="H248" s="327" t="s">
        <v>569</v>
      </c>
      <c r="I248" s="327" t="s">
        <v>570</v>
      </c>
      <c r="J248" s="327" t="s">
        <v>571</v>
      </c>
      <c r="K248" s="327" t="s">
        <v>572</v>
      </c>
      <c r="L248" s="327">
        <v>1</v>
      </c>
      <c r="M248" s="327">
        <v>936</v>
      </c>
      <c r="N248" s="327"/>
      <c r="O248" s="327">
        <f t="shared" si="71"/>
        <v>936</v>
      </c>
      <c r="P248" s="534">
        <f t="shared" si="75"/>
        <v>46.8</v>
      </c>
      <c r="Q248" s="534">
        <f t="shared" si="76"/>
        <v>46.8</v>
      </c>
      <c r="R248" s="534">
        <f t="shared" si="72"/>
        <v>51.48</v>
      </c>
      <c r="S248" s="327">
        <v>7</v>
      </c>
      <c r="T248" s="327">
        <f t="shared" si="78"/>
        <v>480</v>
      </c>
      <c r="U248" s="327">
        <f t="shared" si="77"/>
        <v>480</v>
      </c>
      <c r="V248" s="327">
        <f t="shared" si="73"/>
        <v>1</v>
      </c>
      <c r="W248" s="327">
        <v>48</v>
      </c>
      <c r="X248" s="327">
        <f t="shared" si="74"/>
        <v>10</v>
      </c>
      <c r="Y248" s="327"/>
      <c r="Z248" s="327"/>
      <c r="AA248" s="327"/>
      <c r="AB248" s="327"/>
      <c r="AC248" s="327"/>
      <c r="AD248" s="327"/>
      <c r="AE248" s="327" t="s">
        <v>85</v>
      </c>
      <c r="AF248" s="327"/>
      <c r="AG248" s="327">
        <v>240</v>
      </c>
      <c r="AH248" s="327"/>
      <c r="AI248" s="327"/>
      <c r="AJ248" s="327"/>
      <c r="AK248" s="327"/>
      <c r="AL248" s="327"/>
      <c r="AM248" s="327"/>
      <c r="AN248" s="327"/>
      <c r="AO248" s="327"/>
      <c r="AP248" s="327"/>
      <c r="AQ248" s="537">
        <v>6</v>
      </c>
      <c r="AR248" s="537">
        <v>7</v>
      </c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327">
        <v>1</v>
      </c>
      <c r="BC248" s="327">
        <v>1</v>
      </c>
      <c r="BD248" s="327">
        <v>1</v>
      </c>
      <c r="BE248" s="327">
        <v>1</v>
      </c>
      <c r="BF248" s="327"/>
      <c r="BG248" s="327"/>
      <c r="BH248" s="327"/>
      <c r="BI248" s="327"/>
      <c r="BJ248" s="327"/>
      <c r="BK248" s="327"/>
      <c r="BL248" s="327"/>
      <c r="BM248" s="327"/>
      <c r="BN248" s="327">
        <v>1</v>
      </c>
      <c r="BO248" s="327">
        <v>1</v>
      </c>
      <c r="BP248" s="327">
        <v>1</v>
      </c>
      <c r="BQ248" s="327">
        <v>1</v>
      </c>
      <c r="BR248" s="327">
        <v>1</v>
      </c>
      <c r="BS248" s="327">
        <v>4</v>
      </c>
      <c r="BT248" s="327"/>
      <c r="BU248" s="327">
        <v>4</v>
      </c>
      <c r="BV248" s="327">
        <v>3600</v>
      </c>
      <c r="BW248" s="327" t="s">
        <v>119</v>
      </c>
      <c r="BX248" s="327" t="s">
        <v>119</v>
      </c>
      <c r="BY248" s="327"/>
      <c r="BZ248" s="327" t="s">
        <v>6</v>
      </c>
      <c r="CA248" s="327"/>
      <c r="CB248" s="327"/>
      <c r="CC248" s="327"/>
      <c r="CD248" s="327"/>
      <c r="CE248" s="327"/>
      <c r="CF248" s="327">
        <v>44.4</v>
      </c>
      <c r="CG248" s="327"/>
      <c r="CR248" s="524">
        <v>697.5</v>
      </c>
    </row>
    <row r="249" spans="2:96" ht="15" customHeight="1">
      <c r="B249" s="524" t="s">
        <v>569</v>
      </c>
      <c r="C249" s="327"/>
      <c r="D249" s="327"/>
      <c r="E249" s="327" t="s">
        <v>159</v>
      </c>
      <c r="F249" s="327"/>
      <c r="G249" s="327" t="s">
        <v>573</v>
      </c>
      <c r="H249" s="327" t="s">
        <v>1347</v>
      </c>
      <c r="I249" s="327" t="s">
        <v>574</v>
      </c>
      <c r="J249" s="327" t="s">
        <v>571</v>
      </c>
      <c r="K249" s="327" t="s">
        <v>575</v>
      </c>
      <c r="L249" s="327">
        <v>1</v>
      </c>
      <c r="M249" s="327">
        <v>0</v>
      </c>
      <c r="N249" s="327"/>
      <c r="O249" s="327">
        <f t="shared" si="71"/>
        <v>0</v>
      </c>
      <c r="P249" s="534">
        <f t="shared" si="75"/>
        <v>0</v>
      </c>
      <c r="Q249" s="534">
        <f t="shared" si="76"/>
        <v>0</v>
      </c>
      <c r="R249" s="534">
        <f t="shared" si="72"/>
        <v>0</v>
      </c>
      <c r="S249" s="327">
        <v>7</v>
      </c>
      <c r="T249" s="327" t="str">
        <f t="shared" si="78"/>
        <v>0</v>
      </c>
      <c r="U249" s="327" t="str">
        <f t="shared" si="77"/>
        <v>0</v>
      </c>
      <c r="V249" s="327" t="str">
        <f t="shared" si="73"/>
        <v>0</v>
      </c>
      <c r="W249" s="327">
        <v>48</v>
      </c>
      <c r="X249" s="327">
        <f t="shared" si="74"/>
        <v>0</v>
      </c>
      <c r="Y249" s="327"/>
      <c r="Z249" s="327"/>
      <c r="AA249" s="327"/>
      <c r="AB249" s="327"/>
      <c r="AC249" s="327"/>
      <c r="AD249" s="327"/>
      <c r="AE249" s="327" t="s">
        <v>85</v>
      </c>
      <c r="AF249" s="327"/>
      <c r="AG249" s="327">
        <v>240</v>
      </c>
      <c r="AH249" s="327"/>
      <c r="AI249" s="327"/>
      <c r="AJ249" s="327"/>
      <c r="AK249" s="327"/>
      <c r="AL249" s="327"/>
      <c r="AM249" s="327"/>
      <c r="AN249" s="327"/>
      <c r="AO249" s="327"/>
      <c r="AP249" s="327"/>
      <c r="AQ249" s="327">
        <v>5.7</v>
      </c>
      <c r="AR249" s="327">
        <v>5</v>
      </c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327">
        <v>1</v>
      </c>
      <c r="BC249" s="327">
        <v>1</v>
      </c>
      <c r="BD249" s="327">
        <v>1</v>
      </c>
      <c r="BE249" s="327">
        <v>1</v>
      </c>
      <c r="BF249" s="327"/>
      <c r="BG249" s="327"/>
      <c r="BH249" s="327"/>
      <c r="BI249" s="327"/>
      <c r="BJ249" s="327"/>
      <c r="BK249" s="327"/>
      <c r="BL249" s="327"/>
      <c r="BM249" s="327"/>
      <c r="BN249" s="327">
        <v>1</v>
      </c>
      <c r="BO249" s="327">
        <v>1</v>
      </c>
      <c r="BP249" s="327">
        <v>1</v>
      </c>
      <c r="BQ249" s="327">
        <v>1</v>
      </c>
      <c r="BR249" s="327">
        <v>1</v>
      </c>
      <c r="BS249" s="327">
        <v>4</v>
      </c>
      <c r="BT249" s="327"/>
      <c r="BU249" s="327">
        <v>4</v>
      </c>
      <c r="BV249" s="327">
        <v>3600</v>
      </c>
      <c r="BW249" s="327" t="s">
        <v>132</v>
      </c>
      <c r="BX249" s="327" t="s">
        <v>132</v>
      </c>
      <c r="BY249" s="327"/>
      <c r="BZ249" s="327" t="s">
        <v>6</v>
      </c>
      <c r="CA249" s="327"/>
      <c r="CB249" s="327"/>
      <c r="CC249" s="327"/>
      <c r="CD249" s="327"/>
      <c r="CE249" s="327"/>
      <c r="CF249" s="327">
        <v>44.4</v>
      </c>
      <c r="CG249" s="327"/>
      <c r="CR249" s="524">
        <v>697.5</v>
      </c>
    </row>
    <row r="250" spans="2:96" ht="15" customHeight="1">
      <c r="B250" s="524" t="s">
        <v>576</v>
      </c>
      <c r="C250" s="327"/>
      <c r="D250" s="327"/>
      <c r="E250" s="327" t="s">
        <v>159</v>
      </c>
      <c r="F250" s="327"/>
      <c r="G250" s="327" t="s">
        <v>576</v>
      </c>
      <c r="H250" s="327" t="s">
        <v>1348</v>
      </c>
      <c r="I250" s="327" t="s">
        <v>577</v>
      </c>
      <c r="J250" s="327" t="s">
        <v>578</v>
      </c>
      <c r="K250" s="327" t="s">
        <v>579</v>
      </c>
      <c r="L250" s="327">
        <v>1</v>
      </c>
      <c r="M250" s="327">
        <v>936</v>
      </c>
      <c r="N250" s="327"/>
      <c r="O250" s="327">
        <f t="shared" ref="O250:O293" si="79">+M250+N250</f>
        <v>936</v>
      </c>
      <c r="P250" s="534">
        <f t="shared" si="75"/>
        <v>46.8</v>
      </c>
      <c r="Q250" s="534">
        <f t="shared" si="76"/>
        <v>46.8</v>
      </c>
      <c r="R250" s="534">
        <f t="shared" ref="R250:R293" si="80">Q250*10%+Q250</f>
        <v>51.48</v>
      </c>
      <c r="S250" s="327">
        <v>7</v>
      </c>
      <c r="T250" s="327">
        <f t="shared" si="78"/>
        <v>480</v>
      </c>
      <c r="U250" s="327">
        <f t="shared" si="77"/>
        <v>480</v>
      </c>
      <c r="V250" s="327">
        <f t="shared" ref="V250:V293" si="81">IF(M250=0,"0",ROUND(P250/W250,1))</f>
        <v>1</v>
      </c>
      <c r="W250" s="327">
        <v>48</v>
      </c>
      <c r="X250" s="327">
        <f t="shared" ref="X250:X293" si="82">ROUNDUP(T250/W250,0)</f>
        <v>10</v>
      </c>
      <c r="Y250" s="327"/>
      <c r="Z250" s="327"/>
      <c r="AA250" s="327"/>
      <c r="AB250" s="327"/>
      <c r="AC250" s="327"/>
      <c r="AD250" s="327"/>
      <c r="AE250" s="327" t="s">
        <v>85</v>
      </c>
      <c r="AF250" s="327"/>
      <c r="AG250" s="327">
        <v>240</v>
      </c>
      <c r="AH250" s="327"/>
      <c r="AI250" s="327"/>
      <c r="AJ250" s="327"/>
      <c r="AK250" s="327"/>
      <c r="AL250" s="327"/>
      <c r="AM250" s="327"/>
      <c r="AN250" s="327"/>
      <c r="AO250" s="327"/>
      <c r="AP250" s="327"/>
      <c r="AQ250" s="537">
        <v>6</v>
      </c>
      <c r="AR250" s="537">
        <v>7</v>
      </c>
      <c r="AS250" s="327"/>
      <c r="AT250" s="327"/>
      <c r="AU250" s="327"/>
      <c r="AV250" s="327"/>
      <c r="AW250" s="327"/>
      <c r="AX250" s="327"/>
      <c r="AY250" s="327"/>
      <c r="AZ250" s="327"/>
      <c r="BA250" s="327"/>
      <c r="BB250" s="327">
        <v>1</v>
      </c>
      <c r="BC250" s="327">
        <v>1</v>
      </c>
      <c r="BD250" s="327">
        <v>1</v>
      </c>
      <c r="BE250" s="327">
        <v>1</v>
      </c>
      <c r="BF250" s="327"/>
      <c r="BG250" s="327"/>
      <c r="BH250" s="327"/>
      <c r="BI250" s="327"/>
      <c r="BJ250" s="327"/>
      <c r="BK250" s="327"/>
      <c r="BL250" s="327"/>
      <c r="BM250" s="327"/>
      <c r="BN250" s="327">
        <v>1</v>
      </c>
      <c r="BO250" s="327">
        <v>1</v>
      </c>
      <c r="BP250" s="327">
        <v>1</v>
      </c>
      <c r="BQ250" s="327">
        <v>1</v>
      </c>
      <c r="BR250" s="327">
        <v>1</v>
      </c>
      <c r="BS250" s="327">
        <v>4</v>
      </c>
      <c r="BT250" s="327"/>
      <c r="BU250" s="327">
        <v>4</v>
      </c>
      <c r="BV250" s="327">
        <v>3600</v>
      </c>
      <c r="BW250" s="327" t="s">
        <v>119</v>
      </c>
      <c r="BX250" s="327" t="s">
        <v>119</v>
      </c>
      <c r="BY250" s="327"/>
      <c r="BZ250" s="327" t="s">
        <v>6</v>
      </c>
      <c r="CA250" s="327"/>
      <c r="CB250" s="327"/>
      <c r="CC250" s="327"/>
      <c r="CD250" s="327"/>
      <c r="CE250" s="327"/>
      <c r="CF250" s="327">
        <v>44.4</v>
      </c>
      <c r="CG250" s="327"/>
      <c r="CR250" s="524">
        <v>698</v>
      </c>
    </row>
    <row r="251" spans="2:96" ht="15" customHeight="1">
      <c r="B251" s="524" t="s">
        <v>576</v>
      </c>
      <c r="C251" s="327"/>
      <c r="D251" s="327"/>
      <c r="E251" s="327" t="s">
        <v>159</v>
      </c>
      <c r="F251" s="327"/>
      <c r="G251" s="327" t="s">
        <v>580</v>
      </c>
      <c r="H251" s="327" t="s">
        <v>576</v>
      </c>
      <c r="I251" s="327" t="s">
        <v>581</v>
      </c>
      <c r="J251" s="327" t="s">
        <v>578</v>
      </c>
      <c r="K251" s="327" t="s">
        <v>582</v>
      </c>
      <c r="L251" s="327">
        <v>1</v>
      </c>
      <c r="M251" s="327">
        <v>0</v>
      </c>
      <c r="N251" s="327"/>
      <c r="O251" s="327">
        <f t="shared" si="79"/>
        <v>0</v>
      </c>
      <c r="P251" s="534">
        <f t="shared" si="75"/>
        <v>0</v>
      </c>
      <c r="Q251" s="534">
        <f t="shared" si="76"/>
        <v>0</v>
      </c>
      <c r="R251" s="534">
        <f t="shared" si="80"/>
        <v>0</v>
      </c>
      <c r="S251" s="327">
        <v>7</v>
      </c>
      <c r="T251" s="327" t="str">
        <f t="shared" si="78"/>
        <v>0</v>
      </c>
      <c r="U251" s="327" t="str">
        <f t="shared" si="77"/>
        <v>0</v>
      </c>
      <c r="V251" s="327" t="str">
        <f t="shared" si="81"/>
        <v>0</v>
      </c>
      <c r="W251" s="327">
        <v>48</v>
      </c>
      <c r="X251" s="327">
        <f t="shared" si="82"/>
        <v>0</v>
      </c>
      <c r="Y251" s="327"/>
      <c r="Z251" s="327"/>
      <c r="AA251" s="327"/>
      <c r="AB251" s="327"/>
      <c r="AC251" s="327"/>
      <c r="AD251" s="327"/>
      <c r="AE251" s="327" t="s">
        <v>85</v>
      </c>
      <c r="AF251" s="327"/>
      <c r="AG251" s="327">
        <v>240</v>
      </c>
      <c r="AH251" s="327"/>
      <c r="AI251" s="327"/>
      <c r="AJ251" s="327"/>
      <c r="AK251" s="327"/>
      <c r="AL251" s="327"/>
      <c r="AM251" s="327"/>
      <c r="AN251" s="327"/>
      <c r="AO251" s="327"/>
      <c r="AP251" s="327"/>
      <c r="AQ251" s="327">
        <v>6</v>
      </c>
      <c r="AR251" s="327">
        <v>5</v>
      </c>
      <c r="AS251" s="327"/>
      <c r="AT251" s="327"/>
      <c r="AU251" s="327"/>
      <c r="AV251" s="327"/>
      <c r="AW251" s="327"/>
      <c r="AX251" s="327"/>
      <c r="AY251" s="327"/>
      <c r="AZ251" s="327"/>
      <c r="BA251" s="327"/>
      <c r="BB251" s="327">
        <v>1</v>
      </c>
      <c r="BC251" s="327">
        <v>1</v>
      </c>
      <c r="BD251" s="327">
        <v>1</v>
      </c>
      <c r="BE251" s="327">
        <v>1</v>
      </c>
      <c r="BF251" s="327"/>
      <c r="BG251" s="327"/>
      <c r="BH251" s="327"/>
      <c r="BI251" s="327"/>
      <c r="BJ251" s="327"/>
      <c r="BK251" s="327"/>
      <c r="BL251" s="327"/>
      <c r="BM251" s="327"/>
      <c r="BN251" s="327">
        <v>1</v>
      </c>
      <c r="BO251" s="327">
        <v>1</v>
      </c>
      <c r="BP251" s="327">
        <v>1</v>
      </c>
      <c r="BQ251" s="327">
        <v>1</v>
      </c>
      <c r="BR251" s="327">
        <v>1</v>
      </c>
      <c r="BS251" s="327">
        <v>4</v>
      </c>
      <c r="BT251" s="327"/>
      <c r="BU251" s="327">
        <v>4</v>
      </c>
      <c r="BV251" s="327">
        <v>3600</v>
      </c>
      <c r="BW251" s="327" t="s">
        <v>132</v>
      </c>
      <c r="BX251" s="327" t="s">
        <v>132</v>
      </c>
      <c r="BY251" s="327"/>
      <c r="BZ251" s="327" t="s">
        <v>6</v>
      </c>
      <c r="CA251" s="327"/>
      <c r="CB251" s="327"/>
      <c r="CC251" s="327"/>
      <c r="CD251" s="327"/>
      <c r="CE251" s="327"/>
      <c r="CF251" s="327">
        <v>44.4</v>
      </c>
      <c r="CG251" s="327"/>
      <c r="CR251" s="524">
        <v>698</v>
      </c>
    </row>
    <row r="252" spans="2:96" ht="15" customHeight="1">
      <c r="B252" s="524" t="s">
        <v>565</v>
      </c>
      <c r="C252" s="327" t="s">
        <v>1436</v>
      </c>
      <c r="D252" s="327"/>
      <c r="E252" s="327" t="s">
        <v>159</v>
      </c>
      <c r="F252" s="327"/>
      <c r="G252" s="327" t="s">
        <v>847</v>
      </c>
      <c r="H252" s="327" t="s">
        <v>846</v>
      </c>
      <c r="I252" s="327" t="s">
        <v>583</v>
      </c>
      <c r="J252" s="327" t="s">
        <v>567</v>
      </c>
      <c r="K252" s="327" t="s">
        <v>568</v>
      </c>
      <c r="L252" s="327">
        <v>1</v>
      </c>
      <c r="M252" s="327">
        <v>132</v>
      </c>
      <c r="N252" s="327"/>
      <c r="O252" s="327">
        <f>+M252+N252</f>
        <v>132</v>
      </c>
      <c r="P252" s="534">
        <f t="shared" si="75"/>
        <v>6.6</v>
      </c>
      <c r="Q252" s="534">
        <f t="shared" si="76"/>
        <v>6.6</v>
      </c>
      <c r="R252" s="534">
        <f>Q252*10%+Q252</f>
        <v>7.26</v>
      </c>
      <c r="S252" s="327">
        <v>7</v>
      </c>
      <c r="T252" s="327">
        <f>IF(M252=0,"0",ROUNDUP(P252*S252/AG252,0)*AG252)</f>
        <v>90</v>
      </c>
      <c r="U252" s="327">
        <f t="shared" si="77"/>
        <v>90</v>
      </c>
      <c r="V252" s="327">
        <f>IF(M252=0,"0",ROUND(P252/W252,1))</f>
        <v>0.1</v>
      </c>
      <c r="W252" s="327">
        <v>96</v>
      </c>
      <c r="X252" s="327">
        <f>ROUNDUP(T252/W252,0)</f>
        <v>1</v>
      </c>
      <c r="Y252" s="327"/>
      <c r="Z252" s="327"/>
      <c r="AA252" s="327"/>
      <c r="AB252" s="327"/>
      <c r="AC252" s="327"/>
      <c r="AD252" s="327"/>
      <c r="AE252" s="327" t="s">
        <v>166</v>
      </c>
      <c r="AF252" s="327"/>
      <c r="AG252" s="327">
        <v>90</v>
      </c>
      <c r="AH252" s="327"/>
      <c r="AI252" s="327"/>
      <c r="AJ252" s="327"/>
      <c r="AK252" s="327"/>
      <c r="AL252" s="327"/>
      <c r="AM252" s="327"/>
      <c r="AN252" s="327"/>
      <c r="AO252" s="327"/>
      <c r="AP252" s="327"/>
      <c r="AQ252" s="327">
        <v>6</v>
      </c>
      <c r="AR252" s="327">
        <v>5</v>
      </c>
      <c r="AS252" s="327"/>
      <c r="AT252" s="327"/>
      <c r="AU252" s="327"/>
      <c r="AV252" s="327"/>
      <c r="AW252" s="327"/>
      <c r="AX252" s="327"/>
      <c r="AY252" s="327"/>
      <c r="AZ252" s="327"/>
      <c r="BA252" s="327"/>
      <c r="BB252" s="327"/>
      <c r="BC252" s="327"/>
      <c r="BD252" s="327"/>
      <c r="BE252" s="327"/>
      <c r="BF252" s="327">
        <v>1</v>
      </c>
      <c r="BG252" s="327">
        <v>1</v>
      </c>
      <c r="BH252" s="327">
        <v>1</v>
      </c>
      <c r="BI252" s="327">
        <v>1</v>
      </c>
      <c r="BJ252" s="327"/>
      <c r="BK252" s="327"/>
      <c r="BL252" s="327"/>
      <c r="BM252" s="327"/>
      <c r="BN252" s="327">
        <v>1</v>
      </c>
      <c r="BO252" s="327">
        <v>1</v>
      </c>
      <c r="BP252" s="327">
        <v>1</v>
      </c>
      <c r="BQ252" s="327">
        <v>1</v>
      </c>
      <c r="BR252" s="327">
        <v>1</v>
      </c>
      <c r="BS252" s="327">
        <v>4</v>
      </c>
      <c r="BT252" s="327"/>
      <c r="BU252" s="327">
        <v>4</v>
      </c>
      <c r="BV252" s="327">
        <v>1248</v>
      </c>
      <c r="BW252" s="327" t="s">
        <v>119</v>
      </c>
      <c r="BX252" s="327" t="s">
        <v>119</v>
      </c>
      <c r="BY252" s="327"/>
      <c r="BZ252" s="327" t="s">
        <v>6</v>
      </c>
      <c r="CA252" s="327"/>
      <c r="CB252" s="327"/>
      <c r="CC252" s="327"/>
      <c r="CD252" s="327"/>
      <c r="CE252" s="327"/>
      <c r="CF252" s="327">
        <v>26.7</v>
      </c>
      <c r="CG252" s="327"/>
      <c r="CR252" s="524">
        <v>698.5</v>
      </c>
    </row>
    <row r="253" spans="2:96" ht="15" customHeight="1">
      <c r="C253" s="327" t="s">
        <v>1436</v>
      </c>
      <c r="D253" s="327"/>
      <c r="E253" s="327" t="s">
        <v>159</v>
      </c>
      <c r="F253" s="327"/>
      <c r="G253" s="327" t="s">
        <v>848</v>
      </c>
      <c r="H253" s="327" t="s">
        <v>846</v>
      </c>
      <c r="I253" s="327" t="s">
        <v>583</v>
      </c>
      <c r="J253" s="327" t="s">
        <v>567</v>
      </c>
      <c r="K253" s="327" t="s">
        <v>568</v>
      </c>
      <c r="L253" s="327">
        <v>1</v>
      </c>
      <c r="M253" s="327">
        <v>132</v>
      </c>
      <c r="N253" s="327"/>
      <c r="O253" s="327">
        <f t="shared" si="79"/>
        <v>132</v>
      </c>
      <c r="P253" s="534">
        <f t="shared" si="75"/>
        <v>6.6</v>
      </c>
      <c r="Q253" s="534">
        <f t="shared" si="76"/>
        <v>6.6</v>
      </c>
      <c r="R253" s="534">
        <f t="shared" si="80"/>
        <v>7.26</v>
      </c>
      <c r="S253" s="327">
        <v>7</v>
      </c>
      <c r="T253" s="327">
        <f t="shared" si="78"/>
        <v>90</v>
      </c>
      <c r="U253" s="327">
        <f t="shared" si="77"/>
        <v>90</v>
      </c>
      <c r="V253" s="327">
        <f t="shared" si="81"/>
        <v>0.1</v>
      </c>
      <c r="W253" s="327">
        <v>96</v>
      </c>
      <c r="X253" s="327">
        <f t="shared" si="82"/>
        <v>1</v>
      </c>
      <c r="Y253" s="327"/>
      <c r="Z253" s="327"/>
      <c r="AA253" s="327"/>
      <c r="AB253" s="327"/>
      <c r="AC253" s="327"/>
      <c r="AD253" s="327"/>
      <c r="AE253" s="327" t="s">
        <v>166</v>
      </c>
      <c r="AF253" s="327"/>
      <c r="AG253" s="327">
        <v>90</v>
      </c>
      <c r="AH253" s="327"/>
      <c r="AI253" s="327"/>
      <c r="AJ253" s="327"/>
      <c r="AK253" s="327"/>
      <c r="AL253" s="327"/>
      <c r="AM253" s="327"/>
      <c r="AN253" s="327"/>
      <c r="AO253" s="327"/>
      <c r="AP253" s="327"/>
      <c r="AQ253" s="327">
        <v>6</v>
      </c>
      <c r="AR253" s="327">
        <v>5</v>
      </c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327"/>
      <c r="BC253" s="327"/>
      <c r="BD253" s="327"/>
      <c r="BE253" s="327"/>
      <c r="BF253" s="327"/>
      <c r="BG253" s="327"/>
      <c r="BH253" s="327"/>
      <c r="BI253" s="327"/>
      <c r="BJ253" s="327"/>
      <c r="BK253" s="327"/>
      <c r="BL253" s="327"/>
      <c r="BM253" s="327"/>
      <c r="BN253" s="327"/>
      <c r="BO253" s="327"/>
      <c r="BP253" s="327"/>
      <c r="BQ253" s="327">
        <v>1</v>
      </c>
      <c r="BR253" s="327">
        <v>1</v>
      </c>
      <c r="BS253" s="327">
        <v>1</v>
      </c>
      <c r="BT253" s="327"/>
      <c r="BU253" s="327">
        <v>4</v>
      </c>
      <c r="BV253" s="327">
        <v>1248</v>
      </c>
      <c r="BW253" s="327" t="s">
        <v>119</v>
      </c>
      <c r="BX253" s="327" t="s">
        <v>119</v>
      </c>
      <c r="BY253" s="327"/>
      <c r="BZ253" s="327" t="s">
        <v>6</v>
      </c>
      <c r="CA253" s="327"/>
      <c r="CB253" s="327"/>
      <c r="CC253" s="327"/>
      <c r="CD253" s="327"/>
      <c r="CE253" s="327"/>
      <c r="CF253" s="327">
        <v>26.7</v>
      </c>
      <c r="CG253" s="327"/>
      <c r="CR253" s="524">
        <v>698.5</v>
      </c>
    </row>
    <row r="254" spans="2:96" ht="14.25" customHeight="1">
      <c r="B254" s="524" t="s">
        <v>584</v>
      </c>
      <c r="C254" s="327" t="s">
        <v>1023</v>
      </c>
      <c r="D254" s="327" t="s">
        <v>112</v>
      </c>
      <c r="E254" s="327" t="s">
        <v>132</v>
      </c>
      <c r="F254" s="327"/>
      <c r="G254" s="327" t="s">
        <v>1384</v>
      </c>
      <c r="H254" s="327" t="s">
        <v>584</v>
      </c>
      <c r="I254" s="327" t="s">
        <v>585</v>
      </c>
      <c r="J254" s="327" t="s">
        <v>586</v>
      </c>
      <c r="K254" s="327" t="s">
        <v>587</v>
      </c>
      <c r="L254" s="327">
        <v>1</v>
      </c>
      <c r="M254" s="327">
        <v>50</v>
      </c>
      <c r="N254" s="327"/>
      <c r="O254" s="327">
        <f t="shared" si="79"/>
        <v>50</v>
      </c>
      <c r="P254" s="534">
        <f t="shared" si="75"/>
        <v>2.5</v>
      </c>
      <c r="Q254" s="534">
        <f t="shared" si="76"/>
        <v>2.5</v>
      </c>
      <c r="R254" s="534">
        <f t="shared" si="80"/>
        <v>2.75</v>
      </c>
      <c r="S254" s="327">
        <v>2</v>
      </c>
      <c r="T254" s="327">
        <f t="shared" si="78"/>
        <v>50</v>
      </c>
      <c r="U254" s="327">
        <f t="shared" si="77"/>
        <v>50</v>
      </c>
      <c r="V254" s="327">
        <f t="shared" si="81"/>
        <v>0.1</v>
      </c>
      <c r="W254" s="327">
        <v>50</v>
      </c>
      <c r="X254" s="327">
        <f t="shared" si="82"/>
        <v>1</v>
      </c>
      <c r="Y254" s="327"/>
      <c r="Z254" s="327"/>
      <c r="AA254" s="327"/>
      <c r="AB254" s="327"/>
      <c r="AC254" s="327"/>
      <c r="AD254" s="327"/>
      <c r="AE254" s="327" t="s">
        <v>169</v>
      </c>
      <c r="AF254" s="327"/>
      <c r="AG254" s="327">
        <v>50</v>
      </c>
      <c r="AH254" s="327"/>
      <c r="AI254" s="327"/>
      <c r="AJ254" s="327"/>
      <c r="AK254" s="327"/>
      <c r="AL254" s="327"/>
      <c r="AM254" s="327"/>
      <c r="AN254" s="327"/>
      <c r="AO254" s="327"/>
      <c r="AP254" s="327"/>
      <c r="AQ254" s="327">
        <v>9</v>
      </c>
      <c r="AR254" s="327">
        <v>10</v>
      </c>
      <c r="AS254" s="327"/>
      <c r="AT254" s="327"/>
      <c r="AU254" s="327">
        <v>2</v>
      </c>
      <c r="AV254" s="327"/>
      <c r="AW254" s="327"/>
      <c r="AX254" s="327"/>
      <c r="AY254" s="327"/>
      <c r="AZ254" s="327"/>
      <c r="BA254" s="327"/>
      <c r="BB254" s="327">
        <v>1</v>
      </c>
      <c r="BC254" s="327">
        <v>1</v>
      </c>
      <c r="BD254" s="327">
        <v>1</v>
      </c>
      <c r="BE254" s="327">
        <v>1</v>
      </c>
      <c r="BF254" s="327"/>
      <c r="BG254" s="327"/>
      <c r="BH254" s="327"/>
      <c r="BI254" s="327"/>
      <c r="BJ254" s="327">
        <v>1</v>
      </c>
      <c r="BK254" s="327">
        <v>1</v>
      </c>
      <c r="BL254" s="327">
        <v>1</v>
      </c>
      <c r="BM254" s="327">
        <v>1</v>
      </c>
      <c r="BN254" s="327">
        <v>1</v>
      </c>
      <c r="BO254" s="327">
        <v>1</v>
      </c>
      <c r="BP254" s="327">
        <v>1</v>
      </c>
      <c r="BQ254" s="327"/>
      <c r="BR254" s="327">
        <v>1</v>
      </c>
      <c r="BS254" s="327">
        <v>3</v>
      </c>
      <c r="BT254" s="327"/>
      <c r="BU254" s="327">
        <v>3</v>
      </c>
      <c r="BV254" s="327">
        <v>1725</v>
      </c>
      <c r="BW254" s="327" t="s">
        <v>119</v>
      </c>
      <c r="BX254" s="327" t="s">
        <v>119</v>
      </c>
      <c r="BY254" s="327"/>
      <c r="BZ254" s="327" t="s">
        <v>120</v>
      </c>
      <c r="CA254" s="327"/>
      <c r="CB254" s="327"/>
      <c r="CC254" s="327"/>
      <c r="CD254" s="327"/>
      <c r="CE254" s="327"/>
      <c r="CF254" s="327">
        <v>43.416666666666664</v>
      </c>
      <c r="CG254" s="327"/>
      <c r="CR254" s="524">
        <v>748.5</v>
      </c>
    </row>
    <row r="255" spans="2:96" ht="15" customHeight="1">
      <c r="B255" s="524" t="s">
        <v>584</v>
      </c>
      <c r="C255" s="327" t="s">
        <v>1023</v>
      </c>
      <c r="D255" s="327" t="s">
        <v>112</v>
      </c>
      <c r="E255" s="327" t="s">
        <v>132</v>
      </c>
      <c r="F255" s="327"/>
      <c r="G255" s="327" t="s">
        <v>1386</v>
      </c>
      <c r="H255" s="327" t="s">
        <v>588</v>
      </c>
      <c r="I255" s="327" t="s">
        <v>589</v>
      </c>
      <c r="J255" s="327" t="s">
        <v>586</v>
      </c>
      <c r="K255" s="327" t="s">
        <v>587</v>
      </c>
      <c r="L255" s="327">
        <v>1</v>
      </c>
      <c r="M255" s="327">
        <v>175</v>
      </c>
      <c r="N255" s="327"/>
      <c r="O255" s="327">
        <f t="shared" si="79"/>
        <v>175</v>
      </c>
      <c r="P255" s="534">
        <f t="shared" si="75"/>
        <v>8.75</v>
      </c>
      <c r="Q255" s="534">
        <f t="shared" si="76"/>
        <v>8.75</v>
      </c>
      <c r="R255" s="534">
        <f t="shared" si="80"/>
        <v>9.625</v>
      </c>
      <c r="S255" s="327">
        <v>2</v>
      </c>
      <c r="T255" s="327">
        <f t="shared" si="78"/>
        <v>50</v>
      </c>
      <c r="U255" s="327">
        <f t="shared" si="77"/>
        <v>50</v>
      </c>
      <c r="V255" s="327">
        <f t="shared" si="81"/>
        <v>0.2</v>
      </c>
      <c r="W255" s="327">
        <v>50</v>
      </c>
      <c r="X255" s="327">
        <f t="shared" si="82"/>
        <v>1</v>
      </c>
      <c r="Y255" s="327"/>
      <c r="Z255" s="327"/>
      <c r="AA255" s="327"/>
      <c r="AB255" s="327"/>
      <c r="AC255" s="327"/>
      <c r="AD255" s="327"/>
      <c r="AE255" s="327" t="s">
        <v>169</v>
      </c>
      <c r="AF255" s="327"/>
      <c r="AG255" s="327">
        <v>50</v>
      </c>
      <c r="AH255" s="327"/>
      <c r="AI255" s="327"/>
      <c r="AJ255" s="327"/>
      <c r="AK255" s="327"/>
      <c r="AL255" s="327"/>
      <c r="AM255" s="327"/>
      <c r="AN255" s="327"/>
      <c r="AO255" s="327"/>
      <c r="AP255" s="327"/>
      <c r="AQ255" s="327">
        <v>9</v>
      </c>
      <c r="AR255" s="327">
        <v>1</v>
      </c>
      <c r="AS255" s="327"/>
      <c r="AT255" s="327"/>
      <c r="AU255" s="327">
        <v>2</v>
      </c>
      <c r="AV255" s="327"/>
      <c r="AW255" s="327"/>
      <c r="AX255" s="327"/>
      <c r="AY255" s="327"/>
      <c r="AZ255" s="327"/>
      <c r="BA255" s="327"/>
      <c r="BB255" s="327">
        <v>1</v>
      </c>
      <c r="BC255" s="327">
        <v>1</v>
      </c>
      <c r="BD255" s="327">
        <v>1</v>
      </c>
      <c r="BE255" s="327">
        <v>1</v>
      </c>
      <c r="BF255" s="327"/>
      <c r="BG255" s="327"/>
      <c r="BH255" s="327"/>
      <c r="BI255" s="327"/>
      <c r="BJ255" s="327">
        <v>1</v>
      </c>
      <c r="BK255" s="327">
        <v>1</v>
      </c>
      <c r="BL255" s="327">
        <v>1</v>
      </c>
      <c r="BM255" s="327">
        <v>1</v>
      </c>
      <c r="BN255" s="327">
        <v>1</v>
      </c>
      <c r="BO255" s="327">
        <v>1</v>
      </c>
      <c r="BP255" s="327">
        <v>1</v>
      </c>
      <c r="BQ255" s="327"/>
      <c r="BR255" s="327">
        <v>1</v>
      </c>
      <c r="BS255" s="327">
        <v>3</v>
      </c>
      <c r="BT255" s="327"/>
      <c r="BU255" s="327">
        <v>3</v>
      </c>
      <c r="BV255" s="327">
        <v>2325</v>
      </c>
      <c r="BW255" s="327" t="s">
        <v>132</v>
      </c>
      <c r="BX255" s="327" t="s">
        <v>132</v>
      </c>
      <c r="BY255" s="327"/>
      <c r="BZ255" s="327" t="s">
        <v>120</v>
      </c>
      <c r="CA255" s="327"/>
      <c r="CB255" s="327"/>
      <c r="CC255" s="327"/>
      <c r="CD255" s="327"/>
      <c r="CE255" s="327"/>
      <c r="CF255" s="327">
        <v>43.416666666666664</v>
      </c>
      <c r="CG255" s="327"/>
      <c r="CR255" s="524">
        <v>748.5</v>
      </c>
    </row>
    <row r="256" spans="2:96" ht="15" customHeight="1">
      <c r="B256" s="524" t="s">
        <v>584</v>
      </c>
      <c r="C256" s="327" t="s">
        <v>1023</v>
      </c>
      <c r="D256" s="327" t="s">
        <v>112</v>
      </c>
      <c r="E256" s="327" t="s">
        <v>132</v>
      </c>
      <c r="F256" s="327"/>
      <c r="G256" s="327" t="s">
        <v>1387</v>
      </c>
      <c r="H256" s="327" t="s">
        <v>590</v>
      </c>
      <c r="I256" s="327" t="s">
        <v>591</v>
      </c>
      <c r="J256" s="327" t="s">
        <v>586</v>
      </c>
      <c r="K256" s="327" t="s">
        <v>587</v>
      </c>
      <c r="L256" s="327">
        <v>1</v>
      </c>
      <c r="M256" s="327">
        <v>450</v>
      </c>
      <c r="N256" s="327"/>
      <c r="O256" s="327">
        <f t="shared" si="79"/>
        <v>450</v>
      </c>
      <c r="P256" s="534">
        <f t="shared" si="75"/>
        <v>22.5</v>
      </c>
      <c r="Q256" s="534">
        <f t="shared" si="76"/>
        <v>22.5</v>
      </c>
      <c r="R256" s="534">
        <f t="shared" si="80"/>
        <v>24.75</v>
      </c>
      <c r="S256" s="327">
        <v>2</v>
      </c>
      <c r="T256" s="327">
        <f t="shared" si="78"/>
        <v>50</v>
      </c>
      <c r="U256" s="327">
        <f t="shared" si="77"/>
        <v>50</v>
      </c>
      <c r="V256" s="327">
        <f t="shared" si="81"/>
        <v>0.5</v>
      </c>
      <c r="W256" s="327">
        <v>50</v>
      </c>
      <c r="X256" s="327">
        <f t="shared" si="82"/>
        <v>1</v>
      </c>
      <c r="Y256" s="327"/>
      <c r="Z256" s="327"/>
      <c r="AA256" s="327"/>
      <c r="AB256" s="327"/>
      <c r="AC256" s="327"/>
      <c r="AD256" s="327"/>
      <c r="AE256" s="327" t="s">
        <v>169</v>
      </c>
      <c r="AF256" s="327"/>
      <c r="AG256" s="327">
        <v>50</v>
      </c>
      <c r="AH256" s="327"/>
      <c r="AI256" s="327"/>
      <c r="AJ256" s="327"/>
      <c r="AK256" s="327"/>
      <c r="AL256" s="327"/>
      <c r="AM256" s="327"/>
      <c r="AN256" s="327"/>
      <c r="AO256" s="327"/>
      <c r="AP256" s="327"/>
      <c r="AQ256" s="327">
        <v>9</v>
      </c>
      <c r="AR256" s="327">
        <v>1</v>
      </c>
      <c r="AS256" s="327"/>
      <c r="AT256" s="327"/>
      <c r="AU256" s="327">
        <v>2</v>
      </c>
      <c r="AV256" s="327"/>
      <c r="AW256" s="327"/>
      <c r="AX256" s="327"/>
      <c r="AY256" s="327"/>
      <c r="AZ256" s="327"/>
      <c r="BA256" s="327"/>
      <c r="BB256" s="327">
        <v>1</v>
      </c>
      <c r="BC256" s="327">
        <v>1</v>
      </c>
      <c r="BD256" s="327">
        <v>1</v>
      </c>
      <c r="BE256" s="327">
        <v>1</v>
      </c>
      <c r="BF256" s="327"/>
      <c r="BG256" s="327"/>
      <c r="BH256" s="327"/>
      <c r="BI256" s="327"/>
      <c r="BJ256" s="327">
        <v>1</v>
      </c>
      <c r="BK256" s="327">
        <v>1</v>
      </c>
      <c r="BL256" s="327">
        <v>1</v>
      </c>
      <c r="BM256" s="327">
        <v>1</v>
      </c>
      <c r="BN256" s="327">
        <v>1</v>
      </c>
      <c r="BO256" s="327">
        <v>1</v>
      </c>
      <c r="BP256" s="327">
        <v>1</v>
      </c>
      <c r="BQ256" s="327"/>
      <c r="BR256" s="327">
        <v>1</v>
      </c>
      <c r="BS256" s="327">
        <v>3</v>
      </c>
      <c r="BT256" s="327"/>
      <c r="BU256" s="327">
        <v>3</v>
      </c>
      <c r="BV256" s="327">
        <v>2175</v>
      </c>
      <c r="BW256" s="327" t="s">
        <v>132</v>
      </c>
      <c r="BX256" s="327" t="s">
        <v>132</v>
      </c>
      <c r="BY256" s="327"/>
      <c r="BZ256" s="327" t="s">
        <v>120</v>
      </c>
      <c r="CA256" s="327"/>
      <c r="CB256" s="327"/>
      <c r="CC256" s="327"/>
      <c r="CD256" s="327"/>
      <c r="CE256" s="327"/>
      <c r="CF256" s="327">
        <v>43.416666666666664</v>
      </c>
      <c r="CG256" s="327"/>
      <c r="CR256" s="524">
        <v>748.5</v>
      </c>
    </row>
    <row r="257" spans="2:96" ht="15" customHeight="1">
      <c r="B257" s="524" t="s">
        <v>584</v>
      </c>
      <c r="C257" s="327" t="s">
        <v>1023</v>
      </c>
      <c r="D257" s="327" t="s">
        <v>112</v>
      </c>
      <c r="E257" s="327" t="s">
        <v>132</v>
      </c>
      <c r="F257" s="327"/>
      <c r="G257" s="327" t="s">
        <v>1388</v>
      </c>
      <c r="H257" s="327" t="s">
        <v>592</v>
      </c>
      <c r="I257" s="327" t="s">
        <v>593</v>
      </c>
      <c r="J257" s="327" t="s">
        <v>586</v>
      </c>
      <c r="K257" s="327" t="s">
        <v>587</v>
      </c>
      <c r="L257" s="327">
        <v>1</v>
      </c>
      <c r="M257" s="327">
        <v>175</v>
      </c>
      <c r="N257" s="327"/>
      <c r="O257" s="327">
        <f t="shared" si="79"/>
        <v>175</v>
      </c>
      <c r="P257" s="534">
        <f t="shared" ref="P257:P288" si="83">+O257/$H$18</f>
        <v>8.75</v>
      </c>
      <c r="Q257" s="534">
        <f t="shared" si="76"/>
        <v>8.75</v>
      </c>
      <c r="R257" s="534">
        <f t="shared" si="80"/>
        <v>9.625</v>
      </c>
      <c r="S257" s="327">
        <v>2</v>
      </c>
      <c r="T257" s="327">
        <f t="shared" si="78"/>
        <v>25</v>
      </c>
      <c r="U257" s="327">
        <f t="shared" si="77"/>
        <v>25</v>
      </c>
      <c r="V257" s="327">
        <f t="shared" si="81"/>
        <v>0.2</v>
      </c>
      <c r="W257" s="327">
        <v>50</v>
      </c>
      <c r="X257" s="327">
        <f t="shared" si="82"/>
        <v>1</v>
      </c>
      <c r="Y257" s="327"/>
      <c r="Z257" s="327"/>
      <c r="AA257" s="327"/>
      <c r="AB257" s="327"/>
      <c r="AC257" s="327"/>
      <c r="AD257" s="327"/>
      <c r="AE257" s="327" t="s">
        <v>169</v>
      </c>
      <c r="AF257" s="327"/>
      <c r="AG257" s="327">
        <v>25</v>
      </c>
      <c r="AH257" s="327"/>
      <c r="AI257" s="327"/>
      <c r="AJ257" s="327"/>
      <c r="AK257" s="327"/>
      <c r="AL257" s="327"/>
      <c r="AM257" s="327"/>
      <c r="AN257" s="327"/>
      <c r="AO257" s="327"/>
      <c r="AP257" s="327"/>
      <c r="AQ257" s="327">
        <v>9</v>
      </c>
      <c r="AR257" s="327">
        <v>1</v>
      </c>
      <c r="AS257" s="327"/>
      <c r="AT257" s="327"/>
      <c r="AU257" s="327">
        <v>2</v>
      </c>
      <c r="AV257" s="327"/>
      <c r="AW257" s="327"/>
      <c r="AX257" s="327"/>
      <c r="AY257" s="327"/>
      <c r="AZ257" s="327"/>
      <c r="BA257" s="327"/>
      <c r="BB257" s="327">
        <v>1</v>
      </c>
      <c r="BC257" s="327">
        <v>1</v>
      </c>
      <c r="BD257" s="327">
        <v>1</v>
      </c>
      <c r="BE257" s="327">
        <v>1</v>
      </c>
      <c r="BF257" s="327"/>
      <c r="BG257" s="327"/>
      <c r="BH257" s="327"/>
      <c r="BI257" s="327"/>
      <c r="BJ257" s="327">
        <v>1</v>
      </c>
      <c r="BK257" s="327">
        <v>1</v>
      </c>
      <c r="BL257" s="327">
        <v>1</v>
      </c>
      <c r="BM257" s="327">
        <v>1</v>
      </c>
      <c r="BN257" s="327">
        <v>1</v>
      </c>
      <c r="BO257" s="327">
        <v>1</v>
      </c>
      <c r="BP257" s="327">
        <v>1</v>
      </c>
      <c r="BQ257" s="327"/>
      <c r="BR257" s="327">
        <v>1</v>
      </c>
      <c r="BS257" s="327">
        <v>3</v>
      </c>
      <c r="BT257" s="327"/>
      <c r="BU257" s="327">
        <v>3</v>
      </c>
      <c r="BV257" s="327">
        <v>1125</v>
      </c>
      <c r="BW257" s="327" t="s">
        <v>132</v>
      </c>
      <c r="BX257" s="327" t="s">
        <v>132</v>
      </c>
      <c r="BY257" s="327"/>
      <c r="BZ257" s="327" t="s">
        <v>120</v>
      </c>
      <c r="CA257" s="327"/>
      <c r="CB257" s="327"/>
      <c r="CC257" s="327"/>
      <c r="CD257" s="327"/>
      <c r="CE257" s="327"/>
      <c r="CF257" s="327">
        <v>43.416666666666664</v>
      </c>
      <c r="CG257" s="327"/>
      <c r="CR257" s="524">
        <v>748.5</v>
      </c>
    </row>
    <row r="258" spans="2:96" ht="15" customHeight="1">
      <c r="B258" s="524" t="s">
        <v>584</v>
      </c>
      <c r="C258" s="327" t="s">
        <v>1023</v>
      </c>
      <c r="D258" s="327" t="s">
        <v>112</v>
      </c>
      <c r="E258" s="327" t="s">
        <v>132</v>
      </c>
      <c r="F258" s="327"/>
      <c r="G258" s="327" t="s">
        <v>1385</v>
      </c>
      <c r="H258" s="327" t="s">
        <v>594</v>
      </c>
      <c r="I258" s="327" t="s">
        <v>595</v>
      </c>
      <c r="J258" s="327" t="s">
        <v>586</v>
      </c>
      <c r="K258" s="327" t="s">
        <v>587</v>
      </c>
      <c r="L258" s="327">
        <v>1</v>
      </c>
      <c r="M258" s="327">
        <v>50</v>
      </c>
      <c r="N258" s="327"/>
      <c r="O258" s="327">
        <f t="shared" si="79"/>
        <v>50</v>
      </c>
      <c r="P258" s="534">
        <f t="shared" si="83"/>
        <v>2.5</v>
      </c>
      <c r="Q258" s="534">
        <f t="shared" si="76"/>
        <v>2.5</v>
      </c>
      <c r="R258" s="534">
        <f t="shared" si="80"/>
        <v>2.75</v>
      </c>
      <c r="S258" s="327">
        <v>2</v>
      </c>
      <c r="T258" s="327">
        <f t="shared" si="78"/>
        <v>25</v>
      </c>
      <c r="U258" s="327">
        <f t="shared" si="77"/>
        <v>25</v>
      </c>
      <c r="V258" s="327">
        <f t="shared" si="81"/>
        <v>0.1</v>
      </c>
      <c r="W258" s="327">
        <v>50</v>
      </c>
      <c r="X258" s="327">
        <f t="shared" si="82"/>
        <v>1</v>
      </c>
      <c r="Y258" s="327"/>
      <c r="Z258" s="327"/>
      <c r="AA258" s="327"/>
      <c r="AB258" s="327"/>
      <c r="AC258" s="327"/>
      <c r="AD258" s="327"/>
      <c r="AE258" s="327" t="s">
        <v>169</v>
      </c>
      <c r="AF258" s="327"/>
      <c r="AG258" s="327">
        <v>25</v>
      </c>
      <c r="AH258" s="327"/>
      <c r="AI258" s="327"/>
      <c r="AJ258" s="327"/>
      <c r="AK258" s="327"/>
      <c r="AL258" s="327"/>
      <c r="AM258" s="327"/>
      <c r="AN258" s="327"/>
      <c r="AO258" s="327"/>
      <c r="AP258" s="327"/>
      <c r="AQ258" s="327">
        <v>9</v>
      </c>
      <c r="AR258" s="327">
        <v>1</v>
      </c>
      <c r="AS258" s="327"/>
      <c r="AT258" s="327"/>
      <c r="AU258" s="327">
        <v>2</v>
      </c>
      <c r="AV258" s="327"/>
      <c r="AW258" s="327"/>
      <c r="AX258" s="327"/>
      <c r="AY258" s="327"/>
      <c r="AZ258" s="327"/>
      <c r="BA258" s="327"/>
      <c r="BB258" s="327">
        <v>1</v>
      </c>
      <c r="BC258" s="327">
        <v>1</v>
      </c>
      <c r="BD258" s="327">
        <v>1</v>
      </c>
      <c r="BE258" s="327">
        <v>1</v>
      </c>
      <c r="BF258" s="327"/>
      <c r="BG258" s="327"/>
      <c r="BH258" s="327"/>
      <c r="BI258" s="327"/>
      <c r="BJ258" s="327">
        <v>1</v>
      </c>
      <c r="BK258" s="327">
        <v>1</v>
      </c>
      <c r="BL258" s="327">
        <v>1</v>
      </c>
      <c r="BM258" s="327">
        <v>1</v>
      </c>
      <c r="BN258" s="327">
        <v>1</v>
      </c>
      <c r="BO258" s="327">
        <v>1</v>
      </c>
      <c r="BP258" s="327">
        <v>1</v>
      </c>
      <c r="BQ258" s="327"/>
      <c r="BR258" s="327">
        <v>1</v>
      </c>
      <c r="BS258" s="327">
        <v>3</v>
      </c>
      <c r="BT258" s="327"/>
      <c r="BU258" s="327">
        <v>3</v>
      </c>
      <c r="BV258" s="327">
        <v>1575</v>
      </c>
      <c r="BW258" s="327" t="s">
        <v>132</v>
      </c>
      <c r="BX258" s="327" t="s">
        <v>132</v>
      </c>
      <c r="BY258" s="327"/>
      <c r="BZ258" s="327" t="s">
        <v>120</v>
      </c>
      <c r="CA258" s="327"/>
      <c r="CB258" s="327"/>
      <c r="CC258" s="327"/>
      <c r="CD258" s="327"/>
      <c r="CE258" s="327"/>
      <c r="CF258" s="327">
        <v>43.416666666666664</v>
      </c>
      <c r="CG258" s="327"/>
      <c r="CR258" s="524">
        <v>748.5</v>
      </c>
    </row>
    <row r="259" spans="2:96" ht="15" customHeight="1">
      <c r="B259" s="524" t="s">
        <v>596</v>
      </c>
      <c r="C259" s="327" t="s">
        <v>1025</v>
      </c>
      <c r="D259" s="327"/>
      <c r="E259" s="327" t="s">
        <v>113</v>
      </c>
      <c r="F259" s="327"/>
      <c r="G259" s="327" t="s">
        <v>596</v>
      </c>
      <c r="H259" s="327" t="s">
        <v>596</v>
      </c>
      <c r="I259" s="327" t="s">
        <v>597</v>
      </c>
      <c r="J259" s="327" t="s">
        <v>598</v>
      </c>
      <c r="K259" s="327" t="s">
        <v>599</v>
      </c>
      <c r="L259" s="327">
        <v>1</v>
      </c>
      <c r="M259" s="327">
        <v>4260</v>
      </c>
      <c r="N259" s="327"/>
      <c r="O259" s="327">
        <f t="shared" si="79"/>
        <v>4260</v>
      </c>
      <c r="P259" s="534">
        <f t="shared" si="83"/>
        <v>213</v>
      </c>
      <c r="Q259" s="534">
        <f t="shared" si="76"/>
        <v>429</v>
      </c>
      <c r="R259" s="534">
        <f t="shared" si="80"/>
        <v>471.9</v>
      </c>
      <c r="S259" s="327">
        <v>2</v>
      </c>
      <c r="T259" s="327">
        <f t="shared" si="78"/>
        <v>600</v>
      </c>
      <c r="U259" s="327">
        <f t="shared" si="77"/>
        <v>1200</v>
      </c>
      <c r="V259" s="327">
        <f t="shared" si="81"/>
        <v>3.6</v>
      </c>
      <c r="W259" s="327">
        <v>60</v>
      </c>
      <c r="X259" s="327">
        <f t="shared" si="82"/>
        <v>10</v>
      </c>
      <c r="Y259" s="327"/>
      <c r="Z259" s="327"/>
      <c r="AA259" s="327"/>
      <c r="AB259" s="327"/>
      <c r="AC259" s="327"/>
      <c r="AD259" s="327"/>
      <c r="AE259" s="327" t="s">
        <v>132</v>
      </c>
      <c r="AF259" s="327"/>
      <c r="AG259" s="327">
        <v>200</v>
      </c>
      <c r="AH259" s="327"/>
      <c r="AI259" s="327"/>
      <c r="AJ259" s="327"/>
      <c r="AK259" s="327"/>
      <c r="AL259" s="327"/>
      <c r="AM259" s="327"/>
      <c r="AN259" s="327"/>
      <c r="AO259" s="327"/>
      <c r="AP259" s="327"/>
      <c r="AQ259" s="327">
        <v>6</v>
      </c>
      <c r="AR259" s="327">
        <v>5</v>
      </c>
      <c r="AS259" s="327"/>
      <c r="AT259" s="327"/>
      <c r="AU259" s="327">
        <v>2</v>
      </c>
      <c r="AV259" s="327"/>
      <c r="AW259" s="327"/>
      <c r="AX259" s="327"/>
      <c r="AY259" s="327"/>
      <c r="AZ259" s="327"/>
      <c r="BA259" s="327"/>
      <c r="BB259" s="327">
        <v>1</v>
      </c>
      <c r="BC259" s="327">
        <v>1</v>
      </c>
      <c r="BD259" s="327">
        <v>1</v>
      </c>
      <c r="BE259" s="327">
        <v>1</v>
      </c>
      <c r="BF259" s="327"/>
      <c r="BG259" s="327"/>
      <c r="BH259" s="327"/>
      <c r="BI259" s="327"/>
      <c r="BJ259" s="327"/>
      <c r="BK259" s="327"/>
      <c r="BL259" s="327"/>
      <c r="BM259" s="327"/>
      <c r="BN259" s="327">
        <v>1</v>
      </c>
      <c r="BO259" s="327">
        <v>1</v>
      </c>
      <c r="BP259" s="327">
        <v>1</v>
      </c>
      <c r="BQ259" s="327">
        <v>1</v>
      </c>
      <c r="BR259" s="327">
        <v>1</v>
      </c>
      <c r="BS259" s="327">
        <v>4</v>
      </c>
      <c r="BT259" s="327"/>
      <c r="BU259" s="327">
        <v>4</v>
      </c>
      <c r="BV259" s="327">
        <v>53040</v>
      </c>
      <c r="BW259" s="327" t="s">
        <v>119</v>
      </c>
      <c r="BX259" s="327" t="s">
        <v>119</v>
      </c>
      <c r="BY259" s="327"/>
      <c r="BZ259" s="327" t="s">
        <v>120</v>
      </c>
      <c r="CA259" s="327"/>
      <c r="CB259" s="327"/>
      <c r="CC259" s="327"/>
      <c r="CD259" s="327"/>
      <c r="CE259" s="327"/>
      <c r="CF259" s="327">
        <v>68</v>
      </c>
      <c r="CG259" s="327"/>
      <c r="CR259" s="524">
        <v>749.5</v>
      </c>
    </row>
    <row r="260" spans="2:96" ht="15" customHeight="1">
      <c r="B260" s="524" t="s">
        <v>596</v>
      </c>
      <c r="C260" s="327" t="s">
        <v>1025</v>
      </c>
      <c r="D260" s="327"/>
      <c r="E260" s="327" t="s">
        <v>113</v>
      </c>
      <c r="F260" s="327"/>
      <c r="G260" s="327" t="s">
        <v>600</v>
      </c>
      <c r="H260" s="327" t="s">
        <v>596</v>
      </c>
      <c r="I260" s="327" t="s">
        <v>601</v>
      </c>
      <c r="J260" s="327" t="s">
        <v>598</v>
      </c>
      <c r="K260" s="327" t="s">
        <v>602</v>
      </c>
      <c r="L260" s="327">
        <v>1</v>
      </c>
      <c r="M260" s="327">
        <v>3420</v>
      </c>
      <c r="N260" s="327"/>
      <c r="O260" s="327">
        <f t="shared" si="79"/>
        <v>3420</v>
      </c>
      <c r="P260" s="534">
        <f t="shared" si="83"/>
        <v>171</v>
      </c>
      <c r="Q260" s="534">
        <f t="shared" si="76"/>
        <v>171</v>
      </c>
      <c r="R260" s="534">
        <f t="shared" si="80"/>
        <v>188.1</v>
      </c>
      <c r="S260" s="327">
        <v>2</v>
      </c>
      <c r="T260" s="327">
        <f t="shared" si="78"/>
        <v>400</v>
      </c>
      <c r="U260" s="327">
        <f t="shared" si="77"/>
        <v>400</v>
      </c>
      <c r="V260" s="327">
        <f t="shared" si="81"/>
        <v>2.9</v>
      </c>
      <c r="W260" s="327">
        <v>60</v>
      </c>
      <c r="X260" s="327">
        <f t="shared" si="82"/>
        <v>7</v>
      </c>
      <c r="Y260" s="327"/>
      <c r="Z260" s="327"/>
      <c r="AA260" s="327"/>
      <c r="AB260" s="327"/>
      <c r="AC260" s="327"/>
      <c r="AD260" s="327"/>
      <c r="AE260" s="327" t="s">
        <v>132</v>
      </c>
      <c r="AF260" s="327"/>
      <c r="AG260" s="327">
        <v>200</v>
      </c>
      <c r="AH260" s="327"/>
      <c r="AI260" s="327"/>
      <c r="AJ260" s="327"/>
      <c r="AK260" s="327"/>
      <c r="AL260" s="327"/>
      <c r="AM260" s="327"/>
      <c r="AN260" s="327"/>
      <c r="AO260" s="327"/>
      <c r="AP260" s="327"/>
      <c r="AQ260" s="327">
        <v>6</v>
      </c>
      <c r="AR260" s="327">
        <v>5</v>
      </c>
      <c r="AS260" s="327"/>
      <c r="AT260" s="327"/>
      <c r="AU260" s="327">
        <v>2</v>
      </c>
      <c r="AV260" s="327"/>
      <c r="AW260" s="327"/>
      <c r="AX260" s="327"/>
      <c r="AY260" s="327"/>
      <c r="AZ260" s="327"/>
      <c r="BA260" s="327"/>
      <c r="BB260" s="327">
        <v>1</v>
      </c>
      <c r="BC260" s="327">
        <v>1</v>
      </c>
      <c r="BD260" s="327">
        <v>1</v>
      </c>
      <c r="BE260" s="327">
        <v>1</v>
      </c>
      <c r="BF260" s="327"/>
      <c r="BG260" s="327"/>
      <c r="BH260" s="327"/>
      <c r="BI260" s="327"/>
      <c r="BJ260" s="327"/>
      <c r="BK260" s="327"/>
      <c r="BL260" s="327"/>
      <c r="BM260" s="327"/>
      <c r="BN260" s="327">
        <v>1</v>
      </c>
      <c r="BO260" s="327">
        <v>1</v>
      </c>
      <c r="BP260" s="327">
        <v>1</v>
      </c>
      <c r="BQ260" s="327">
        <v>1</v>
      </c>
      <c r="BR260" s="327">
        <v>1</v>
      </c>
      <c r="BS260" s="327">
        <v>4</v>
      </c>
      <c r="BT260" s="327"/>
      <c r="BU260" s="327">
        <v>4</v>
      </c>
      <c r="BV260" s="327">
        <v>41280</v>
      </c>
      <c r="BW260" s="327" t="s">
        <v>132</v>
      </c>
      <c r="BX260" s="327" t="s">
        <v>132</v>
      </c>
      <c r="BY260" s="327"/>
      <c r="BZ260" s="327" t="s">
        <v>120</v>
      </c>
      <c r="CA260" s="327"/>
      <c r="CB260" s="327"/>
      <c r="CC260" s="327"/>
      <c r="CD260" s="327"/>
      <c r="CE260" s="327"/>
      <c r="CF260" s="327">
        <v>68</v>
      </c>
      <c r="CG260" s="327"/>
      <c r="CR260" s="524">
        <v>749.5</v>
      </c>
    </row>
    <row r="261" spans="2:96" ht="15" customHeight="1">
      <c r="B261" s="524" t="s">
        <v>596</v>
      </c>
      <c r="C261" s="327" t="s">
        <v>1025</v>
      </c>
      <c r="D261" s="327"/>
      <c r="E261" s="327" t="s">
        <v>113</v>
      </c>
      <c r="F261" s="327"/>
      <c r="G261" s="327" t="s">
        <v>603</v>
      </c>
      <c r="H261" s="327" t="s">
        <v>596</v>
      </c>
      <c r="I261" s="327" t="s">
        <v>604</v>
      </c>
      <c r="J261" s="327" t="s">
        <v>598</v>
      </c>
      <c r="K261" s="327" t="s">
        <v>602</v>
      </c>
      <c r="L261" s="327">
        <v>1</v>
      </c>
      <c r="M261" s="327">
        <v>900</v>
      </c>
      <c r="N261" s="327"/>
      <c r="O261" s="327">
        <f t="shared" si="79"/>
        <v>900</v>
      </c>
      <c r="P261" s="534">
        <f t="shared" si="83"/>
        <v>45</v>
      </c>
      <c r="Q261" s="534">
        <f t="shared" si="76"/>
        <v>45</v>
      </c>
      <c r="R261" s="534">
        <f t="shared" si="80"/>
        <v>49.5</v>
      </c>
      <c r="S261" s="327">
        <v>2</v>
      </c>
      <c r="T261" s="327">
        <f t="shared" si="78"/>
        <v>200</v>
      </c>
      <c r="U261" s="327">
        <f t="shared" si="77"/>
        <v>200</v>
      </c>
      <c r="V261" s="327">
        <f t="shared" si="81"/>
        <v>0.8</v>
      </c>
      <c r="W261" s="327">
        <v>60</v>
      </c>
      <c r="X261" s="327">
        <f t="shared" si="82"/>
        <v>4</v>
      </c>
      <c r="Y261" s="327"/>
      <c r="Z261" s="327"/>
      <c r="AA261" s="327"/>
      <c r="AB261" s="327"/>
      <c r="AC261" s="327"/>
      <c r="AD261" s="327"/>
      <c r="AE261" s="327" t="s">
        <v>132</v>
      </c>
      <c r="AF261" s="327"/>
      <c r="AG261" s="327">
        <v>200</v>
      </c>
      <c r="AH261" s="327"/>
      <c r="AI261" s="327"/>
      <c r="AJ261" s="327"/>
      <c r="AK261" s="327"/>
      <c r="AL261" s="327"/>
      <c r="AM261" s="327"/>
      <c r="AN261" s="327"/>
      <c r="AO261" s="327"/>
      <c r="AP261" s="327"/>
      <c r="AQ261" s="327">
        <v>6</v>
      </c>
      <c r="AR261" s="327">
        <v>5</v>
      </c>
      <c r="AS261" s="327"/>
      <c r="AT261" s="327"/>
      <c r="AU261" s="327">
        <v>2</v>
      </c>
      <c r="AV261" s="327"/>
      <c r="AW261" s="327"/>
      <c r="AX261" s="327"/>
      <c r="AY261" s="327"/>
      <c r="AZ261" s="327"/>
      <c r="BA261" s="327"/>
      <c r="BB261" s="327">
        <v>1</v>
      </c>
      <c r="BC261" s="327">
        <v>1</v>
      </c>
      <c r="BD261" s="327">
        <v>1</v>
      </c>
      <c r="BE261" s="327">
        <v>1</v>
      </c>
      <c r="BF261" s="327"/>
      <c r="BG261" s="327"/>
      <c r="BH261" s="327"/>
      <c r="BI261" s="327"/>
      <c r="BJ261" s="327"/>
      <c r="BK261" s="327"/>
      <c r="BL261" s="327"/>
      <c r="BM261" s="327"/>
      <c r="BN261" s="327">
        <v>1</v>
      </c>
      <c r="BO261" s="327">
        <v>1</v>
      </c>
      <c r="BP261" s="327">
        <v>1</v>
      </c>
      <c r="BQ261" s="327">
        <v>1</v>
      </c>
      <c r="BR261" s="327">
        <v>1</v>
      </c>
      <c r="BS261" s="327">
        <v>4</v>
      </c>
      <c r="BT261" s="327"/>
      <c r="BU261" s="327">
        <v>4</v>
      </c>
      <c r="BV261" s="327">
        <v>11760</v>
      </c>
      <c r="BW261" s="327" t="s">
        <v>132</v>
      </c>
      <c r="BX261" s="327" t="s">
        <v>132</v>
      </c>
      <c r="BY261" s="327"/>
      <c r="BZ261" s="327" t="s">
        <v>120</v>
      </c>
      <c r="CA261" s="327"/>
      <c r="CB261" s="327"/>
      <c r="CC261" s="327"/>
      <c r="CD261" s="327"/>
      <c r="CE261" s="327"/>
      <c r="CF261" s="327">
        <v>22.666666666666668</v>
      </c>
      <c r="CG261" s="327"/>
      <c r="CR261" s="524">
        <v>749.5</v>
      </c>
    </row>
    <row r="262" spans="2:96" ht="15" customHeight="1">
      <c r="B262" s="524" t="s">
        <v>605</v>
      </c>
      <c r="C262" s="327" t="s">
        <v>1022</v>
      </c>
      <c r="D262" s="327"/>
      <c r="E262" s="327" t="s">
        <v>159</v>
      </c>
      <c r="F262" s="327"/>
      <c r="G262" s="327" t="s">
        <v>605</v>
      </c>
      <c r="H262" s="327" t="s">
        <v>605</v>
      </c>
      <c r="I262" s="327" t="s">
        <v>606</v>
      </c>
      <c r="J262" s="327" t="s">
        <v>607</v>
      </c>
      <c r="K262" s="327" t="s">
        <v>608</v>
      </c>
      <c r="L262" s="327">
        <v>1</v>
      </c>
      <c r="M262" s="327">
        <v>4250</v>
      </c>
      <c r="N262" s="327"/>
      <c r="O262" s="327">
        <f t="shared" si="79"/>
        <v>4250</v>
      </c>
      <c r="P262" s="534">
        <f t="shared" si="83"/>
        <v>212.5</v>
      </c>
      <c r="Q262" s="534">
        <f t="shared" si="76"/>
        <v>425</v>
      </c>
      <c r="R262" s="534">
        <f t="shared" si="80"/>
        <v>467.5</v>
      </c>
      <c r="S262" s="327">
        <v>2</v>
      </c>
      <c r="T262" s="327">
        <f t="shared" si="78"/>
        <v>800</v>
      </c>
      <c r="U262" s="327">
        <f t="shared" si="77"/>
        <v>1600</v>
      </c>
      <c r="V262" s="327">
        <f t="shared" si="81"/>
        <v>4.3</v>
      </c>
      <c r="W262" s="327">
        <v>50</v>
      </c>
      <c r="X262" s="327">
        <f t="shared" si="82"/>
        <v>16</v>
      </c>
      <c r="Y262" s="327"/>
      <c r="Z262" s="327"/>
      <c r="AA262" s="327"/>
      <c r="AB262" s="327"/>
      <c r="AC262" s="327"/>
      <c r="AD262" s="327"/>
      <c r="AE262" s="327" t="s">
        <v>132</v>
      </c>
      <c r="AF262" s="327"/>
      <c r="AG262" s="327">
        <v>400</v>
      </c>
      <c r="AH262" s="327"/>
      <c r="AI262" s="327"/>
      <c r="AJ262" s="327"/>
      <c r="AK262" s="327"/>
      <c r="AL262" s="327"/>
      <c r="AM262" s="327"/>
      <c r="AN262" s="327"/>
      <c r="AO262" s="327"/>
      <c r="AP262" s="327"/>
      <c r="AQ262" s="327">
        <v>5.4000000000000394</v>
      </c>
      <c r="AR262" s="327">
        <v>5</v>
      </c>
      <c r="AS262" s="327"/>
      <c r="AT262" s="327"/>
      <c r="AU262" s="327">
        <v>2</v>
      </c>
      <c r="AV262" s="327"/>
      <c r="AW262" s="327"/>
      <c r="AX262" s="327"/>
      <c r="AY262" s="327"/>
      <c r="AZ262" s="327"/>
      <c r="BA262" s="327"/>
      <c r="BB262" s="327"/>
      <c r="BC262" s="327"/>
      <c r="BD262" s="327"/>
      <c r="BE262" s="327"/>
      <c r="BF262" s="327"/>
      <c r="BG262" s="327"/>
      <c r="BH262" s="327"/>
      <c r="BI262" s="327"/>
      <c r="BJ262" s="327"/>
      <c r="BK262" s="327"/>
      <c r="BL262" s="327"/>
      <c r="BM262" s="327"/>
      <c r="BN262" s="327">
        <v>1</v>
      </c>
      <c r="BO262" s="327">
        <v>1</v>
      </c>
      <c r="BP262" s="327">
        <v>1</v>
      </c>
      <c r="BQ262" s="327">
        <v>1</v>
      </c>
      <c r="BR262" s="327">
        <v>1</v>
      </c>
      <c r="BS262" s="327">
        <v>4</v>
      </c>
      <c r="BT262" s="327"/>
      <c r="BU262" s="327">
        <v>4</v>
      </c>
      <c r="BV262" s="327">
        <v>53000</v>
      </c>
      <c r="BW262" s="327" t="s">
        <v>119</v>
      </c>
      <c r="BX262" s="327" t="s">
        <v>119</v>
      </c>
      <c r="BY262" s="327"/>
      <c r="BZ262" s="327" t="s">
        <v>120</v>
      </c>
      <c r="CA262" s="327"/>
      <c r="CB262" s="327"/>
      <c r="CC262" s="327"/>
      <c r="CD262" s="327"/>
      <c r="CE262" s="327"/>
      <c r="CF262" s="327">
        <v>87.666666666666671</v>
      </c>
      <c r="CG262" s="327"/>
      <c r="CR262" s="524">
        <v>744.3</v>
      </c>
    </row>
    <row r="263" spans="2:96" ht="15" customHeight="1">
      <c r="B263" s="524" t="s">
        <v>605</v>
      </c>
      <c r="C263" s="327" t="s">
        <v>1022</v>
      </c>
      <c r="D263" s="327"/>
      <c r="E263" s="327" t="s">
        <v>159</v>
      </c>
      <c r="F263" s="327"/>
      <c r="G263" s="327" t="s">
        <v>609</v>
      </c>
      <c r="H263" s="327" t="s">
        <v>605</v>
      </c>
      <c r="I263" s="327" t="s">
        <v>610</v>
      </c>
      <c r="J263" s="327" t="s">
        <v>607</v>
      </c>
      <c r="K263" s="327" t="s">
        <v>611</v>
      </c>
      <c r="L263" s="327">
        <v>1</v>
      </c>
      <c r="M263" s="327">
        <v>4250</v>
      </c>
      <c r="N263" s="327"/>
      <c r="O263" s="327">
        <f t="shared" si="79"/>
        <v>4250</v>
      </c>
      <c r="P263" s="534">
        <f t="shared" si="83"/>
        <v>212.5</v>
      </c>
      <c r="Q263" s="534">
        <f t="shared" si="76"/>
        <v>212.5</v>
      </c>
      <c r="R263" s="534">
        <f t="shared" si="80"/>
        <v>233.75</v>
      </c>
      <c r="S263" s="327">
        <v>2</v>
      </c>
      <c r="T263" s="327">
        <f t="shared" si="78"/>
        <v>800</v>
      </c>
      <c r="U263" s="327">
        <f t="shared" si="77"/>
        <v>800</v>
      </c>
      <c r="V263" s="327">
        <f t="shared" si="81"/>
        <v>4.3</v>
      </c>
      <c r="W263" s="327">
        <v>50</v>
      </c>
      <c r="X263" s="327">
        <f t="shared" si="82"/>
        <v>16</v>
      </c>
      <c r="Y263" s="327"/>
      <c r="Z263" s="327"/>
      <c r="AA263" s="327"/>
      <c r="AB263" s="327"/>
      <c r="AC263" s="327"/>
      <c r="AD263" s="327"/>
      <c r="AE263" s="327" t="s">
        <v>132</v>
      </c>
      <c r="AF263" s="327"/>
      <c r="AG263" s="327">
        <v>400</v>
      </c>
      <c r="AH263" s="327"/>
      <c r="AI263" s="327"/>
      <c r="AJ263" s="327"/>
      <c r="AK263" s="327"/>
      <c r="AL263" s="327"/>
      <c r="AM263" s="327"/>
      <c r="AN263" s="327"/>
      <c r="AO263" s="327"/>
      <c r="AP263" s="327"/>
      <c r="AQ263" s="327">
        <v>5.4000000000000394</v>
      </c>
      <c r="AR263" s="327">
        <v>5</v>
      </c>
      <c r="AS263" s="327"/>
      <c r="AT263" s="327"/>
      <c r="AU263" s="327">
        <v>2</v>
      </c>
      <c r="AV263" s="327"/>
      <c r="AW263" s="327"/>
      <c r="AX263" s="327"/>
      <c r="AY263" s="327"/>
      <c r="AZ263" s="327"/>
      <c r="BA263" s="327"/>
      <c r="BB263" s="327"/>
      <c r="BC263" s="327"/>
      <c r="BD263" s="327"/>
      <c r="BE263" s="327"/>
      <c r="BF263" s="327"/>
      <c r="BG263" s="327"/>
      <c r="BH263" s="327"/>
      <c r="BI263" s="327"/>
      <c r="BJ263" s="327"/>
      <c r="BK263" s="327"/>
      <c r="BL263" s="327"/>
      <c r="BM263" s="327"/>
      <c r="BN263" s="327">
        <v>1</v>
      </c>
      <c r="BO263" s="327">
        <v>1</v>
      </c>
      <c r="BP263" s="327">
        <v>1</v>
      </c>
      <c r="BQ263" s="327">
        <v>1</v>
      </c>
      <c r="BR263" s="327">
        <v>1</v>
      </c>
      <c r="BS263" s="327">
        <v>4</v>
      </c>
      <c r="BT263" s="327"/>
      <c r="BU263" s="327">
        <v>4</v>
      </c>
      <c r="BV263" s="327">
        <v>53000</v>
      </c>
      <c r="BW263" s="327" t="s">
        <v>132</v>
      </c>
      <c r="BX263" s="327" t="s">
        <v>132</v>
      </c>
      <c r="BY263" s="327"/>
      <c r="BZ263" s="327" t="s">
        <v>120</v>
      </c>
      <c r="CA263" s="327"/>
      <c r="CB263" s="327"/>
      <c r="CC263" s="327"/>
      <c r="CD263" s="327"/>
      <c r="CE263" s="327"/>
      <c r="CF263" s="327">
        <v>87.666666666666671</v>
      </c>
      <c r="CG263" s="327"/>
      <c r="CR263" s="524">
        <v>744.3</v>
      </c>
    </row>
    <row r="264" spans="2:96" ht="15" customHeight="1">
      <c r="B264" s="524" t="s">
        <v>612</v>
      </c>
      <c r="C264" s="327" t="s">
        <v>1022</v>
      </c>
      <c r="D264" s="327"/>
      <c r="E264" s="327" t="s">
        <v>159</v>
      </c>
      <c r="F264" s="327"/>
      <c r="G264" s="327" t="s">
        <v>612</v>
      </c>
      <c r="H264" s="327" t="s">
        <v>612</v>
      </c>
      <c r="I264" s="327" t="s">
        <v>613</v>
      </c>
      <c r="J264" s="327" t="s">
        <v>614</v>
      </c>
      <c r="K264" s="327" t="s">
        <v>615</v>
      </c>
      <c r="L264" s="327">
        <v>1</v>
      </c>
      <c r="M264" s="327">
        <v>4260</v>
      </c>
      <c r="N264" s="327"/>
      <c r="O264" s="327">
        <f t="shared" si="79"/>
        <v>4260</v>
      </c>
      <c r="P264" s="534">
        <f t="shared" si="83"/>
        <v>213</v>
      </c>
      <c r="Q264" s="534">
        <f t="shared" si="76"/>
        <v>426</v>
      </c>
      <c r="R264" s="534">
        <f t="shared" si="80"/>
        <v>468.6</v>
      </c>
      <c r="S264" s="327">
        <v>2</v>
      </c>
      <c r="T264" s="327">
        <f t="shared" si="78"/>
        <v>840</v>
      </c>
      <c r="U264" s="327">
        <f t="shared" si="77"/>
        <v>1680</v>
      </c>
      <c r="V264" s="327">
        <f t="shared" si="81"/>
        <v>3.6</v>
      </c>
      <c r="W264" s="327">
        <v>60</v>
      </c>
      <c r="X264" s="327">
        <f t="shared" si="82"/>
        <v>14</v>
      </c>
      <c r="Y264" s="327"/>
      <c r="Z264" s="327"/>
      <c r="AA264" s="327"/>
      <c r="AB264" s="327"/>
      <c r="AC264" s="327"/>
      <c r="AD264" s="327"/>
      <c r="AE264" s="327" t="s">
        <v>132</v>
      </c>
      <c r="AF264" s="327"/>
      <c r="AG264" s="327">
        <v>420</v>
      </c>
      <c r="AH264" s="327"/>
      <c r="AI264" s="327"/>
      <c r="AJ264" s="327"/>
      <c r="AK264" s="327"/>
      <c r="AL264" s="327"/>
      <c r="AM264" s="327"/>
      <c r="AN264" s="327"/>
      <c r="AO264" s="327"/>
      <c r="AP264" s="327"/>
      <c r="AQ264" s="327">
        <v>5.4000000000000394</v>
      </c>
      <c r="AR264" s="327">
        <v>5</v>
      </c>
      <c r="AS264" s="327"/>
      <c r="AT264" s="327"/>
      <c r="AU264" s="327">
        <v>2</v>
      </c>
      <c r="AV264" s="327"/>
      <c r="AW264" s="327"/>
      <c r="AX264" s="327"/>
      <c r="AY264" s="327"/>
      <c r="AZ264" s="327"/>
      <c r="BA264" s="327"/>
      <c r="BB264" s="327"/>
      <c r="BC264" s="327"/>
      <c r="BD264" s="327"/>
      <c r="BE264" s="327"/>
      <c r="BF264" s="327"/>
      <c r="BG264" s="327"/>
      <c r="BH264" s="327"/>
      <c r="BI264" s="327"/>
      <c r="BJ264" s="327"/>
      <c r="BK264" s="327"/>
      <c r="BL264" s="327"/>
      <c r="BM264" s="327"/>
      <c r="BN264" s="327">
        <v>1</v>
      </c>
      <c r="BO264" s="327">
        <v>1</v>
      </c>
      <c r="BP264" s="327">
        <v>1</v>
      </c>
      <c r="BQ264" s="327">
        <v>1</v>
      </c>
      <c r="BR264" s="327">
        <v>1</v>
      </c>
      <c r="BS264" s="327">
        <v>4</v>
      </c>
      <c r="BT264" s="327"/>
      <c r="BU264" s="327">
        <v>4</v>
      </c>
      <c r="BV264" s="327">
        <v>53040</v>
      </c>
      <c r="BW264" s="327" t="s">
        <v>119</v>
      </c>
      <c r="BX264" s="327" t="s">
        <v>119</v>
      </c>
      <c r="BY264" s="327"/>
      <c r="BZ264" s="327" t="s">
        <v>120</v>
      </c>
      <c r="CA264" s="327"/>
      <c r="CB264" s="327"/>
      <c r="CC264" s="327"/>
      <c r="CD264" s="327"/>
      <c r="CE264" s="327"/>
      <c r="CF264" s="327">
        <v>87.666666666666671</v>
      </c>
      <c r="CG264" s="327"/>
      <c r="CR264" s="524">
        <v>749</v>
      </c>
    </row>
    <row r="265" spans="2:96" ht="15" customHeight="1">
      <c r="B265" s="524" t="s">
        <v>612</v>
      </c>
      <c r="C265" s="327" t="s">
        <v>1022</v>
      </c>
      <c r="D265" s="327"/>
      <c r="E265" s="327" t="s">
        <v>159</v>
      </c>
      <c r="F265" s="327"/>
      <c r="G265" s="327" t="s">
        <v>616</v>
      </c>
      <c r="H265" s="327" t="s">
        <v>612</v>
      </c>
      <c r="I265" s="327" t="s">
        <v>617</v>
      </c>
      <c r="J265" s="327" t="s">
        <v>614</v>
      </c>
      <c r="K265" s="327" t="s">
        <v>618</v>
      </c>
      <c r="L265" s="327">
        <v>1</v>
      </c>
      <c r="M265" s="327">
        <v>4260</v>
      </c>
      <c r="N265" s="327"/>
      <c r="O265" s="327">
        <f t="shared" si="79"/>
        <v>4260</v>
      </c>
      <c r="P265" s="534">
        <f t="shared" si="83"/>
        <v>213</v>
      </c>
      <c r="Q265" s="534">
        <f t="shared" si="76"/>
        <v>213</v>
      </c>
      <c r="R265" s="534">
        <f t="shared" si="80"/>
        <v>234.3</v>
      </c>
      <c r="S265" s="327">
        <v>2</v>
      </c>
      <c r="T265" s="327">
        <f t="shared" si="78"/>
        <v>840</v>
      </c>
      <c r="U265" s="327">
        <f t="shared" si="77"/>
        <v>840</v>
      </c>
      <c r="V265" s="327">
        <f t="shared" si="81"/>
        <v>3.6</v>
      </c>
      <c r="W265" s="327">
        <v>60</v>
      </c>
      <c r="X265" s="327">
        <f t="shared" si="82"/>
        <v>14</v>
      </c>
      <c r="Y265" s="327"/>
      <c r="Z265" s="327"/>
      <c r="AA265" s="327"/>
      <c r="AB265" s="327"/>
      <c r="AC265" s="327"/>
      <c r="AD265" s="327"/>
      <c r="AE265" s="327" t="s">
        <v>132</v>
      </c>
      <c r="AF265" s="327"/>
      <c r="AG265" s="327">
        <v>420</v>
      </c>
      <c r="AH265" s="327"/>
      <c r="AI265" s="327"/>
      <c r="AJ265" s="327"/>
      <c r="AK265" s="327"/>
      <c r="AL265" s="327"/>
      <c r="AM265" s="327"/>
      <c r="AN265" s="327"/>
      <c r="AO265" s="327"/>
      <c r="AP265" s="327"/>
      <c r="AQ265" s="327">
        <v>5.4000000000000394</v>
      </c>
      <c r="AR265" s="327">
        <v>5</v>
      </c>
      <c r="AS265" s="327"/>
      <c r="AT265" s="327"/>
      <c r="AU265" s="327">
        <v>2</v>
      </c>
      <c r="AV265" s="327"/>
      <c r="AW265" s="327"/>
      <c r="AX265" s="327"/>
      <c r="AY265" s="327"/>
      <c r="AZ265" s="327"/>
      <c r="BA265" s="327"/>
      <c r="BB265" s="327"/>
      <c r="BC265" s="327"/>
      <c r="BD265" s="327"/>
      <c r="BE265" s="327"/>
      <c r="BF265" s="327"/>
      <c r="BG265" s="327"/>
      <c r="BH265" s="327"/>
      <c r="BI265" s="327"/>
      <c r="BJ265" s="327"/>
      <c r="BK265" s="327"/>
      <c r="BL265" s="327"/>
      <c r="BM265" s="327"/>
      <c r="BN265" s="327">
        <v>1</v>
      </c>
      <c r="BO265" s="327">
        <v>1</v>
      </c>
      <c r="BP265" s="327">
        <v>1</v>
      </c>
      <c r="BQ265" s="327">
        <v>1</v>
      </c>
      <c r="BR265" s="327">
        <v>1</v>
      </c>
      <c r="BS265" s="327">
        <v>4</v>
      </c>
      <c r="BT265" s="327"/>
      <c r="BU265" s="327">
        <v>4</v>
      </c>
      <c r="BV265" s="327">
        <v>53040</v>
      </c>
      <c r="BW265" s="327" t="s">
        <v>132</v>
      </c>
      <c r="BX265" s="327" t="s">
        <v>132</v>
      </c>
      <c r="BY265" s="327"/>
      <c r="BZ265" s="327" t="s">
        <v>120</v>
      </c>
      <c r="CA265" s="327"/>
      <c r="CB265" s="327"/>
      <c r="CC265" s="327"/>
      <c r="CD265" s="327"/>
      <c r="CE265" s="327"/>
      <c r="CF265" s="327">
        <v>87.666666666666671</v>
      </c>
      <c r="CG265" s="327"/>
      <c r="CR265" s="524">
        <v>749</v>
      </c>
    </row>
    <row r="266" spans="2:96" ht="15" customHeight="1">
      <c r="C266" s="327" t="s">
        <v>1022</v>
      </c>
      <c r="D266" s="327"/>
      <c r="E266" s="327" t="s">
        <v>159</v>
      </c>
      <c r="F266" s="327"/>
      <c r="G266" s="327" t="s">
        <v>619</v>
      </c>
      <c r="H266" s="327" t="s">
        <v>619</v>
      </c>
      <c r="I266" s="327" t="s">
        <v>620</v>
      </c>
      <c r="J266" s="327" t="s">
        <v>621</v>
      </c>
      <c r="K266" s="327" t="s">
        <v>622</v>
      </c>
      <c r="L266" s="327">
        <v>1</v>
      </c>
      <c r="M266" s="327">
        <v>5820</v>
      </c>
      <c r="N266" s="327"/>
      <c r="O266" s="327">
        <f t="shared" si="79"/>
        <v>5820</v>
      </c>
      <c r="P266" s="534">
        <f t="shared" si="83"/>
        <v>291</v>
      </c>
      <c r="Q266" s="534">
        <f t="shared" si="76"/>
        <v>291</v>
      </c>
      <c r="R266" s="534">
        <f t="shared" si="80"/>
        <v>320.10000000000002</v>
      </c>
      <c r="S266" s="327">
        <v>1</v>
      </c>
      <c r="T266" s="327">
        <f t="shared" si="78"/>
        <v>360</v>
      </c>
      <c r="U266" s="327">
        <f t="shared" si="77"/>
        <v>360</v>
      </c>
      <c r="V266" s="327">
        <f t="shared" si="81"/>
        <v>19.399999999999999</v>
      </c>
      <c r="W266" s="327">
        <v>15</v>
      </c>
      <c r="X266" s="327">
        <f t="shared" si="82"/>
        <v>24</v>
      </c>
      <c r="Y266" s="327"/>
      <c r="Z266" s="327"/>
      <c r="AA266" s="327"/>
      <c r="AB266" s="327"/>
      <c r="AC266" s="327"/>
      <c r="AD266" s="327"/>
      <c r="AE266" s="327" t="s">
        <v>149</v>
      </c>
      <c r="AF266" s="327"/>
      <c r="AG266" s="327">
        <v>180</v>
      </c>
      <c r="AH266" s="327"/>
      <c r="AI266" s="327"/>
      <c r="AJ266" s="327"/>
      <c r="AK266" s="327"/>
      <c r="AL266" s="327"/>
      <c r="AM266" s="327"/>
      <c r="AN266" s="327"/>
      <c r="AO266" s="327"/>
      <c r="AP266" s="327"/>
      <c r="AQ266" s="327">
        <v>5.4000000000000083</v>
      </c>
      <c r="AR266" s="327">
        <v>5</v>
      </c>
      <c r="AS266" s="327"/>
      <c r="AT266" s="327"/>
      <c r="AU266" s="327">
        <v>2</v>
      </c>
      <c r="AV266" s="327"/>
      <c r="AW266" s="327"/>
      <c r="AX266" s="327"/>
      <c r="AY266" s="327"/>
      <c r="AZ266" s="327"/>
      <c r="BA266" s="327"/>
      <c r="BB266" s="327"/>
      <c r="BC266" s="327"/>
      <c r="BD266" s="327"/>
      <c r="BE266" s="327"/>
      <c r="BF266" s="327"/>
      <c r="BG266" s="327"/>
      <c r="BH266" s="327"/>
      <c r="BI266" s="327"/>
      <c r="BJ266" s="327"/>
      <c r="BK266" s="327"/>
      <c r="BL266" s="327"/>
      <c r="BM266" s="327"/>
      <c r="BN266" s="327">
        <v>1</v>
      </c>
      <c r="BO266" s="327">
        <v>1</v>
      </c>
      <c r="BP266" s="327">
        <v>1</v>
      </c>
      <c r="BQ266" s="327"/>
      <c r="BR266" s="327">
        <v>1</v>
      </c>
      <c r="BS266" s="327">
        <v>3</v>
      </c>
      <c r="BT266" s="327"/>
      <c r="BU266" s="327">
        <v>3</v>
      </c>
      <c r="BV266" s="327">
        <v>61770</v>
      </c>
      <c r="BW266" s="327" t="s">
        <v>119</v>
      </c>
      <c r="BX266" s="327" t="s">
        <v>119</v>
      </c>
      <c r="BY266" s="327"/>
      <c r="BZ266" s="327" t="s">
        <v>120</v>
      </c>
      <c r="CA266" s="327"/>
      <c r="CB266" s="327"/>
      <c r="CC266" s="327"/>
      <c r="CD266" s="327"/>
      <c r="CE266" s="327"/>
      <c r="CF266" s="327">
        <v>97.5</v>
      </c>
      <c r="CG266" s="327"/>
      <c r="CR266" s="524">
        <v>744.5</v>
      </c>
    </row>
    <row r="267" spans="2:96" ht="15" customHeight="1">
      <c r="C267" s="327" t="s">
        <v>1022</v>
      </c>
      <c r="D267" s="327"/>
      <c r="E267" s="327" t="s">
        <v>159</v>
      </c>
      <c r="F267" s="327"/>
      <c r="G267" s="327" t="s">
        <v>623</v>
      </c>
      <c r="H267" s="327" t="s">
        <v>623</v>
      </c>
      <c r="I267" s="327" t="s">
        <v>624</v>
      </c>
      <c r="J267" s="327" t="s">
        <v>621</v>
      </c>
      <c r="K267" s="327" t="s">
        <v>625</v>
      </c>
      <c r="L267" s="327">
        <v>1</v>
      </c>
      <c r="M267" s="327">
        <v>4710</v>
      </c>
      <c r="N267" s="327"/>
      <c r="O267" s="327">
        <f t="shared" si="79"/>
        <v>4710</v>
      </c>
      <c r="P267" s="534">
        <f t="shared" si="83"/>
        <v>235.5</v>
      </c>
      <c r="Q267" s="534">
        <f t="shared" si="76"/>
        <v>235.5</v>
      </c>
      <c r="R267" s="534">
        <f t="shared" si="80"/>
        <v>259.05</v>
      </c>
      <c r="S267" s="327">
        <v>1</v>
      </c>
      <c r="T267" s="327">
        <f t="shared" si="78"/>
        <v>360</v>
      </c>
      <c r="U267" s="327">
        <f t="shared" si="77"/>
        <v>360</v>
      </c>
      <c r="V267" s="327">
        <f t="shared" si="81"/>
        <v>15.7</v>
      </c>
      <c r="W267" s="327">
        <v>15</v>
      </c>
      <c r="X267" s="327">
        <f t="shared" si="82"/>
        <v>24</v>
      </c>
      <c r="Y267" s="327"/>
      <c r="Z267" s="327"/>
      <c r="AA267" s="327"/>
      <c r="AB267" s="327"/>
      <c r="AC267" s="327"/>
      <c r="AD267" s="327"/>
      <c r="AE267" s="327" t="s">
        <v>149</v>
      </c>
      <c r="AF267" s="327"/>
      <c r="AG267" s="327">
        <v>180</v>
      </c>
      <c r="AH267" s="327"/>
      <c r="AI267" s="327"/>
      <c r="AJ267" s="327"/>
      <c r="AK267" s="327"/>
      <c r="AL267" s="327"/>
      <c r="AM267" s="327"/>
      <c r="AN267" s="327"/>
      <c r="AO267" s="327"/>
      <c r="AP267" s="327"/>
      <c r="AQ267" s="327">
        <v>5.4000000000000083</v>
      </c>
      <c r="AR267" s="327">
        <v>5</v>
      </c>
      <c r="AS267" s="327"/>
      <c r="AT267" s="327"/>
      <c r="AU267" s="327">
        <v>2</v>
      </c>
      <c r="AV267" s="327"/>
      <c r="AW267" s="327"/>
      <c r="AX267" s="327"/>
      <c r="AY267" s="327"/>
      <c r="AZ267" s="327"/>
      <c r="BA267" s="327"/>
      <c r="BB267" s="327"/>
      <c r="BC267" s="327"/>
      <c r="BD267" s="327"/>
      <c r="BE267" s="327"/>
      <c r="BF267" s="327"/>
      <c r="BG267" s="327"/>
      <c r="BH267" s="327"/>
      <c r="BI267" s="327"/>
      <c r="BJ267" s="327"/>
      <c r="BK267" s="327"/>
      <c r="BL267" s="327"/>
      <c r="BM267" s="327"/>
      <c r="BN267" s="327">
        <v>1</v>
      </c>
      <c r="BO267" s="327">
        <v>1</v>
      </c>
      <c r="BP267" s="327">
        <v>1</v>
      </c>
      <c r="BQ267" s="327"/>
      <c r="BR267" s="327">
        <v>1</v>
      </c>
      <c r="BS267" s="327">
        <v>3</v>
      </c>
      <c r="BT267" s="327"/>
      <c r="BU267" s="327">
        <v>3</v>
      </c>
      <c r="BV267" s="327">
        <v>23085</v>
      </c>
      <c r="BW267" s="327" t="s">
        <v>119</v>
      </c>
      <c r="BX267" s="327" t="s">
        <v>119</v>
      </c>
      <c r="BY267" s="327"/>
      <c r="BZ267" s="327" t="s">
        <v>120</v>
      </c>
      <c r="CA267" s="327"/>
      <c r="CB267" s="327"/>
      <c r="CC267" s="327"/>
      <c r="CD267" s="327"/>
      <c r="CE267" s="327"/>
      <c r="CF267" s="327">
        <v>47.25</v>
      </c>
      <c r="CG267" s="327"/>
      <c r="CR267" s="524">
        <v>744.5</v>
      </c>
    </row>
    <row r="268" spans="2:96" ht="15" customHeight="1">
      <c r="C268" s="327" t="s">
        <v>1022</v>
      </c>
      <c r="D268" s="327"/>
      <c r="E268" s="327" t="s">
        <v>159</v>
      </c>
      <c r="F268" s="327"/>
      <c r="G268" s="327" t="s">
        <v>626</v>
      </c>
      <c r="H268" s="327" t="s">
        <v>626</v>
      </c>
      <c r="I268" s="327" t="s">
        <v>627</v>
      </c>
      <c r="J268" s="327" t="s">
        <v>621</v>
      </c>
      <c r="K268" s="327" t="s">
        <v>534</v>
      </c>
      <c r="L268" s="327">
        <v>1</v>
      </c>
      <c r="M268" s="327">
        <v>5820</v>
      </c>
      <c r="N268" s="327"/>
      <c r="O268" s="327">
        <f t="shared" si="79"/>
        <v>5820</v>
      </c>
      <c r="P268" s="534">
        <f t="shared" si="83"/>
        <v>291</v>
      </c>
      <c r="Q268" s="534">
        <f t="shared" si="76"/>
        <v>291</v>
      </c>
      <c r="R268" s="534">
        <f t="shared" si="80"/>
        <v>320.10000000000002</v>
      </c>
      <c r="S268" s="327">
        <v>1</v>
      </c>
      <c r="T268" s="327">
        <f t="shared" si="78"/>
        <v>360</v>
      </c>
      <c r="U268" s="327">
        <f t="shared" si="77"/>
        <v>360</v>
      </c>
      <c r="V268" s="327">
        <f t="shared" si="81"/>
        <v>19.399999999999999</v>
      </c>
      <c r="W268" s="327">
        <v>15</v>
      </c>
      <c r="X268" s="327">
        <f t="shared" si="82"/>
        <v>24</v>
      </c>
      <c r="Y268" s="327"/>
      <c r="Z268" s="327"/>
      <c r="AA268" s="327"/>
      <c r="AB268" s="327"/>
      <c r="AC268" s="327"/>
      <c r="AD268" s="327"/>
      <c r="AE268" s="327" t="s">
        <v>149</v>
      </c>
      <c r="AF268" s="327"/>
      <c r="AG268" s="327">
        <v>180</v>
      </c>
      <c r="AH268" s="327"/>
      <c r="AI268" s="327"/>
      <c r="AJ268" s="327"/>
      <c r="AK268" s="327"/>
      <c r="AL268" s="327"/>
      <c r="AM268" s="327"/>
      <c r="AN268" s="327"/>
      <c r="AO268" s="327"/>
      <c r="AP268" s="327"/>
      <c r="AQ268" s="327">
        <v>5.4000000000000083</v>
      </c>
      <c r="AR268" s="327">
        <v>5</v>
      </c>
      <c r="AS268" s="327"/>
      <c r="AT268" s="327"/>
      <c r="AU268" s="327">
        <v>2</v>
      </c>
      <c r="AV268" s="327"/>
      <c r="AW268" s="327"/>
      <c r="AX268" s="327"/>
      <c r="AY268" s="327"/>
      <c r="AZ268" s="327"/>
      <c r="BA268" s="327"/>
      <c r="BB268" s="327"/>
      <c r="BC268" s="327"/>
      <c r="BD268" s="327"/>
      <c r="BE268" s="327"/>
      <c r="BF268" s="327"/>
      <c r="BG268" s="327"/>
      <c r="BH268" s="327"/>
      <c r="BI268" s="327"/>
      <c r="BJ268" s="327"/>
      <c r="BK268" s="327"/>
      <c r="BL268" s="327"/>
      <c r="BM268" s="327"/>
      <c r="BN268" s="327">
        <v>1</v>
      </c>
      <c r="BO268" s="327">
        <v>1</v>
      </c>
      <c r="BP268" s="327">
        <v>1</v>
      </c>
      <c r="BQ268" s="327"/>
      <c r="BR268" s="327">
        <v>1</v>
      </c>
      <c r="BS268" s="327">
        <v>3</v>
      </c>
      <c r="BT268" s="327"/>
      <c r="BU268" s="327">
        <v>3</v>
      </c>
      <c r="BV268" s="327">
        <v>61770</v>
      </c>
      <c r="BW268" s="327" t="s">
        <v>119</v>
      </c>
      <c r="BX268" s="327" t="s">
        <v>119</v>
      </c>
      <c r="BY268" s="327"/>
      <c r="BZ268" s="327" t="s">
        <v>120</v>
      </c>
      <c r="CA268" s="327"/>
      <c r="CB268" s="327"/>
      <c r="CC268" s="327"/>
      <c r="CD268" s="327"/>
      <c r="CE268" s="327"/>
      <c r="CF268" s="327">
        <v>97.5</v>
      </c>
      <c r="CG268" s="327"/>
      <c r="CR268" s="524">
        <v>747</v>
      </c>
    </row>
    <row r="269" spans="2:96" ht="15" customHeight="1">
      <c r="C269" s="327" t="s">
        <v>1022</v>
      </c>
      <c r="D269" s="327"/>
      <c r="E269" s="327" t="s">
        <v>159</v>
      </c>
      <c r="F269" s="327"/>
      <c r="G269" s="327" t="s">
        <v>628</v>
      </c>
      <c r="H269" s="327" t="s">
        <v>628</v>
      </c>
      <c r="I269" s="327" t="s">
        <v>629</v>
      </c>
      <c r="J269" s="327" t="s">
        <v>621</v>
      </c>
      <c r="K269" s="327" t="s">
        <v>534</v>
      </c>
      <c r="L269" s="327">
        <v>1</v>
      </c>
      <c r="M269" s="327">
        <v>4710</v>
      </c>
      <c r="N269" s="327"/>
      <c r="O269" s="327">
        <f t="shared" si="79"/>
        <v>4710</v>
      </c>
      <c r="P269" s="534">
        <f t="shared" si="83"/>
        <v>235.5</v>
      </c>
      <c r="Q269" s="534">
        <f t="shared" si="76"/>
        <v>235.5</v>
      </c>
      <c r="R269" s="534">
        <f t="shared" si="80"/>
        <v>259.05</v>
      </c>
      <c r="S269" s="327">
        <v>1</v>
      </c>
      <c r="T269" s="327">
        <f t="shared" si="78"/>
        <v>360</v>
      </c>
      <c r="U269" s="327">
        <f t="shared" si="77"/>
        <v>360</v>
      </c>
      <c r="V269" s="327">
        <f t="shared" si="81"/>
        <v>15.7</v>
      </c>
      <c r="W269" s="327">
        <v>15</v>
      </c>
      <c r="X269" s="327">
        <f t="shared" si="82"/>
        <v>24</v>
      </c>
      <c r="Y269" s="327"/>
      <c r="Z269" s="327"/>
      <c r="AA269" s="327"/>
      <c r="AB269" s="327"/>
      <c r="AC269" s="327"/>
      <c r="AD269" s="327"/>
      <c r="AE269" s="327" t="s">
        <v>149</v>
      </c>
      <c r="AF269" s="327"/>
      <c r="AG269" s="327">
        <v>180</v>
      </c>
      <c r="AH269" s="327"/>
      <c r="AI269" s="327"/>
      <c r="AJ269" s="327"/>
      <c r="AK269" s="327"/>
      <c r="AL269" s="327"/>
      <c r="AM269" s="327"/>
      <c r="AN269" s="327"/>
      <c r="AO269" s="327"/>
      <c r="AP269" s="327"/>
      <c r="AQ269" s="327">
        <v>5.4000000000000083</v>
      </c>
      <c r="AR269" s="327">
        <v>5</v>
      </c>
      <c r="AS269" s="327"/>
      <c r="AT269" s="327"/>
      <c r="AU269" s="327">
        <v>2</v>
      </c>
      <c r="AV269" s="327"/>
      <c r="AW269" s="327"/>
      <c r="AX269" s="327"/>
      <c r="AY269" s="327"/>
      <c r="AZ269" s="327"/>
      <c r="BA269" s="327"/>
      <c r="BB269" s="327"/>
      <c r="BC269" s="327"/>
      <c r="BD269" s="327"/>
      <c r="BE269" s="327"/>
      <c r="BF269" s="327"/>
      <c r="BG269" s="327"/>
      <c r="BH269" s="327"/>
      <c r="BI269" s="327"/>
      <c r="BJ269" s="327"/>
      <c r="BK269" s="327"/>
      <c r="BL269" s="327"/>
      <c r="BM269" s="327"/>
      <c r="BN269" s="327">
        <v>1</v>
      </c>
      <c r="BO269" s="327">
        <v>1</v>
      </c>
      <c r="BP269" s="327">
        <v>1</v>
      </c>
      <c r="BQ269" s="327"/>
      <c r="BR269" s="327">
        <v>1</v>
      </c>
      <c r="BS269" s="327">
        <v>3</v>
      </c>
      <c r="BT269" s="327"/>
      <c r="BU269" s="327">
        <v>3</v>
      </c>
      <c r="BV269" s="327">
        <v>23085</v>
      </c>
      <c r="BW269" s="327" t="s">
        <v>119</v>
      </c>
      <c r="BX269" s="327" t="s">
        <v>119</v>
      </c>
      <c r="BY269" s="327"/>
      <c r="BZ269" s="327" t="s">
        <v>120</v>
      </c>
      <c r="CA269" s="327"/>
      <c r="CB269" s="327"/>
      <c r="CC269" s="327"/>
      <c r="CD269" s="327"/>
      <c r="CE269" s="327"/>
      <c r="CF269" s="327">
        <v>47.25</v>
      </c>
      <c r="CG269" s="327"/>
      <c r="CR269" s="524">
        <v>747</v>
      </c>
    </row>
    <row r="270" spans="2:96" ht="15" customHeight="1">
      <c r="B270" s="524" t="s">
        <v>243</v>
      </c>
      <c r="C270" s="327" t="s">
        <v>1018</v>
      </c>
      <c r="D270" s="327"/>
      <c r="E270" s="327" t="s">
        <v>159</v>
      </c>
      <c r="F270" s="327"/>
      <c r="G270" s="327" t="s">
        <v>242</v>
      </c>
      <c r="H270" s="327" t="s">
        <v>243</v>
      </c>
      <c r="I270" s="327" t="s">
        <v>244</v>
      </c>
      <c r="J270" s="327" t="s">
        <v>245</v>
      </c>
      <c r="K270" s="327" t="s">
        <v>246</v>
      </c>
      <c r="L270" s="327">
        <v>1</v>
      </c>
      <c r="M270" s="327">
        <v>576</v>
      </c>
      <c r="N270" s="327"/>
      <c r="O270" s="327">
        <f>+M270+N270</f>
        <v>576</v>
      </c>
      <c r="P270" s="534">
        <f t="shared" si="83"/>
        <v>28.8</v>
      </c>
      <c r="Q270" s="534">
        <f t="shared" si="76"/>
        <v>28.8</v>
      </c>
      <c r="R270" s="534">
        <f>Q270*10%+Q270</f>
        <v>31.68</v>
      </c>
      <c r="S270" s="327">
        <v>1</v>
      </c>
      <c r="T270" s="327">
        <f>IF(M270=0,"0",ROUNDUP(P270*S270/AG270,0)*AG270)</f>
        <v>300</v>
      </c>
      <c r="U270" s="327">
        <f t="shared" si="77"/>
        <v>300</v>
      </c>
      <c r="V270" s="327">
        <f>IF(M270=0,"0",ROUND(P270/W270,1))</f>
        <v>0.3</v>
      </c>
      <c r="W270" s="327">
        <v>90</v>
      </c>
      <c r="X270" s="327">
        <f>ROUNDUP(T270/W270,0)</f>
        <v>4</v>
      </c>
      <c r="Y270" s="327"/>
      <c r="Z270" s="327"/>
      <c r="AA270" s="327"/>
      <c r="AB270" s="327"/>
      <c r="AC270" s="327"/>
      <c r="AD270" s="327"/>
      <c r="AE270" s="327" t="s">
        <v>169</v>
      </c>
      <c r="AF270" s="327"/>
      <c r="AG270" s="327">
        <v>300</v>
      </c>
      <c r="AH270" s="327"/>
      <c r="AI270" s="327"/>
      <c r="AJ270" s="327"/>
      <c r="AK270" s="327"/>
      <c r="AL270" s="327"/>
      <c r="AM270" s="327"/>
      <c r="AN270" s="327"/>
      <c r="AO270" s="327"/>
      <c r="AP270" s="327"/>
      <c r="AQ270" s="327">
        <v>9.9999999999999822</v>
      </c>
      <c r="AR270" s="327">
        <v>5</v>
      </c>
      <c r="AS270" s="327"/>
      <c r="AT270" s="327"/>
      <c r="AU270" s="327">
        <v>2</v>
      </c>
      <c r="AV270" s="327"/>
      <c r="AW270" s="327"/>
      <c r="AX270" s="327"/>
      <c r="AY270" s="327"/>
      <c r="AZ270" s="327"/>
      <c r="BA270" s="327"/>
      <c r="BB270" s="327"/>
      <c r="BC270" s="327"/>
      <c r="BD270" s="327"/>
      <c r="BE270" s="327"/>
      <c r="BF270" s="327"/>
      <c r="BG270" s="327"/>
      <c r="BH270" s="327"/>
      <c r="BI270" s="327"/>
      <c r="BJ270" s="327"/>
      <c r="BK270" s="327"/>
      <c r="BL270" s="327"/>
      <c r="BM270" s="327"/>
      <c r="BN270" s="327"/>
      <c r="BO270" s="327"/>
      <c r="BP270" s="327"/>
      <c r="BQ270" s="327">
        <v>1</v>
      </c>
      <c r="BR270" s="327">
        <v>1</v>
      </c>
      <c r="BS270" s="327">
        <v>1</v>
      </c>
      <c r="BT270" s="327"/>
      <c r="BU270" s="327">
        <v>1</v>
      </c>
      <c r="BV270" s="327">
        <v>480</v>
      </c>
      <c r="BW270" s="327" t="s">
        <v>132</v>
      </c>
      <c r="BX270" s="327" t="s">
        <v>132</v>
      </c>
      <c r="BY270" s="327"/>
      <c r="BZ270" s="327" t="s">
        <v>6</v>
      </c>
      <c r="CA270" s="327"/>
      <c r="CB270" s="327"/>
      <c r="CC270" s="327"/>
      <c r="CD270" s="327"/>
      <c r="CE270" s="327"/>
      <c r="CF270" s="327">
        <v>26.7</v>
      </c>
      <c r="CG270" s="327"/>
      <c r="CR270" s="524">
        <v>943.7</v>
      </c>
    </row>
    <row r="271" spans="2:96" ht="15" customHeight="1">
      <c r="B271" s="524" t="s">
        <v>243</v>
      </c>
      <c r="C271" s="327" t="s">
        <v>1018</v>
      </c>
      <c r="D271" s="327"/>
      <c r="E271" s="327" t="s">
        <v>159</v>
      </c>
      <c r="F271" s="327"/>
      <c r="G271" s="327" t="s">
        <v>248</v>
      </c>
      <c r="H271" s="327" t="s">
        <v>243</v>
      </c>
      <c r="I271" s="327" t="s">
        <v>244</v>
      </c>
      <c r="J271" s="327" t="s">
        <v>245</v>
      </c>
      <c r="K271" s="327" t="s">
        <v>251</v>
      </c>
      <c r="L271" s="327">
        <v>1</v>
      </c>
      <c r="M271" s="327">
        <v>576</v>
      </c>
      <c r="N271" s="327"/>
      <c r="O271" s="327">
        <f>+M271+N271</f>
        <v>576</v>
      </c>
      <c r="P271" s="534">
        <f t="shared" si="83"/>
        <v>28.8</v>
      </c>
      <c r="Q271" s="534">
        <f t="shared" si="76"/>
        <v>28.8</v>
      </c>
      <c r="R271" s="534">
        <f>Q271*10%+Q271</f>
        <v>31.68</v>
      </c>
      <c r="S271" s="327">
        <v>1</v>
      </c>
      <c r="T271" s="327">
        <f>IF(M271=0,"0",ROUNDUP(P271*S271/AG271,0)*AG271)</f>
        <v>300</v>
      </c>
      <c r="U271" s="327">
        <f t="shared" si="77"/>
        <v>300</v>
      </c>
      <c r="V271" s="327">
        <f>IF(M271=0,"0",ROUND(P271/W271,1))</f>
        <v>0.3</v>
      </c>
      <c r="W271" s="327">
        <v>90</v>
      </c>
      <c r="X271" s="327">
        <f>ROUNDUP(T271/W271,0)</f>
        <v>4</v>
      </c>
      <c r="Y271" s="327"/>
      <c r="Z271" s="327"/>
      <c r="AA271" s="327"/>
      <c r="AB271" s="327"/>
      <c r="AC271" s="327"/>
      <c r="AD271" s="327"/>
      <c r="AE271" s="327" t="s">
        <v>169</v>
      </c>
      <c r="AF271" s="327"/>
      <c r="AG271" s="327">
        <v>300</v>
      </c>
      <c r="AH271" s="327"/>
      <c r="AI271" s="327"/>
      <c r="AJ271" s="327"/>
      <c r="AK271" s="327"/>
      <c r="AL271" s="327"/>
      <c r="AM271" s="327"/>
      <c r="AN271" s="327"/>
      <c r="AO271" s="327"/>
      <c r="AP271" s="327"/>
      <c r="AQ271" s="327">
        <v>10</v>
      </c>
      <c r="AR271" s="327">
        <v>5</v>
      </c>
      <c r="AS271" s="327"/>
      <c r="AT271" s="327"/>
      <c r="AU271" s="327">
        <v>2</v>
      </c>
      <c r="AV271" s="327"/>
      <c r="AW271" s="327"/>
      <c r="AX271" s="327"/>
      <c r="AY271" s="327"/>
      <c r="AZ271" s="327"/>
      <c r="BA271" s="327"/>
      <c r="BB271" s="327"/>
      <c r="BC271" s="327"/>
      <c r="BD271" s="327"/>
      <c r="BE271" s="327"/>
      <c r="BF271" s="327"/>
      <c r="BG271" s="327"/>
      <c r="BH271" s="327"/>
      <c r="BI271" s="327"/>
      <c r="BJ271" s="327"/>
      <c r="BK271" s="327"/>
      <c r="BL271" s="327"/>
      <c r="BM271" s="327"/>
      <c r="BN271" s="327"/>
      <c r="BO271" s="327"/>
      <c r="BP271" s="327"/>
      <c r="BQ271" s="327">
        <v>1</v>
      </c>
      <c r="BR271" s="327">
        <v>1</v>
      </c>
      <c r="BS271" s="327">
        <v>1</v>
      </c>
      <c r="BT271" s="327"/>
      <c r="BU271" s="327">
        <v>1</v>
      </c>
      <c r="BV271" s="327">
        <v>480</v>
      </c>
      <c r="BW271" s="327" t="s">
        <v>132</v>
      </c>
      <c r="BX271" s="327" t="s">
        <v>132</v>
      </c>
      <c r="BY271" s="327"/>
      <c r="BZ271" s="327" t="s">
        <v>6</v>
      </c>
      <c r="CA271" s="327"/>
      <c r="CB271" s="327"/>
      <c r="CC271" s="327"/>
      <c r="CD271" s="327"/>
      <c r="CE271" s="327"/>
      <c r="CF271" s="327">
        <v>26.7</v>
      </c>
      <c r="CG271" s="327"/>
      <c r="CR271" s="524">
        <v>943.7</v>
      </c>
    </row>
    <row r="272" spans="2:96" ht="15" customHeight="1">
      <c r="B272" s="524" t="s">
        <v>631</v>
      </c>
      <c r="C272" s="327"/>
      <c r="D272" s="327"/>
      <c r="E272" s="327" t="s">
        <v>159</v>
      </c>
      <c r="F272" s="327"/>
      <c r="G272" s="327" t="s">
        <v>630</v>
      </c>
      <c r="H272" s="327" t="s">
        <v>631</v>
      </c>
      <c r="I272" s="327" t="s">
        <v>632</v>
      </c>
      <c r="J272" s="327" t="s">
        <v>633</v>
      </c>
      <c r="K272" s="327" t="s">
        <v>634</v>
      </c>
      <c r="L272" s="327">
        <v>1</v>
      </c>
      <c r="M272" s="327">
        <v>576</v>
      </c>
      <c r="N272" s="327"/>
      <c r="O272" s="327">
        <f>+M272+N272</f>
        <v>576</v>
      </c>
      <c r="P272" s="534">
        <f t="shared" si="83"/>
        <v>28.8</v>
      </c>
      <c r="Q272" s="534">
        <f t="shared" si="76"/>
        <v>28.8</v>
      </c>
      <c r="R272" s="534">
        <f>Q272*10%+Q272</f>
        <v>31.68</v>
      </c>
      <c r="S272" s="327" t="e">
        <v>#N/A</v>
      </c>
      <c r="T272" s="327" t="e">
        <f>IF(M272=0,"0",ROUNDUP(P272*S272/AG272,0)*AG272)</f>
        <v>#N/A</v>
      </c>
      <c r="U272" s="327" t="e">
        <f t="shared" si="77"/>
        <v>#N/A</v>
      </c>
      <c r="V272" s="327">
        <f>IF(M272=0,"0",ROUND(P272/W272,1))</f>
        <v>0.3</v>
      </c>
      <c r="W272" s="327">
        <v>90</v>
      </c>
      <c r="X272" s="327" t="e">
        <f>ROUNDUP(T272/W272,0)</f>
        <v>#N/A</v>
      </c>
      <c r="Y272" s="327"/>
      <c r="Z272" s="327"/>
      <c r="AA272" s="327"/>
      <c r="AB272" s="327"/>
      <c r="AC272" s="327"/>
      <c r="AD272" s="327"/>
      <c r="AE272" s="327" t="s">
        <v>169</v>
      </c>
      <c r="AF272" s="327"/>
      <c r="AG272" s="327">
        <v>180</v>
      </c>
      <c r="AH272" s="327"/>
      <c r="AI272" s="327"/>
      <c r="AJ272" s="327"/>
      <c r="AK272" s="327"/>
      <c r="AL272" s="327"/>
      <c r="AM272" s="327"/>
      <c r="AN272" s="327"/>
      <c r="AO272" s="327"/>
      <c r="AP272" s="327"/>
      <c r="AQ272" s="327">
        <v>6.05</v>
      </c>
      <c r="AR272" s="327">
        <v>5</v>
      </c>
      <c r="AS272" s="327"/>
      <c r="AT272" s="327"/>
      <c r="AU272" s="327">
        <v>2</v>
      </c>
      <c r="AV272" s="327"/>
      <c r="AW272" s="327"/>
      <c r="AX272" s="327"/>
      <c r="AY272" s="327"/>
      <c r="AZ272" s="327"/>
      <c r="BA272" s="327"/>
      <c r="BB272" s="327"/>
      <c r="BC272" s="327"/>
      <c r="BD272" s="327"/>
      <c r="BE272" s="327"/>
      <c r="BF272" s="327"/>
      <c r="BG272" s="327"/>
      <c r="BH272" s="327"/>
      <c r="BI272" s="327">
        <v>1</v>
      </c>
      <c r="BJ272" s="327"/>
      <c r="BK272" s="327"/>
      <c r="BL272" s="327"/>
      <c r="BM272" s="327"/>
      <c r="BN272" s="327"/>
      <c r="BO272" s="327"/>
      <c r="BP272" s="327"/>
      <c r="BQ272" s="327">
        <v>1</v>
      </c>
      <c r="BR272" s="327">
        <v>1</v>
      </c>
      <c r="BS272" s="327">
        <v>1</v>
      </c>
      <c r="BT272" s="327"/>
      <c r="BU272" s="327">
        <v>1</v>
      </c>
      <c r="BV272" s="327">
        <v>480</v>
      </c>
      <c r="BW272" s="327" t="s">
        <v>132</v>
      </c>
      <c r="BX272" s="327" t="s">
        <v>132</v>
      </c>
      <c r="BY272" s="327"/>
      <c r="BZ272" s="327" t="s">
        <v>6</v>
      </c>
      <c r="CA272" s="327"/>
      <c r="CB272" s="327"/>
      <c r="CC272" s="327"/>
      <c r="CD272" s="327"/>
      <c r="CE272" s="327"/>
      <c r="CF272" s="327">
        <v>26.7</v>
      </c>
      <c r="CG272" s="327"/>
      <c r="CR272" s="524">
        <v>745.5</v>
      </c>
    </row>
    <row r="273" spans="2:96" ht="15" customHeight="1">
      <c r="B273" s="524" t="s">
        <v>631</v>
      </c>
      <c r="C273" s="327"/>
      <c r="D273" s="327"/>
      <c r="E273" s="327" t="s">
        <v>159</v>
      </c>
      <c r="F273" s="327"/>
      <c r="G273" s="327" t="s">
        <v>739</v>
      </c>
      <c r="H273" s="327" t="s">
        <v>631</v>
      </c>
      <c r="I273" s="327" t="s">
        <v>632</v>
      </c>
      <c r="J273" s="327" t="s">
        <v>633</v>
      </c>
      <c r="K273" s="327" t="s">
        <v>634</v>
      </c>
      <c r="L273" s="327">
        <v>1</v>
      </c>
      <c r="M273" s="327">
        <v>576</v>
      </c>
      <c r="N273" s="327"/>
      <c r="O273" s="327">
        <f t="shared" si="79"/>
        <v>576</v>
      </c>
      <c r="P273" s="534">
        <f t="shared" si="83"/>
        <v>28.8</v>
      </c>
      <c r="Q273" s="534">
        <f t="shared" ref="Q273:Q293" si="84">IF($H273=G273,SUMIF($H:$H,H273,$P:$P),P273)</f>
        <v>28.8</v>
      </c>
      <c r="R273" s="534">
        <f t="shared" si="80"/>
        <v>31.68</v>
      </c>
      <c r="S273" s="327" t="e">
        <v>#N/A</v>
      </c>
      <c r="T273" s="327" t="e">
        <f t="shared" si="78"/>
        <v>#N/A</v>
      </c>
      <c r="U273" s="327" t="e">
        <f t="shared" ref="U273:U293" si="85">IF($H273=G273,SUMIF($H:$H,H273,$T:$T),T273)</f>
        <v>#N/A</v>
      </c>
      <c r="V273" s="327">
        <f t="shared" si="81"/>
        <v>0.3</v>
      </c>
      <c r="W273" s="327">
        <v>90</v>
      </c>
      <c r="X273" s="327" t="e">
        <f t="shared" si="82"/>
        <v>#N/A</v>
      </c>
      <c r="Y273" s="327"/>
      <c r="Z273" s="327"/>
      <c r="AA273" s="327"/>
      <c r="AB273" s="327"/>
      <c r="AC273" s="327"/>
      <c r="AD273" s="327"/>
      <c r="AE273" s="327" t="s">
        <v>169</v>
      </c>
      <c r="AF273" s="327"/>
      <c r="AG273" s="327">
        <v>180</v>
      </c>
      <c r="AH273" s="327"/>
      <c r="AI273" s="327"/>
      <c r="AJ273" s="327"/>
      <c r="AK273" s="327"/>
      <c r="AL273" s="327"/>
      <c r="AM273" s="327"/>
      <c r="AN273" s="327"/>
      <c r="AO273" s="327"/>
      <c r="AP273" s="327"/>
      <c r="AQ273" s="327">
        <v>6.05</v>
      </c>
      <c r="AR273" s="327">
        <v>5</v>
      </c>
      <c r="AS273" s="327"/>
      <c r="AT273" s="327"/>
      <c r="AU273" s="327">
        <v>2</v>
      </c>
      <c r="AV273" s="327"/>
      <c r="AW273" s="327"/>
      <c r="AX273" s="327"/>
      <c r="AY273" s="327"/>
      <c r="AZ273" s="327"/>
      <c r="BA273" s="327"/>
      <c r="BB273" s="327"/>
      <c r="BC273" s="327"/>
      <c r="BD273" s="327"/>
      <c r="BE273" s="327"/>
      <c r="BF273" s="327"/>
      <c r="BG273" s="327"/>
      <c r="BH273" s="327"/>
      <c r="BI273" s="327"/>
      <c r="BJ273" s="327"/>
      <c r="BK273" s="327"/>
      <c r="BL273" s="327"/>
      <c r="BM273" s="327"/>
      <c r="BN273" s="327"/>
      <c r="BO273" s="327"/>
      <c r="BP273" s="327"/>
      <c r="BQ273" s="327">
        <v>1</v>
      </c>
      <c r="BR273" s="327">
        <v>1</v>
      </c>
      <c r="BS273" s="327">
        <v>1</v>
      </c>
      <c r="BT273" s="327"/>
      <c r="BU273" s="327">
        <v>1</v>
      </c>
      <c r="BV273" s="327">
        <v>480</v>
      </c>
      <c r="BW273" s="327" t="s">
        <v>132</v>
      </c>
      <c r="BX273" s="327" t="s">
        <v>132</v>
      </c>
      <c r="BY273" s="327"/>
      <c r="BZ273" s="327" t="s">
        <v>6</v>
      </c>
      <c r="CA273" s="327"/>
      <c r="CB273" s="327"/>
      <c r="CC273" s="327"/>
      <c r="CD273" s="327"/>
      <c r="CE273" s="327"/>
      <c r="CF273" s="327">
        <v>26.7</v>
      </c>
      <c r="CG273" s="327"/>
      <c r="CR273" s="524">
        <v>745.5</v>
      </c>
    </row>
    <row r="274" spans="2:96" ht="15" customHeight="1">
      <c r="B274" s="524" t="s">
        <v>631</v>
      </c>
      <c r="C274" s="327"/>
      <c r="D274" s="327"/>
      <c r="E274" s="327" t="s">
        <v>159</v>
      </c>
      <c r="F274" s="327"/>
      <c r="G274" s="327" t="s">
        <v>635</v>
      </c>
      <c r="H274" s="327" t="s">
        <v>631</v>
      </c>
      <c r="I274" s="327" t="s">
        <v>636</v>
      </c>
      <c r="J274" s="327" t="s">
        <v>633</v>
      </c>
      <c r="K274" s="327" t="s">
        <v>637</v>
      </c>
      <c r="L274" s="327">
        <v>1</v>
      </c>
      <c r="M274" s="327">
        <v>0</v>
      </c>
      <c r="N274" s="327"/>
      <c r="O274" s="327">
        <f t="shared" si="79"/>
        <v>0</v>
      </c>
      <c r="P274" s="534">
        <f t="shared" si="83"/>
        <v>0</v>
      </c>
      <c r="Q274" s="534">
        <f t="shared" si="84"/>
        <v>0</v>
      </c>
      <c r="R274" s="534">
        <f t="shared" si="80"/>
        <v>0</v>
      </c>
      <c r="S274" s="327" t="e">
        <v>#N/A</v>
      </c>
      <c r="T274" s="327" t="str">
        <f t="shared" si="78"/>
        <v>0</v>
      </c>
      <c r="U274" s="327" t="str">
        <f t="shared" si="85"/>
        <v>0</v>
      </c>
      <c r="V274" s="327" t="str">
        <f t="shared" si="81"/>
        <v>0</v>
      </c>
      <c r="W274" s="327">
        <v>90</v>
      </c>
      <c r="X274" s="327">
        <f t="shared" si="82"/>
        <v>0</v>
      </c>
      <c r="Y274" s="327"/>
      <c r="Z274" s="327"/>
      <c r="AA274" s="327"/>
      <c r="AB274" s="327"/>
      <c r="AC274" s="327"/>
      <c r="AD274" s="327"/>
      <c r="AE274" s="327" t="s">
        <v>169</v>
      </c>
      <c r="AF274" s="327"/>
      <c r="AG274" s="327">
        <v>180</v>
      </c>
      <c r="AH274" s="327"/>
      <c r="AI274" s="327"/>
      <c r="AJ274" s="327"/>
      <c r="AK274" s="327"/>
      <c r="AL274" s="327"/>
      <c r="AM274" s="327"/>
      <c r="AN274" s="327"/>
      <c r="AO274" s="327"/>
      <c r="AP274" s="327"/>
      <c r="AQ274" s="327">
        <v>6.05</v>
      </c>
      <c r="AR274" s="327">
        <v>5</v>
      </c>
      <c r="AS274" s="327"/>
      <c r="AT274" s="327"/>
      <c r="AU274" s="327">
        <v>2</v>
      </c>
      <c r="AV274" s="327"/>
      <c r="AW274" s="327"/>
      <c r="AX274" s="327"/>
      <c r="AY274" s="327"/>
      <c r="AZ274" s="327"/>
      <c r="BA274" s="327"/>
      <c r="BB274" s="327"/>
      <c r="BC274" s="327"/>
      <c r="BD274" s="327"/>
      <c r="BE274" s="327"/>
      <c r="BF274" s="327"/>
      <c r="BG274" s="327"/>
      <c r="BH274" s="327"/>
      <c r="BI274" s="327"/>
      <c r="BJ274" s="327"/>
      <c r="BK274" s="327"/>
      <c r="BL274" s="327"/>
      <c r="BM274" s="327"/>
      <c r="BN274" s="327"/>
      <c r="BO274" s="327"/>
      <c r="BP274" s="327"/>
      <c r="BQ274" s="327">
        <v>1</v>
      </c>
      <c r="BR274" s="327">
        <v>1</v>
      </c>
      <c r="BS274" s="327">
        <v>1</v>
      </c>
      <c r="BT274" s="327"/>
      <c r="BU274" s="327">
        <v>1</v>
      </c>
      <c r="BV274" s="327">
        <v>480</v>
      </c>
      <c r="BW274" s="327" t="s">
        <v>132</v>
      </c>
      <c r="BX274" s="327" t="s">
        <v>132</v>
      </c>
      <c r="BY274" s="327"/>
      <c r="BZ274" s="327" t="s">
        <v>6</v>
      </c>
      <c r="CA274" s="327"/>
      <c r="CB274" s="327"/>
      <c r="CC274" s="327"/>
      <c r="CD274" s="327"/>
      <c r="CE274" s="327"/>
      <c r="CF274" s="327">
        <v>26.7</v>
      </c>
      <c r="CG274" s="327"/>
      <c r="CR274" s="524">
        <v>745.5</v>
      </c>
    </row>
    <row r="275" spans="2:96" ht="15" customHeight="1">
      <c r="C275" s="327"/>
      <c r="D275" s="327"/>
      <c r="E275" s="327" t="s">
        <v>159</v>
      </c>
      <c r="F275" s="327"/>
      <c r="G275" s="327" t="s">
        <v>638</v>
      </c>
      <c r="H275" s="327" t="s">
        <v>1349</v>
      </c>
      <c r="I275" s="327" t="s">
        <v>632</v>
      </c>
      <c r="J275" s="327" t="s">
        <v>633</v>
      </c>
      <c r="K275" s="327" t="s">
        <v>634</v>
      </c>
      <c r="L275" s="327">
        <v>1</v>
      </c>
      <c r="M275" s="327">
        <v>576</v>
      </c>
      <c r="N275" s="327"/>
      <c r="O275" s="327">
        <f>+M275+N275</f>
        <v>576</v>
      </c>
      <c r="P275" s="534">
        <f t="shared" si="83"/>
        <v>28.8</v>
      </c>
      <c r="Q275" s="534">
        <f t="shared" si="84"/>
        <v>28.8</v>
      </c>
      <c r="R275" s="534">
        <f>Q275*10%+Q275</f>
        <v>31.68</v>
      </c>
      <c r="S275" s="327" t="e">
        <v>#N/A</v>
      </c>
      <c r="T275" s="327" t="e">
        <f>IF(M275=0,"0",ROUNDUP(P275*S275/AG275,0)*AG275)</f>
        <v>#N/A</v>
      </c>
      <c r="U275" s="327" t="e">
        <f t="shared" si="85"/>
        <v>#N/A</v>
      </c>
      <c r="V275" s="327">
        <f>IF(M275=0,"0",ROUND(P275/W275,1))</f>
        <v>0.3</v>
      </c>
      <c r="W275" s="327">
        <v>90</v>
      </c>
      <c r="X275" s="327" t="e">
        <f>ROUNDUP(T275/W275,0)</f>
        <v>#N/A</v>
      </c>
      <c r="Y275" s="327"/>
      <c r="Z275" s="327"/>
      <c r="AA275" s="327"/>
      <c r="AB275" s="327"/>
      <c r="AC275" s="327"/>
      <c r="AD275" s="327"/>
      <c r="AE275" s="327" t="s">
        <v>166</v>
      </c>
      <c r="AF275" s="327"/>
      <c r="AG275" s="327">
        <v>180</v>
      </c>
      <c r="AH275" s="327"/>
      <c r="AI275" s="327"/>
      <c r="AJ275" s="327"/>
      <c r="AK275" s="327"/>
      <c r="AL275" s="327"/>
      <c r="AM275" s="327"/>
      <c r="AN275" s="327"/>
      <c r="AO275" s="327"/>
      <c r="AP275" s="327"/>
      <c r="AQ275" s="327">
        <v>6.05</v>
      </c>
      <c r="AR275" s="327">
        <v>5</v>
      </c>
      <c r="AS275" s="327"/>
      <c r="AT275" s="327"/>
      <c r="AU275" s="327">
        <v>2</v>
      </c>
      <c r="AV275" s="327"/>
      <c r="AW275" s="327"/>
      <c r="AX275" s="327"/>
      <c r="AY275" s="327"/>
      <c r="AZ275" s="327"/>
      <c r="BA275" s="327"/>
      <c r="BB275" s="327"/>
      <c r="BC275" s="327"/>
      <c r="BD275" s="327"/>
      <c r="BE275" s="327"/>
      <c r="BF275" s="327">
        <v>1</v>
      </c>
      <c r="BG275" s="327">
        <v>1</v>
      </c>
      <c r="BH275" s="327">
        <v>1</v>
      </c>
      <c r="BI275" s="327"/>
      <c r="BJ275" s="327"/>
      <c r="BK275" s="327"/>
      <c r="BL275" s="327"/>
      <c r="BM275" s="327"/>
      <c r="BN275" s="327">
        <v>1</v>
      </c>
      <c r="BO275" s="327">
        <v>1</v>
      </c>
      <c r="BP275" s="327">
        <v>1</v>
      </c>
      <c r="BQ275" s="327"/>
      <c r="BR275" s="327">
        <v>1</v>
      </c>
      <c r="BS275" s="327">
        <v>3</v>
      </c>
      <c r="BT275" s="327"/>
      <c r="BU275" s="327">
        <v>3</v>
      </c>
      <c r="BV275" s="327">
        <v>1440</v>
      </c>
      <c r="BW275" s="327" t="s">
        <v>132</v>
      </c>
      <c r="BX275" s="327" t="s">
        <v>132</v>
      </c>
      <c r="BY275" s="327"/>
      <c r="BZ275" s="327" t="s">
        <v>6</v>
      </c>
      <c r="CA275" s="327"/>
      <c r="CB275" s="327"/>
      <c r="CC275" s="327"/>
      <c r="CD275" s="327"/>
      <c r="CE275" s="327"/>
      <c r="CF275" s="327">
        <v>26.7</v>
      </c>
      <c r="CG275" s="327"/>
      <c r="CR275" s="524">
        <v>748</v>
      </c>
    </row>
    <row r="276" spans="2:96" ht="15" customHeight="1">
      <c r="C276" s="327"/>
      <c r="D276" s="327"/>
      <c r="E276" s="327" t="s">
        <v>159</v>
      </c>
      <c r="F276" s="327"/>
      <c r="G276" s="327" t="s">
        <v>737</v>
      </c>
      <c r="H276" s="327" t="s">
        <v>1350</v>
      </c>
      <c r="I276" s="327" t="s">
        <v>632</v>
      </c>
      <c r="J276" s="327" t="s">
        <v>633</v>
      </c>
      <c r="K276" s="327" t="s">
        <v>634</v>
      </c>
      <c r="L276" s="327">
        <v>1</v>
      </c>
      <c r="M276" s="327">
        <v>576</v>
      </c>
      <c r="N276" s="327"/>
      <c r="O276" s="327">
        <f t="shared" si="79"/>
        <v>576</v>
      </c>
      <c r="P276" s="534">
        <f t="shared" si="83"/>
        <v>28.8</v>
      </c>
      <c r="Q276" s="534">
        <f t="shared" si="84"/>
        <v>28.8</v>
      </c>
      <c r="R276" s="534">
        <f t="shared" si="80"/>
        <v>31.68</v>
      </c>
      <c r="S276" s="327" t="e">
        <v>#N/A</v>
      </c>
      <c r="T276" s="327" t="e">
        <f t="shared" si="78"/>
        <v>#N/A</v>
      </c>
      <c r="U276" s="327" t="e">
        <f t="shared" si="85"/>
        <v>#N/A</v>
      </c>
      <c r="V276" s="327">
        <f t="shared" si="81"/>
        <v>0.3</v>
      </c>
      <c r="W276" s="327">
        <v>90</v>
      </c>
      <c r="X276" s="327" t="e">
        <f t="shared" si="82"/>
        <v>#N/A</v>
      </c>
      <c r="Y276" s="327"/>
      <c r="Z276" s="327"/>
      <c r="AA276" s="327"/>
      <c r="AB276" s="327"/>
      <c r="AC276" s="327"/>
      <c r="AD276" s="327"/>
      <c r="AE276" s="327" t="s">
        <v>166</v>
      </c>
      <c r="AF276" s="327"/>
      <c r="AG276" s="327">
        <v>180</v>
      </c>
      <c r="AH276" s="327"/>
      <c r="AI276" s="327"/>
      <c r="AJ276" s="327"/>
      <c r="AK276" s="327"/>
      <c r="AL276" s="327"/>
      <c r="AM276" s="327"/>
      <c r="AN276" s="327"/>
      <c r="AO276" s="327"/>
      <c r="AP276" s="327"/>
      <c r="AQ276" s="327">
        <v>6.05</v>
      </c>
      <c r="AR276" s="327">
        <v>5</v>
      </c>
      <c r="AS276" s="327"/>
      <c r="AT276" s="327"/>
      <c r="AU276" s="327">
        <v>2</v>
      </c>
      <c r="AV276" s="327"/>
      <c r="AW276" s="327"/>
      <c r="AX276" s="327"/>
      <c r="AY276" s="327"/>
      <c r="AZ276" s="327"/>
      <c r="BA276" s="327"/>
      <c r="BB276" s="327"/>
      <c r="BC276" s="327"/>
      <c r="BD276" s="327"/>
      <c r="BE276" s="327"/>
      <c r="BF276" s="327">
        <v>1</v>
      </c>
      <c r="BG276" s="327">
        <v>1</v>
      </c>
      <c r="BH276" s="327">
        <v>1</v>
      </c>
      <c r="BI276" s="327"/>
      <c r="BJ276" s="327"/>
      <c r="BK276" s="327"/>
      <c r="BL276" s="327"/>
      <c r="BM276" s="327"/>
      <c r="BN276" s="327">
        <v>1</v>
      </c>
      <c r="BO276" s="327">
        <v>1</v>
      </c>
      <c r="BP276" s="327">
        <v>1</v>
      </c>
      <c r="BQ276" s="327"/>
      <c r="BR276" s="327">
        <v>1</v>
      </c>
      <c r="BS276" s="327">
        <v>3</v>
      </c>
      <c r="BT276" s="327"/>
      <c r="BU276" s="327">
        <v>3</v>
      </c>
      <c r="BV276" s="327">
        <v>1440</v>
      </c>
      <c r="BW276" s="327" t="s">
        <v>132</v>
      </c>
      <c r="BX276" s="327" t="s">
        <v>132</v>
      </c>
      <c r="BY276" s="327"/>
      <c r="BZ276" s="327" t="s">
        <v>6</v>
      </c>
      <c r="CA276" s="327"/>
      <c r="CB276" s="327"/>
      <c r="CC276" s="327"/>
      <c r="CD276" s="327"/>
      <c r="CE276" s="327"/>
      <c r="CF276" s="327">
        <v>26.7</v>
      </c>
      <c r="CG276" s="327"/>
      <c r="CR276" s="524">
        <v>748</v>
      </c>
    </row>
    <row r="277" spans="2:96" ht="15" customHeight="1">
      <c r="C277" s="327"/>
      <c r="D277" s="327"/>
      <c r="E277" s="327" t="s">
        <v>159</v>
      </c>
      <c r="F277" s="327"/>
      <c r="G277" s="327" t="s">
        <v>639</v>
      </c>
      <c r="H277" s="327" t="s">
        <v>631</v>
      </c>
      <c r="I277" s="327" t="s">
        <v>636</v>
      </c>
      <c r="J277" s="327" t="s">
        <v>633</v>
      </c>
      <c r="K277" s="327" t="s">
        <v>637</v>
      </c>
      <c r="L277" s="327">
        <v>1</v>
      </c>
      <c r="M277" s="327">
        <v>0</v>
      </c>
      <c r="N277" s="327"/>
      <c r="O277" s="327">
        <f t="shared" si="79"/>
        <v>0</v>
      </c>
      <c r="P277" s="534">
        <f t="shared" si="83"/>
        <v>0</v>
      </c>
      <c r="Q277" s="534">
        <f t="shared" si="84"/>
        <v>0</v>
      </c>
      <c r="R277" s="534">
        <f t="shared" si="80"/>
        <v>0</v>
      </c>
      <c r="S277" s="327" t="e">
        <v>#N/A</v>
      </c>
      <c r="T277" s="327" t="str">
        <f t="shared" si="78"/>
        <v>0</v>
      </c>
      <c r="U277" s="327" t="str">
        <f t="shared" si="85"/>
        <v>0</v>
      </c>
      <c r="V277" s="327" t="str">
        <f t="shared" si="81"/>
        <v>0</v>
      </c>
      <c r="W277" s="327">
        <v>90</v>
      </c>
      <c r="X277" s="327">
        <f t="shared" si="82"/>
        <v>0</v>
      </c>
      <c r="Y277" s="327"/>
      <c r="Z277" s="327"/>
      <c r="AA277" s="327"/>
      <c r="AB277" s="327"/>
      <c r="AC277" s="327"/>
      <c r="AD277" s="327"/>
      <c r="AE277" s="327" t="s">
        <v>166</v>
      </c>
      <c r="AF277" s="327"/>
      <c r="AG277" s="327">
        <v>180</v>
      </c>
      <c r="AH277" s="327"/>
      <c r="AI277" s="327"/>
      <c r="AJ277" s="327"/>
      <c r="AK277" s="327"/>
      <c r="AL277" s="327"/>
      <c r="AM277" s="327"/>
      <c r="AN277" s="327"/>
      <c r="AO277" s="327"/>
      <c r="AP277" s="327"/>
      <c r="AQ277" s="327">
        <v>6.05</v>
      </c>
      <c r="AR277" s="327">
        <v>5</v>
      </c>
      <c r="AS277" s="327"/>
      <c r="AT277" s="327"/>
      <c r="AU277" s="327">
        <v>2</v>
      </c>
      <c r="AV277" s="327"/>
      <c r="AW277" s="327"/>
      <c r="AX277" s="327"/>
      <c r="AY277" s="327"/>
      <c r="AZ277" s="327"/>
      <c r="BA277" s="327"/>
      <c r="BB277" s="327"/>
      <c r="BC277" s="327"/>
      <c r="BD277" s="327"/>
      <c r="BE277" s="327"/>
      <c r="BF277" s="327"/>
      <c r="BG277" s="327"/>
      <c r="BH277" s="327"/>
      <c r="BI277" s="327"/>
      <c r="BJ277" s="327"/>
      <c r="BK277" s="327"/>
      <c r="BL277" s="327"/>
      <c r="BM277" s="327"/>
      <c r="BN277" s="327">
        <v>1</v>
      </c>
      <c r="BO277" s="327">
        <v>1</v>
      </c>
      <c r="BP277" s="327">
        <v>1</v>
      </c>
      <c r="BQ277" s="327"/>
      <c r="BR277" s="327">
        <v>1</v>
      </c>
      <c r="BS277" s="327">
        <v>3</v>
      </c>
      <c r="BT277" s="327"/>
      <c r="BU277" s="327">
        <v>3</v>
      </c>
      <c r="BV277" s="327">
        <v>1440</v>
      </c>
      <c r="BW277" s="327" t="s">
        <v>132</v>
      </c>
      <c r="BX277" s="327" t="s">
        <v>132</v>
      </c>
      <c r="BY277" s="327"/>
      <c r="BZ277" s="327" t="s">
        <v>6</v>
      </c>
      <c r="CA277" s="327"/>
      <c r="CB277" s="327"/>
      <c r="CC277" s="327"/>
      <c r="CD277" s="327"/>
      <c r="CE277" s="327"/>
      <c r="CF277" s="327">
        <v>26.7</v>
      </c>
      <c r="CG277" s="327"/>
      <c r="CR277" s="524">
        <v>748</v>
      </c>
    </row>
    <row r="278" spans="2:96" ht="15" customHeight="1">
      <c r="B278" s="524" t="s">
        <v>631</v>
      </c>
      <c r="C278" s="327"/>
      <c r="D278" s="327"/>
      <c r="E278" s="327" t="s">
        <v>159</v>
      </c>
      <c r="F278" s="327"/>
      <c r="G278" s="327" t="s">
        <v>640</v>
      </c>
      <c r="H278" s="327" t="s">
        <v>640</v>
      </c>
      <c r="I278" s="327" t="s">
        <v>642</v>
      </c>
      <c r="J278" s="327" t="s">
        <v>633</v>
      </c>
      <c r="K278" s="327" t="s">
        <v>643</v>
      </c>
      <c r="L278" s="327">
        <v>1</v>
      </c>
      <c r="M278" s="327">
        <v>576</v>
      </c>
      <c r="N278" s="327"/>
      <c r="O278" s="327">
        <f>+M278+N278</f>
        <v>576</v>
      </c>
      <c r="P278" s="534">
        <f t="shared" si="83"/>
        <v>28.8</v>
      </c>
      <c r="Q278" s="534">
        <f t="shared" si="84"/>
        <v>28.8</v>
      </c>
      <c r="R278" s="534">
        <f>Q278*10%+Q278</f>
        <v>31.68</v>
      </c>
      <c r="S278" s="327" t="e">
        <v>#N/A</v>
      </c>
      <c r="T278" s="327" t="e">
        <f>IF(M278=0,"0",ROUNDUP(P278*S278/AG278,0)*AG278)</f>
        <v>#N/A</v>
      </c>
      <c r="U278" s="327" t="e">
        <f t="shared" si="85"/>
        <v>#N/A</v>
      </c>
      <c r="V278" s="327">
        <f>IF(M278=0,"0",ROUND(P278/W278,1))</f>
        <v>0.3</v>
      </c>
      <c r="W278" s="327">
        <v>90</v>
      </c>
      <c r="X278" s="327" t="e">
        <f>ROUNDUP(T278/W278,0)</f>
        <v>#N/A</v>
      </c>
      <c r="Y278" s="327"/>
      <c r="Z278" s="327"/>
      <c r="AA278" s="327"/>
      <c r="AB278" s="327"/>
      <c r="AC278" s="327"/>
      <c r="AD278" s="327"/>
      <c r="AE278" s="327" t="s">
        <v>169</v>
      </c>
      <c r="AF278" s="327"/>
      <c r="AG278" s="327">
        <v>180</v>
      </c>
      <c r="AH278" s="327"/>
      <c r="AI278" s="327"/>
      <c r="AJ278" s="327"/>
      <c r="AK278" s="327"/>
      <c r="AL278" s="327"/>
      <c r="AM278" s="327"/>
      <c r="AN278" s="327"/>
      <c r="AO278" s="327"/>
      <c r="AP278" s="327"/>
      <c r="AQ278" s="327">
        <v>6.05</v>
      </c>
      <c r="AR278" s="327">
        <v>5</v>
      </c>
      <c r="AS278" s="327"/>
      <c r="AT278" s="327"/>
      <c r="AU278" s="327">
        <v>2</v>
      </c>
      <c r="AV278" s="327"/>
      <c r="AW278" s="327"/>
      <c r="AX278" s="327"/>
      <c r="AY278" s="327"/>
      <c r="AZ278" s="327"/>
      <c r="BA278" s="327"/>
      <c r="BB278" s="327"/>
      <c r="BC278" s="327"/>
      <c r="BD278" s="327"/>
      <c r="BE278" s="327"/>
      <c r="BF278" s="327"/>
      <c r="BG278" s="327"/>
      <c r="BH278" s="327"/>
      <c r="BI278" s="327">
        <v>1</v>
      </c>
      <c r="BJ278" s="327"/>
      <c r="BK278" s="327"/>
      <c r="BL278" s="327"/>
      <c r="BM278" s="327"/>
      <c r="BN278" s="327"/>
      <c r="BO278" s="327"/>
      <c r="BP278" s="327"/>
      <c r="BQ278" s="327">
        <v>1</v>
      </c>
      <c r="BR278" s="327">
        <v>1</v>
      </c>
      <c r="BS278" s="327">
        <v>1</v>
      </c>
      <c r="BT278" s="327"/>
      <c r="BU278" s="327">
        <v>1</v>
      </c>
      <c r="BV278" s="327">
        <v>480</v>
      </c>
      <c r="BW278" s="327" t="s">
        <v>132</v>
      </c>
      <c r="BX278" s="327" t="s">
        <v>132</v>
      </c>
      <c r="BY278" s="327"/>
      <c r="BZ278" s="327" t="s">
        <v>6</v>
      </c>
      <c r="CA278" s="327"/>
      <c r="CB278" s="327"/>
      <c r="CC278" s="327"/>
      <c r="CD278" s="327"/>
      <c r="CE278" s="327"/>
      <c r="CF278" s="327">
        <v>26.7</v>
      </c>
      <c r="CG278" s="327"/>
      <c r="CR278" s="524">
        <v>745.5</v>
      </c>
    </row>
    <row r="279" spans="2:96" ht="15" customHeight="1">
      <c r="B279" s="524" t="s">
        <v>631</v>
      </c>
      <c r="C279" s="327"/>
      <c r="D279" s="327"/>
      <c r="E279" s="327" t="s">
        <v>159</v>
      </c>
      <c r="F279" s="327"/>
      <c r="G279" s="327" t="s">
        <v>736</v>
      </c>
      <c r="H279" s="327" t="s">
        <v>1351</v>
      </c>
      <c r="I279" s="327" t="s">
        <v>642</v>
      </c>
      <c r="J279" s="327" t="s">
        <v>633</v>
      </c>
      <c r="K279" s="327" t="s">
        <v>643</v>
      </c>
      <c r="L279" s="327">
        <v>1</v>
      </c>
      <c r="M279" s="327">
        <v>576</v>
      </c>
      <c r="N279" s="327"/>
      <c r="O279" s="327">
        <f t="shared" si="79"/>
        <v>576</v>
      </c>
      <c r="P279" s="534">
        <f t="shared" si="83"/>
        <v>28.8</v>
      </c>
      <c r="Q279" s="534">
        <f t="shared" si="84"/>
        <v>28.8</v>
      </c>
      <c r="R279" s="534">
        <f t="shared" si="80"/>
        <v>31.68</v>
      </c>
      <c r="S279" s="327" t="e">
        <v>#N/A</v>
      </c>
      <c r="T279" s="327" t="e">
        <f t="shared" si="78"/>
        <v>#N/A</v>
      </c>
      <c r="U279" s="327" t="e">
        <f t="shared" si="85"/>
        <v>#N/A</v>
      </c>
      <c r="V279" s="327">
        <f t="shared" si="81"/>
        <v>0.3</v>
      </c>
      <c r="W279" s="327">
        <v>90</v>
      </c>
      <c r="X279" s="327" t="e">
        <f t="shared" si="82"/>
        <v>#N/A</v>
      </c>
      <c r="Y279" s="327"/>
      <c r="Z279" s="327"/>
      <c r="AA279" s="327"/>
      <c r="AB279" s="327"/>
      <c r="AC279" s="327"/>
      <c r="AD279" s="327"/>
      <c r="AE279" s="327" t="s">
        <v>169</v>
      </c>
      <c r="AF279" s="327"/>
      <c r="AG279" s="327">
        <v>180</v>
      </c>
      <c r="AH279" s="327"/>
      <c r="AI279" s="327"/>
      <c r="AJ279" s="327"/>
      <c r="AK279" s="327"/>
      <c r="AL279" s="327"/>
      <c r="AM279" s="327"/>
      <c r="AN279" s="327"/>
      <c r="AO279" s="327"/>
      <c r="AP279" s="327"/>
      <c r="AQ279" s="327">
        <v>6.05</v>
      </c>
      <c r="AR279" s="327">
        <v>5</v>
      </c>
      <c r="AS279" s="327"/>
      <c r="AT279" s="327"/>
      <c r="AU279" s="327">
        <v>2</v>
      </c>
      <c r="AV279" s="327"/>
      <c r="AW279" s="327"/>
      <c r="AX279" s="327"/>
      <c r="AY279" s="327"/>
      <c r="AZ279" s="327"/>
      <c r="BA279" s="327"/>
      <c r="BB279" s="327"/>
      <c r="BC279" s="327"/>
      <c r="BD279" s="327"/>
      <c r="BE279" s="327"/>
      <c r="BF279" s="327"/>
      <c r="BG279" s="327"/>
      <c r="BH279" s="327"/>
      <c r="BI279" s="327"/>
      <c r="BJ279" s="327"/>
      <c r="BK279" s="327"/>
      <c r="BL279" s="327"/>
      <c r="BM279" s="327"/>
      <c r="BN279" s="327"/>
      <c r="BO279" s="327"/>
      <c r="BP279" s="327"/>
      <c r="BQ279" s="327">
        <v>1</v>
      </c>
      <c r="BR279" s="327">
        <v>1</v>
      </c>
      <c r="BS279" s="327">
        <v>1</v>
      </c>
      <c r="BT279" s="327"/>
      <c r="BU279" s="327">
        <v>1</v>
      </c>
      <c r="BV279" s="327">
        <v>480</v>
      </c>
      <c r="BW279" s="327" t="s">
        <v>132</v>
      </c>
      <c r="BX279" s="327" t="s">
        <v>132</v>
      </c>
      <c r="BY279" s="327"/>
      <c r="BZ279" s="327" t="s">
        <v>6</v>
      </c>
      <c r="CA279" s="327"/>
      <c r="CB279" s="327"/>
      <c r="CC279" s="327"/>
      <c r="CD279" s="327"/>
      <c r="CE279" s="327"/>
      <c r="CF279" s="327">
        <v>26.7</v>
      </c>
      <c r="CG279" s="327"/>
      <c r="CR279" s="524">
        <v>745.5</v>
      </c>
    </row>
    <row r="280" spans="2:96" ht="15" customHeight="1">
      <c r="B280" s="524" t="s">
        <v>631</v>
      </c>
      <c r="C280" s="327"/>
      <c r="D280" s="327"/>
      <c r="E280" s="327" t="s">
        <v>159</v>
      </c>
      <c r="F280" s="327"/>
      <c r="G280" s="327" t="s">
        <v>644</v>
      </c>
      <c r="H280" s="327" t="s">
        <v>644</v>
      </c>
      <c r="I280" s="327" t="s">
        <v>645</v>
      </c>
      <c r="J280" s="327" t="s">
        <v>633</v>
      </c>
      <c r="K280" s="327" t="s">
        <v>646</v>
      </c>
      <c r="L280" s="327">
        <v>1</v>
      </c>
      <c r="M280" s="327">
        <v>0</v>
      </c>
      <c r="N280" s="327"/>
      <c r="O280" s="327">
        <f t="shared" si="79"/>
        <v>0</v>
      </c>
      <c r="P280" s="534">
        <f t="shared" si="83"/>
        <v>0</v>
      </c>
      <c r="Q280" s="534">
        <f t="shared" si="84"/>
        <v>0</v>
      </c>
      <c r="R280" s="534">
        <f t="shared" si="80"/>
        <v>0</v>
      </c>
      <c r="S280" s="327" t="e">
        <v>#N/A</v>
      </c>
      <c r="T280" s="327" t="str">
        <f t="shared" si="78"/>
        <v>0</v>
      </c>
      <c r="U280" s="327">
        <f t="shared" si="85"/>
        <v>0</v>
      </c>
      <c r="V280" s="327" t="str">
        <f t="shared" si="81"/>
        <v>0</v>
      </c>
      <c r="W280" s="327">
        <v>90</v>
      </c>
      <c r="X280" s="327">
        <f t="shared" si="82"/>
        <v>0</v>
      </c>
      <c r="Y280" s="327"/>
      <c r="Z280" s="327"/>
      <c r="AA280" s="327"/>
      <c r="AB280" s="327"/>
      <c r="AC280" s="327"/>
      <c r="AD280" s="327"/>
      <c r="AE280" s="327" t="s">
        <v>169</v>
      </c>
      <c r="AF280" s="327"/>
      <c r="AG280" s="327">
        <v>180</v>
      </c>
      <c r="AH280" s="327"/>
      <c r="AI280" s="327"/>
      <c r="AJ280" s="327"/>
      <c r="AK280" s="327"/>
      <c r="AL280" s="327"/>
      <c r="AM280" s="327"/>
      <c r="AN280" s="327"/>
      <c r="AO280" s="327"/>
      <c r="AP280" s="327"/>
      <c r="AQ280" s="327">
        <v>6.05</v>
      </c>
      <c r="AR280" s="327">
        <v>5</v>
      </c>
      <c r="AS280" s="327"/>
      <c r="AT280" s="327"/>
      <c r="AU280" s="327">
        <v>2</v>
      </c>
      <c r="AV280" s="327"/>
      <c r="AW280" s="327"/>
      <c r="AX280" s="327"/>
      <c r="AY280" s="327"/>
      <c r="AZ280" s="327"/>
      <c r="BA280" s="327"/>
      <c r="BB280" s="327"/>
      <c r="BC280" s="327"/>
      <c r="BD280" s="327"/>
      <c r="BE280" s="327"/>
      <c r="BF280" s="327"/>
      <c r="BG280" s="327"/>
      <c r="BH280" s="327"/>
      <c r="BI280" s="327"/>
      <c r="BJ280" s="327"/>
      <c r="BK280" s="327"/>
      <c r="BL280" s="327"/>
      <c r="BM280" s="327"/>
      <c r="BN280" s="327"/>
      <c r="BO280" s="327"/>
      <c r="BP280" s="327"/>
      <c r="BQ280" s="327">
        <v>1</v>
      </c>
      <c r="BR280" s="327">
        <v>1</v>
      </c>
      <c r="BS280" s="327">
        <v>1</v>
      </c>
      <c r="BT280" s="327"/>
      <c r="BU280" s="327">
        <v>1</v>
      </c>
      <c r="BV280" s="327">
        <v>480</v>
      </c>
      <c r="BW280" s="327" t="s">
        <v>132</v>
      </c>
      <c r="BX280" s="327" t="s">
        <v>132</v>
      </c>
      <c r="BY280" s="327"/>
      <c r="BZ280" s="327" t="s">
        <v>6</v>
      </c>
      <c r="CA280" s="327"/>
      <c r="CB280" s="327"/>
      <c r="CC280" s="327"/>
      <c r="CD280" s="327"/>
      <c r="CE280" s="327"/>
      <c r="CF280" s="327">
        <v>26.7</v>
      </c>
      <c r="CG280" s="327"/>
      <c r="CR280" s="524">
        <v>745.5</v>
      </c>
    </row>
    <row r="281" spans="2:96" ht="15" customHeight="1">
      <c r="C281" s="327"/>
      <c r="D281" s="327"/>
      <c r="E281" s="327" t="s">
        <v>159</v>
      </c>
      <c r="F281" s="327"/>
      <c r="G281" s="327" t="s">
        <v>738</v>
      </c>
      <c r="H281" s="327" t="s">
        <v>1351</v>
      </c>
      <c r="I281" s="327" t="s">
        <v>642</v>
      </c>
      <c r="J281" s="327" t="s">
        <v>633</v>
      </c>
      <c r="K281" s="327" t="s">
        <v>643</v>
      </c>
      <c r="L281" s="327">
        <v>1</v>
      </c>
      <c r="M281" s="327">
        <v>576</v>
      </c>
      <c r="N281" s="327"/>
      <c r="O281" s="327">
        <f>+M281+N281</f>
        <v>576</v>
      </c>
      <c r="P281" s="534">
        <f t="shared" si="83"/>
        <v>28.8</v>
      </c>
      <c r="Q281" s="534">
        <f t="shared" si="84"/>
        <v>28.8</v>
      </c>
      <c r="R281" s="534">
        <f>Q281*10%+Q281</f>
        <v>31.68</v>
      </c>
      <c r="S281" s="327" t="e">
        <v>#N/A</v>
      </c>
      <c r="T281" s="327" t="e">
        <f>IF(M281=0,"0",ROUNDUP(P281*S281/AG281,0)*AG281)</f>
        <v>#N/A</v>
      </c>
      <c r="U281" s="327" t="e">
        <f t="shared" si="85"/>
        <v>#N/A</v>
      </c>
      <c r="V281" s="327">
        <f>IF(M281=0,"0",ROUND(P281/W281,1))</f>
        <v>0.3</v>
      </c>
      <c r="W281" s="327">
        <v>90</v>
      </c>
      <c r="X281" s="327" t="e">
        <f>ROUNDUP(T281/W281,0)</f>
        <v>#N/A</v>
      </c>
      <c r="Y281" s="327"/>
      <c r="Z281" s="327"/>
      <c r="AA281" s="327"/>
      <c r="AB281" s="327"/>
      <c r="AC281" s="327"/>
      <c r="AD281" s="327"/>
      <c r="AE281" s="327" t="s">
        <v>166</v>
      </c>
      <c r="AF281" s="327"/>
      <c r="AG281" s="327">
        <v>180</v>
      </c>
      <c r="AH281" s="327"/>
      <c r="AI281" s="327"/>
      <c r="AJ281" s="327"/>
      <c r="AK281" s="327"/>
      <c r="AL281" s="327"/>
      <c r="AM281" s="327"/>
      <c r="AN281" s="327"/>
      <c r="AO281" s="327"/>
      <c r="AP281" s="327"/>
      <c r="AQ281" s="327">
        <v>6.05</v>
      </c>
      <c r="AR281" s="327">
        <v>5</v>
      </c>
      <c r="AS281" s="327"/>
      <c r="AT281" s="327"/>
      <c r="AU281" s="327">
        <v>2</v>
      </c>
      <c r="AV281" s="327"/>
      <c r="AW281" s="327"/>
      <c r="AX281" s="327"/>
      <c r="AY281" s="327"/>
      <c r="AZ281" s="327"/>
      <c r="BA281" s="327"/>
      <c r="BB281" s="327"/>
      <c r="BC281" s="327"/>
      <c r="BD281" s="327"/>
      <c r="BE281" s="327"/>
      <c r="BF281" s="327">
        <v>1</v>
      </c>
      <c r="BG281" s="327">
        <v>1</v>
      </c>
      <c r="BH281" s="327">
        <v>1</v>
      </c>
      <c r="BI281" s="327"/>
      <c r="BJ281" s="327"/>
      <c r="BK281" s="327"/>
      <c r="BL281" s="327"/>
      <c r="BM281" s="327"/>
      <c r="BN281" s="327">
        <v>1</v>
      </c>
      <c r="BO281" s="327">
        <v>1</v>
      </c>
      <c r="BP281" s="327">
        <v>1</v>
      </c>
      <c r="BQ281" s="327"/>
      <c r="BR281" s="327">
        <v>1</v>
      </c>
      <c r="BS281" s="327">
        <v>3</v>
      </c>
      <c r="BT281" s="327"/>
      <c r="BU281" s="327">
        <v>3</v>
      </c>
      <c r="BV281" s="327">
        <v>1440</v>
      </c>
      <c r="BW281" s="327" t="s">
        <v>132</v>
      </c>
      <c r="BX281" s="327" t="s">
        <v>132</v>
      </c>
      <c r="BY281" s="327"/>
      <c r="BZ281" s="327" t="s">
        <v>6</v>
      </c>
      <c r="CA281" s="327"/>
      <c r="CB281" s="327"/>
      <c r="CC281" s="327"/>
      <c r="CD281" s="327"/>
      <c r="CE281" s="327"/>
      <c r="CF281" s="327">
        <v>26.7</v>
      </c>
      <c r="CG281" s="327"/>
      <c r="CR281" s="524">
        <v>745.5</v>
      </c>
    </row>
    <row r="282" spans="2:96" ht="15" customHeight="1">
      <c r="C282" s="327"/>
      <c r="D282" s="327"/>
      <c r="E282" s="327" t="s">
        <v>159</v>
      </c>
      <c r="F282" s="327"/>
      <c r="G282" s="327" t="s">
        <v>647</v>
      </c>
      <c r="H282" s="327" t="s">
        <v>1352</v>
      </c>
      <c r="I282" s="327" t="s">
        <v>642</v>
      </c>
      <c r="J282" s="327" t="s">
        <v>633</v>
      </c>
      <c r="K282" s="327" t="s">
        <v>643</v>
      </c>
      <c r="L282" s="327">
        <v>1</v>
      </c>
      <c r="M282" s="327">
        <v>576</v>
      </c>
      <c r="N282" s="327"/>
      <c r="O282" s="327">
        <f t="shared" si="79"/>
        <v>576</v>
      </c>
      <c r="P282" s="534">
        <f t="shared" si="83"/>
        <v>28.8</v>
      </c>
      <c r="Q282" s="534">
        <f t="shared" si="84"/>
        <v>28.8</v>
      </c>
      <c r="R282" s="534">
        <f t="shared" si="80"/>
        <v>31.68</v>
      </c>
      <c r="S282" s="327" t="e">
        <v>#N/A</v>
      </c>
      <c r="T282" s="327" t="e">
        <f t="shared" si="78"/>
        <v>#N/A</v>
      </c>
      <c r="U282" s="327" t="e">
        <f t="shared" si="85"/>
        <v>#N/A</v>
      </c>
      <c r="V282" s="327">
        <f t="shared" si="81"/>
        <v>0.3</v>
      </c>
      <c r="W282" s="327">
        <v>90</v>
      </c>
      <c r="X282" s="327" t="e">
        <f t="shared" si="82"/>
        <v>#N/A</v>
      </c>
      <c r="Y282" s="327"/>
      <c r="Z282" s="327"/>
      <c r="AA282" s="327"/>
      <c r="AB282" s="327"/>
      <c r="AC282" s="327"/>
      <c r="AD282" s="327"/>
      <c r="AE282" s="327" t="s">
        <v>166</v>
      </c>
      <c r="AF282" s="327"/>
      <c r="AG282" s="327">
        <v>180</v>
      </c>
      <c r="AH282" s="327"/>
      <c r="AI282" s="327"/>
      <c r="AJ282" s="327"/>
      <c r="AK282" s="327"/>
      <c r="AL282" s="327"/>
      <c r="AM282" s="327"/>
      <c r="AN282" s="327"/>
      <c r="AO282" s="327"/>
      <c r="AP282" s="327"/>
      <c r="AQ282" s="327">
        <v>6.05</v>
      </c>
      <c r="AR282" s="327">
        <v>5</v>
      </c>
      <c r="AS282" s="327"/>
      <c r="AT282" s="327"/>
      <c r="AU282" s="327">
        <v>2</v>
      </c>
      <c r="AV282" s="327"/>
      <c r="AW282" s="327"/>
      <c r="AX282" s="327"/>
      <c r="AY282" s="327"/>
      <c r="AZ282" s="327"/>
      <c r="BA282" s="327"/>
      <c r="BB282" s="327"/>
      <c r="BC282" s="327"/>
      <c r="BD282" s="327"/>
      <c r="BE282" s="327"/>
      <c r="BF282" s="327">
        <v>1</v>
      </c>
      <c r="BG282" s="327">
        <v>1</v>
      </c>
      <c r="BH282" s="327">
        <v>1</v>
      </c>
      <c r="BI282" s="327"/>
      <c r="BJ282" s="327"/>
      <c r="BK282" s="327"/>
      <c r="BL282" s="327"/>
      <c r="BM282" s="327"/>
      <c r="BN282" s="327">
        <v>1</v>
      </c>
      <c r="BO282" s="327">
        <v>1</v>
      </c>
      <c r="BP282" s="327">
        <v>1</v>
      </c>
      <c r="BQ282" s="327"/>
      <c r="BR282" s="327">
        <v>1</v>
      </c>
      <c r="BS282" s="327">
        <v>3</v>
      </c>
      <c r="BT282" s="327"/>
      <c r="BU282" s="327">
        <v>3</v>
      </c>
      <c r="BV282" s="327">
        <v>1440</v>
      </c>
      <c r="BW282" s="327" t="s">
        <v>132</v>
      </c>
      <c r="BX282" s="327" t="s">
        <v>132</v>
      </c>
      <c r="BY282" s="327"/>
      <c r="BZ282" s="327" t="s">
        <v>6</v>
      </c>
      <c r="CA282" s="327"/>
      <c r="CB282" s="327"/>
      <c r="CC282" s="327"/>
      <c r="CD282" s="327"/>
      <c r="CE282" s="327"/>
      <c r="CF282" s="327">
        <v>26.7</v>
      </c>
      <c r="CG282" s="327"/>
      <c r="CR282" s="524">
        <v>745.5</v>
      </c>
    </row>
    <row r="283" spans="2:96" ht="15" customHeight="1">
      <c r="C283" s="327"/>
      <c r="D283" s="327"/>
      <c r="E283" s="327" t="s">
        <v>159</v>
      </c>
      <c r="F283" s="327"/>
      <c r="G283" s="327" t="s">
        <v>648</v>
      </c>
      <c r="H283" s="327" t="s">
        <v>648</v>
      </c>
      <c r="I283" s="327" t="s">
        <v>645</v>
      </c>
      <c r="J283" s="327" t="s">
        <v>633</v>
      </c>
      <c r="K283" s="327" t="s">
        <v>646</v>
      </c>
      <c r="L283" s="327">
        <v>1</v>
      </c>
      <c r="M283" s="327">
        <v>0</v>
      </c>
      <c r="N283" s="327"/>
      <c r="O283" s="327">
        <f t="shared" si="79"/>
        <v>0</v>
      </c>
      <c r="P283" s="534">
        <f t="shared" si="83"/>
        <v>0</v>
      </c>
      <c r="Q283" s="534">
        <f t="shared" si="84"/>
        <v>0</v>
      </c>
      <c r="R283" s="534">
        <f t="shared" si="80"/>
        <v>0</v>
      </c>
      <c r="S283" s="327" t="e">
        <v>#N/A</v>
      </c>
      <c r="T283" s="327" t="str">
        <f t="shared" si="78"/>
        <v>0</v>
      </c>
      <c r="U283" s="327">
        <f t="shared" si="85"/>
        <v>0</v>
      </c>
      <c r="V283" s="327" t="str">
        <f t="shared" si="81"/>
        <v>0</v>
      </c>
      <c r="W283" s="327">
        <v>90</v>
      </c>
      <c r="X283" s="327">
        <f t="shared" si="82"/>
        <v>0</v>
      </c>
      <c r="Y283" s="327"/>
      <c r="Z283" s="327"/>
      <c r="AA283" s="327"/>
      <c r="AB283" s="327"/>
      <c r="AC283" s="327"/>
      <c r="AD283" s="327"/>
      <c r="AE283" s="327" t="s">
        <v>166</v>
      </c>
      <c r="AF283" s="327"/>
      <c r="AG283" s="327">
        <v>180</v>
      </c>
      <c r="AH283" s="327"/>
      <c r="AI283" s="327"/>
      <c r="AJ283" s="327"/>
      <c r="AK283" s="327"/>
      <c r="AL283" s="327"/>
      <c r="AM283" s="327"/>
      <c r="AN283" s="327"/>
      <c r="AO283" s="327"/>
      <c r="AP283" s="327"/>
      <c r="AQ283" s="327">
        <v>6.05</v>
      </c>
      <c r="AR283" s="327">
        <v>5</v>
      </c>
      <c r="AS283" s="327"/>
      <c r="AT283" s="327"/>
      <c r="AU283" s="327">
        <v>2</v>
      </c>
      <c r="AV283" s="327"/>
      <c r="AW283" s="327"/>
      <c r="AX283" s="327"/>
      <c r="AY283" s="327"/>
      <c r="AZ283" s="327"/>
      <c r="BA283" s="327"/>
      <c r="BB283" s="327"/>
      <c r="BC283" s="327"/>
      <c r="BD283" s="327"/>
      <c r="BE283" s="327"/>
      <c r="BF283" s="327"/>
      <c r="BG283" s="327"/>
      <c r="BH283" s="327"/>
      <c r="BI283" s="327"/>
      <c r="BJ283" s="327"/>
      <c r="BK283" s="327"/>
      <c r="BL283" s="327"/>
      <c r="BM283" s="327"/>
      <c r="BN283" s="327">
        <v>1</v>
      </c>
      <c r="BO283" s="327">
        <v>1</v>
      </c>
      <c r="BP283" s="327">
        <v>1</v>
      </c>
      <c r="BQ283" s="327"/>
      <c r="BR283" s="327">
        <v>1</v>
      </c>
      <c r="BS283" s="327">
        <v>3</v>
      </c>
      <c r="BT283" s="327"/>
      <c r="BU283" s="327">
        <v>3</v>
      </c>
      <c r="BV283" s="327">
        <v>1440</v>
      </c>
      <c r="BW283" s="327" t="s">
        <v>132</v>
      </c>
      <c r="BX283" s="327" t="s">
        <v>132</v>
      </c>
      <c r="BY283" s="327"/>
      <c r="BZ283" s="327" t="s">
        <v>6</v>
      </c>
      <c r="CA283" s="327"/>
      <c r="CB283" s="327"/>
      <c r="CC283" s="327"/>
      <c r="CD283" s="327"/>
      <c r="CE283" s="327"/>
      <c r="CF283" s="327">
        <v>26.7</v>
      </c>
      <c r="CG283" s="327"/>
      <c r="CR283" s="524">
        <v>745.5</v>
      </c>
    </row>
    <row r="284" spans="2:96" ht="15" customHeight="1">
      <c r="C284" s="327" t="s">
        <v>1018</v>
      </c>
      <c r="D284" s="327"/>
      <c r="E284" s="327" t="s">
        <v>113</v>
      </c>
      <c r="F284" s="327"/>
      <c r="G284" s="327" t="s">
        <v>243</v>
      </c>
      <c r="H284" s="327" t="s">
        <v>1193</v>
      </c>
      <c r="I284" s="327" t="s">
        <v>244</v>
      </c>
      <c r="J284" s="327" t="s">
        <v>245</v>
      </c>
      <c r="K284" s="327" t="s">
        <v>246</v>
      </c>
      <c r="L284" s="327">
        <v>1</v>
      </c>
      <c r="M284" s="327">
        <v>576</v>
      </c>
      <c r="N284" s="327"/>
      <c r="O284" s="327">
        <f t="shared" si="79"/>
        <v>576</v>
      </c>
      <c r="P284" s="534">
        <f t="shared" si="83"/>
        <v>28.8</v>
      </c>
      <c r="Q284" s="534">
        <f t="shared" si="84"/>
        <v>28.8</v>
      </c>
      <c r="R284" s="534">
        <f t="shared" si="80"/>
        <v>31.68</v>
      </c>
      <c r="S284" s="327">
        <v>7</v>
      </c>
      <c r="T284" s="327">
        <f t="shared" si="78"/>
        <v>360</v>
      </c>
      <c r="U284" s="327">
        <f t="shared" si="85"/>
        <v>360</v>
      </c>
      <c r="V284" s="327">
        <f t="shared" si="81"/>
        <v>0.8</v>
      </c>
      <c r="W284" s="327">
        <v>36</v>
      </c>
      <c r="X284" s="327">
        <f t="shared" si="82"/>
        <v>10</v>
      </c>
      <c r="Y284" s="327"/>
      <c r="Z284" s="327"/>
      <c r="AA284" s="327"/>
      <c r="AB284" s="327"/>
      <c r="AC284" s="327"/>
      <c r="AD284" s="327"/>
      <c r="AE284" s="327" t="s">
        <v>166</v>
      </c>
      <c r="AF284" s="327"/>
      <c r="AG284" s="327">
        <v>180</v>
      </c>
      <c r="AH284" s="327"/>
      <c r="AI284" s="327"/>
      <c r="AJ284" s="327"/>
      <c r="AK284" s="327"/>
      <c r="AL284" s="327"/>
      <c r="AM284" s="327"/>
      <c r="AN284" s="327"/>
      <c r="AO284" s="327"/>
      <c r="AP284" s="327"/>
      <c r="AQ284" s="327">
        <v>6.05</v>
      </c>
      <c r="AR284" s="327">
        <v>5</v>
      </c>
      <c r="AS284" s="327"/>
      <c r="AT284" s="327"/>
      <c r="AU284" s="327">
        <v>2</v>
      </c>
      <c r="AV284" s="327"/>
      <c r="AW284" s="327"/>
      <c r="AX284" s="327"/>
      <c r="AY284" s="327"/>
      <c r="AZ284" s="327"/>
      <c r="BA284" s="327"/>
      <c r="BB284" s="327">
        <v>1</v>
      </c>
      <c r="BC284" s="327">
        <v>1</v>
      </c>
      <c r="BD284" s="327">
        <v>1</v>
      </c>
      <c r="BE284" s="327">
        <v>1</v>
      </c>
      <c r="BF284" s="327"/>
      <c r="BG284" s="327"/>
      <c r="BH284" s="327"/>
      <c r="BI284" s="327"/>
      <c r="BJ284" s="327"/>
      <c r="BK284" s="327"/>
      <c r="BL284" s="327"/>
      <c r="BM284" s="327"/>
      <c r="BN284" s="327">
        <v>1</v>
      </c>
      <c r="BO284" s="327">
        <v>1</v>
      </c>
      <c r="BP284" s="327">
        <v>1</v>
      </c>
      <c r="BQ284" s="327">
        <v>1</v>
      </c>
      <c r="BR284" s="327">
        <v>1</v>
      </c>
      <c r="BS284" s="327">
        <v>4</v>
      </c>
      <c r="BT284" s="327"/>
      <c r="BU284" s="327">
        <v>4</v>
      </c>
      <c r="BV284" s="327">
        <v>1920</v>
      </c>
      <c r="BW284" s="327" t="s">
        <v>119</v>
      </c>
      <c r="BX284" s="327" t="s">
        <v>119</v>
      </c>
      <c r="BY284" s="327"/>
      <c r="BZ284" s="327" t="s">
        <v>6</v>
      </c>
      <c r="CA284" s="327"/>
      <c r="CB284" s="327"/>
      <c r="CC284" s="327"/>
      <c r="CD284" s="327"/>
      <c r="CE284" s="327"/>
      <c r="CF284" s="327">
        <v>44.4</v>
      </c>
      <c r="CG284" s="327"/>
      <c r="CR284" s="524">
        <v>1137.5</v>
      </c>
    </row>
    <row r="285" spans="2:96" ht="15" customHeight="1">
      <c r="C285" s="327" t="s">
        <v>1018</v>
      </c>
      <c r="D285" s="327"/>
      <c r="E285" s="327" t="s">
        <v>159</v>
      </c>
      <c r="F285" s="327"/>
      <c r="G285" s="327" t="s">
        <v>249</v>
      </c>
      <c r="H285" s="327" t="s">
        <v>1240</v>
      </c>
      <c r="I285" s="327" t="s">
        <v>250</v>
      </c>
      <c r="J285" s="327" t="s">
        <v>245</v>
      </c>
      <c r="K285" s="327" t="s">
        <v>251</v>
      </c>
      <c r="L285" s="327">
        <v>1</v>
      </c>
      <c r="M285" s="327">
        <v>576</v>
      </c>
      <c r="N285" s="327"/>
      <c r="O285" s="327">
        <f t="shared" si="79"/>
        <v>576</v>
      </c>
      <c r="P285" s="534">
        <f t="shared" si="83"/>
        <v>28.8</v>
      </c>
      <c r="Q285" s="534">
        <f t="shared" si="84"/>
        <v>28.8</v>
      </c>
      <c r="R285" s="534">
        <f t="shared" si="80"/>
        <v>31.68</v>
      </c>
      <c r="S285" s="327">
        <v>7</v>
      </c>
      <c r="T285" s="327">
        <f t="shared" si="78"/>
        <v>360</v>
      </c>
      <c r="U285" s="327">
        <f t="shared" si="85"/>
        <v>360</v>
      </c>
      <c r="V285" s="327">
        <f t="shared" si="81"/>
        <v>0.8</v>
      </c>
      <c r="W285" s="327">
        <v>36</v>
      </c>
      <c r="X285" s="327">
        <f t="shared" si="82"/>
        <v>10</v>
      </c>
      <c r="Y285" s="327"/>
      <c r="Z285" s="327"/>
      <c r="AA285" s="327"/>
      <c r="AB285" s="327"/>
      <c r="AC285" s="327"/>
      <c r="AD285" s="327"/>
      <c r="AE285" s="327" t="s">
        <v>166</v>
      </c>
      <c r="AF285" s="327"/>
      <c r="AG285" s="327">
        <v>180</v>
      </c>
      <c r="AH285" s="327"/>
      <c r="AI285" s="327"/>
      <c r="AJ285" s="327"/>
      <c r="AK285" s="327"/>
      <c r="AL285" s="327"/>
      <c r="AM285" s="327"/>
      <c r="AN285" s="327"/>
      <c r="AO285" s="327"/>
      <c r="AP285" s="327"/>
      <c r="AQ285" s="327">
        <v>6.05</v>
      </c>
      <c r="AR285" s="327">
        <v>5</v>
      </c>
      <c r="AS285" s="327"/>
      <c r="AT285" s="327"/>
      <c r="AU285" s="327">
        <v>2</v>
      </c>
      <c r="AV285" s="327"/>
      <c r="AW285" s="327"/>
      <c r="AX285" s="327"/>
      <c r="AY285" s="327"/>
      <c r="AZ285" s="327"/>
      <c r="BA285" s="327"/>
      <c r="BB285" s="327"/>
      <c r="BC285" s="327"/>
      <c r="BD285" s="327"/>
      <c r="BE285" s="327"/>
      <c r="BF285" s="327"/>
      <c r="BG285" s="327"/>
      <c r="BH285" s="327"/>
      <c r="BI285" s="327"/>
      <c r="BJ285" s="327"/>
      <c r="BK285" s="327"/>
      <c r="BL285" s="327"/>
      <c r="BM285" s="327"/>
      <c r="BN285" s="327">
        <v>1</v>
      </c>
      <c r="BO285" s="327">
        <v>1</v>
      </c>
      <c r="BP285" s="327">
        <v>1</v>
      </c>
      <c r="BQ285" s="327">
        <v>1</v>
      </c>
      <c r="BR285" s="327">
        <v>1</v>
      </c>
      <c r="BS285" s="327">
        <v>4</v>
      </c>
      <c r="BT285" s="327"/>
      <c r="BU285" s="327">
        <v>4</v>
      </c>
      <c r="BV285" s="327">
        <v>1920</v>
      </c>
      <c r="BW285" s="327" t="s">
        <v>119</v>
      </c>
      <c r="BX285" s="327" t="s">
        <v>119</v>
      </c>
      <c r="BY285" s="327"/>
      <c r="BZ285" s="327" t="s">
        <v>6</v>
      </c>
      <c r="CA285" s="327"/>
      <c r="CB285" s="327"/>
      <c r="CC285" s="327"/>
      <c r="CD285" s="327"/>
      <c r="CE285" s="327"/>
      <c r="CF285" s="327">
        <v>44.4</v>
      </c>
      <c r="CG285" s="327"/>
      <c r="CR285" s="524">
        <v>1133</v>
      </c>
    </row>
    <row r="286" spans="2:96" ht="15" customHeight="1">
      <c r="B286" s="524" t="s">
        <v>650</v>
      </c>
      <c r="C286" s="327"/>
      <c r="D286" s="327"/>
      <c r="E286" s="327" t="s">
        <v>159</v>
      </c>
      <c r="F286" s="327"/>
      <c r="G286" s="327" t="s">
        <v>649</v>
      </c>
      <c r="H286" s="327" t="s">
        <v>650</v>
      </c>
      <c r="I286" s="327" t="s">
        <v>651</v>
      </c>
      <c r="J286" s="327" t="s">
        <v>652</v>
      </c>
      <c r="K286" s="327" t="s">
        <v>653</v>
      </c>
      <c r="L286" s="327">
        <v>1</v>
      </c>
      <c r="M286" s="327">
        <v>576</v>
      </c>
      <c r="N286" s="327"/>
      <c r="O286" s="327">
        <f t="shared" si="79"/>
        <v>576</v>
      </c>
      <c r="P286" s="534">
        <f t="shared" si="83"/>
        <v>28.8</v>
      </c>
      <c r="Q286" s="534">
        <f t="shared" si="84"/>
        <v>28.8</v>
      </c>
      <c r="R286" s="534">
        <f t="shared" si="80"/>
        <v>31.68</v>
      </c>
      <c r="S286" s="327">
        <v>7</v>
      </c>
      <c r="T286" s="327">
        <f t="shared" si="78"/>
        <v>360</v>
      </c>
      <c r="U286" s="327">
        <f t="shared" si="85"/>
        <v>360</v>
      </c>
      <c r="V286" s="327">
        <f t="shared" si="81"/>
        <v>0.3</v>
      </c>
      <c r="W286" s="327">
        <v>90</v>
      </c>
      <c r="X286" s="327">
        <f t="shared" si="82"/>
        <v>4</v>
      </c>
      <c r="Y286" s="327"/>
      <c r="Z286" s="327"/>
      <c r="AA286" s="327"/>
      <c r="AB286" s="327"/>
      <c r="AC286" s="327"/>
      <c r="AD286" s="327"/>
      <c r="AE286" s="327" t="s">
        <v>169</v>
      </c>
      <c r="AF286" s="327"/>
      <c r="AG286" s="327">
        <v>180</v>
      </c>
      <c r="AH286" s="327"/>
      <c r="AI286" s="327"/>
      <c r="AJ286" s="327"/>
      <c r="AK286" s="327"/>
      <c r="AL286" s="327"/>
      <c r="AM286" s="327"/>
      <c r="AN286" s="327"/>
      <c r="AO286" s="327"/>
      <c r="AP286" s="327"/>
      <c r="AQ286" s="327">
        <v>6.05</v>
      </c>
      <c r="AR286" s="327">
        <v>5</v>
      </c>
      <c r="AS286" s="327"/>
      <c r="AT286" s="327"/>
      <c r="AU286" s="327">
        <v>2</v>
      </c>
      <c r="AV286" s="327"/>
      <c r="AW286" s="327"/>
      <c r="AX286" s="327"/>
      <c r="AY286" s="327"/>
      <c r="AZ286" s="327"/>
      <c r="BA286" s="327"/>
      <c r="BB286" s="327"/>
      <c r="BC286" s="327"/>
      <c r="BD286" s="327"/>
      <c r="BE286" s="327"/>
      <c r="BF286" s="327"/>
      <c r="BG286" s="327"/>
      <c r="BH286" s="327"/>
      <c r="BI286" s="327"/>
      <c r="BJ286" s="327"/>
      <c r="BK286" s="327"/>
      <c r="BL286" s="327"/>
      <c r="BM286" s="327"/>
      <c r="BN286" s="327"/>
      <c r="BO286" s="327"/>
      <c r="BP286" s="327"/>
      <c r="BQ286" s="327">
        <v>1</v>
      </c>
      <c r="BR286" s="327">
        <v>1</v>
      </c>
      <c r="BS286" s="327">
        <v>1</v>
      </c>
      <c r="BT286" s="327"/>
      <c r="BU286" s="327">
        <v>1</v>
      </c>
      <c r="BV286" s="327">
        <v>480</v>
      </c>
      <c r="BW286" s="327" t="s">
        <v>132</v>
      </c>
      <c r="BX286" s="327" t="s">
        <v>132</v>
      </c>
      <c r="BY286" s="327"/>
      <c r="BZ286" s="327" t="s">
        <v>6</v>
      </c>
      <c r="CA286" s="327"/>
      <c r="CB286" s="327"/>
      <c r="CC286" s="327"/>
      <c r="CD286" s="327"/>
      <c r="CE286" s="327"/>
      <c r="CF286" s="327">
        <v>26.7</v>
      </c>
      <c r="CG286" s="327"/>
      <c r="CR286" s="524">
        <v>749</v>
      </c>
    </row>
    <row r="287" spans="2:96" ht="15" customHeight="1">
      <c r="B287" s="524" t="s">
        <v>650</v>
      </c>
      <c r="C287" s="327"/>
      <c r="D287" s="327"/>
      <c r="E287" s="327" t="s">
        <v>159</v>
      </c>
      <c r="F287" s="327"/>
      <c r="G287" s="327" t="s">
        <v>654</v>
      </c>
      <c r="H287" s="327" t="s">
        <v>650</v>
      </c>
      <c r="I287" s="327" t="s">
        <v>655</v>
      </c>
      <c r="J287" s="327" t="s">
        <v>652</v>
      </c>
      <c r="K287" s="327" t="s">
        <v>656</v>
      </c>
      <c r="L287" s="327">
        <v>1</v>
      </c>
      <c r="M287" s="327">
        <v>0</v>
      </c>
      <c r="N287" s="327"/>
      <c r="O287" s="327">
        <f t="shared" si="79"/>
        <v>0</v>
      </c>
      <c r="P287" s="534">
        <f t="shared" si="83"/>
        <v>0</v>
      </c>
      <c r="Q287" s="534">
        <f t="shared" si="84"/>
        <v>0</v>
      </c>
      <c r="R287" s="534">
        <f t="shared" si="80"/>
        <v>0</v>
      </c>
      <c r="S287" s="327">
        <v>7</v>
      </c>
      <c r="T287" s="327" t="str">
        <f t="shared" si="78"/>
        <v>0</v>
      </c>
      <c r="U287" s="327" t="str">
        <f t="shared" si="85"/>
        <v>0</v>
      </c>
      <c r="V287" s="327" t="str">
        <f t="shared" si="81"/>
        <v>0</v>
      </c>
      <c r="W287" s="327">
        <v>90</v>
      </c>
      <c r="X287" s="327">
        <f t="shared" si="82"/>
        <v>0</v>
      </c>
      <c r="Y287" s="327"/>
      <c r="Z287" s="327"/>
      <c r="AA287" s="327"/>
      <c r="AB287" s="327"/>
      <c r="AC287" s="327"/>
      <c r="AD287" s="327"/>
      <c r="AE287" s="327" t="s">
        <v>169</v>
      </c>
      <c r="AF287" s="327"/>
      <c r="AG287" s="327">
        <v>180</v>
      </c>
      <c r="AH287" s="327"/>
      <c r="AI287" s="327"/>
      <c r="AJ287" s="327"/>
      <c r="AK287" s="327"/>
      <c r="AL287" s="327"/>
      <c r="AM287" s="327"/>
      <c r="AN287" s="327"/>
      <c r="AO287" s="327"/>
      <c r="AP287" s="327"/>
      <c r="AQ287" s="327">
        <v>6.05</v>
      </c>
      <c r="AR287" s="327">
        <v>5</v>
      </c>
      <c r="AS287" s="327"/>
      <c r="AT287" s="327"/>
      <c r="AU287" s="327">
        <v>2</v>
      </c>
      <c r="AV287" s="327"/>
      <c r="AW287" s="327"/>
      <c r="AX287" s="327"/>
      <c r="AY287" s="327"/>
      <c r="AZ287" s="327"/>
      <c r="BA287" s="327"/>
      <c r="BB287" s="327"/>
      <c r="BC287" s="327"/>
      <c r="BD287" s="327"/>
      <c r="BE287" s="327"/>
      <c r="BF287" s="327"/>
      <c r="BG287" s="327"/>
      <c r="BH287" s="327"/>
      <c r="BI287" s="327"/>
      <c r="BJ287" s="327"/>
      <c r="BK287" s="327"/>
      <c r="BL287" s="327"/>
      <c r="BM287" s="327"/>
      <c r="BN287" s="327"/>
      <c r="BO287" s="327"/>
      <c r="BP287" s="327"/>
      <c r="BQ287" s="327">
        <v>1</v>
      </c>
      <c r="BR287" s="327">
        <v>1</v>
      </c>
      <c r="BS287" s="327">
        <v>1</v>
      </c>
      <c r="BT287" s="327"/>
      <c r="BU287" s="327">
        <v>1</v>
      </c>
      <c r="BV287" s="327">
        <v>480</v>
      </c>
      <c r="BW287" s="327" t="s">
        <v>132</v>
      </c>
      <c r="BX287" s="327" t="s">
        <v>132</v>
      </c>
      <c r="BY287" s="327"/>
      <c r="BZ287" s="327" t="s">
        <v>6</v>
      </c>
      <c r="CA287" s="327"/>
      <c r="CB287" s="327"/>
      <c r="CC287" s="327"/>
      <c r="CD287" s="327"/>
      <c r="CE287" s="327"/>
      <c r="CF287" s="327">
        <v>26.7</v>
      </c>
      <c r="CG287" s="327"/>
      <c r="CR287" s="524">
        <v>749</v>
      </c>
    </row>
    <row r="288" spans="2:96" ht="15" customHeight="1">
      <c r="C288" s="327"/>
      <c r="D288" s="327"/>
      <c r="E288" s="327" t="s">
        <v>159</v>
      </c>
      <c r="F288" s="327"/>
      <c r="G288" s="327" t="s">
        <v>657</v>
      </c>
      <c r="H288" s="327" t="s">
        <v>1353</v>
      </c>
      <c r="I288" s="327" t="s">
        <v>651</v>
      </c>
      <c r="J288" s="327" t="s">
        <v>652</v>
      </c>
      <c r="K288" s="327" t="s">
        <v>653</v>
      </c>
      <c r="L288" s="327">
        <v>1</v>
      </c>
      <c r="M288" s="327">
        <v>576</v>
      </c>
      <c r="N288" s="327"/>
      <c r="O288" s="327">
        <f t="shared" si="79"/>
        <v>576</v>
      </c>
      <c r="P288" s="534">
        <f t="shared" si="83"/>
        <v>28.8</v>
      </c>
      <c r="Q288" s="534">
        <f t="shared" si="84"/>
        <v>28.8</v>
      </c>
      <c r="R288" s="534">
        <f t="shared" si="80"/>
        <v>31.68</v>
      </c>
      <c r="S288" s="327">
        <v>7</v>
      </c>
      <c r="T288" s="327">
        <f t="shared" si="78"/>
        <v>360</v>
      </c>
      <c r="U288" s="327">
        <f t="shared" si="85"/>
        <v>360</v>
      </c>
      <c r="V288" s="327">
        <f t="shared" si="81"/>
        <v>0.3</v>
      </c>
      <c r="W288" s="327">
        <v>90</v>
      </c>
      <c r="X288" s="327">
        <f t="shared" si="82"/>
        <v>4</v>
      </c>
      <c r="Y288" s="327"/>
      <c r="Z288" s="327"/>
      <c r="AA288" s="327"/>
      <c r="AB288" s="327"/>
      <c r="AC288" s="327"/>
      <c r="AD288" s="327"/>
      <c r="AE288" s="327" t="s">
        <v>166</v>
      </c>
      <c r="AF288" s="327"/>
      <c r="AG288" s="327">
        <v>180</v>
      </c>
      <c r="AH288" s="327"/>
      <c r="AI288" s="327"/>
      <c r="AJ288" s="327"/>
      <c r="AK288" s="327"/>
      <c r="AL288" s="327"/>
      <c r="AM288" s="327"/>
      <c r="AN288" s="327"/>
      <c r="AO288" s="327"/>
      <c r="AP288" s="327"/>
      <c r="AQ288" s="327">
        <v>6.05</v>
      </c>
      <c r="AR288" s="327">
        <v>5</v>
      </c>
      <c r="AS288" s="327"/>
      <c r="AT288" s="327"/>
      <c r="AU288" s="327">
        <v>2</v>
      </c>
      <c r="AV288" s="327"/>
      <c r="AW288" s="327"/>
      <c r="AX288" s="327"/>
      <c r="AY288" s="327"/>
      <c r="AZ288" s="327"/>
      <c r="BA288" s="327"/>
      <c r="BB288" s="327"/>
      <c r="BC288" s="327"/>
      <c r="BD288" s="327"/>
      <c r="BE288" s="327"/>
      <c r="BF288" s="327"/>
      <c r="BG288" s="327"/>
      <c r="BH288" s="327"/>
      <c r="BI288" s="327"/>
      <c r="BJ288" s="327"/>
      <c r="BK288" s="327"/>
      <c r="BL288" s="327"/>
      <c r="BM288" s="327"/>
      <c r="BN288" s="327">
        <v>1</v>
      </c>
      <c r="BO288" s="327">
        <v>1</v>
      </c>
      <c r="BP288" s="327">
        <v>1</v>
      </c>
      <c r="BQ288" s="327">
        <v>1</v>
      </c>
      <c r="BR288" s="327">
        <v>1</v>
      </c>
      <c r="BS288" s="327">
        <v>4</v>
      </c>
      <c r="BT288" s="327"/>
      <c r="BU288" s="327">
        <v>3</v>
      </c>
      <c r="BV288" s="327">
        <v>1440</v>
      </c>
      <c r="BW288" s="327" t="s">
        <v>132</v>
      </c>
      <c r="BX288" s="327" t="s">
        <v>132</v>
      </c>
      <c r="BY288" s="327"/>
      <c r="BZ288" s="327" t="s">
        <v>6</v>
      </c>
      <c r="CA288" s="327"/>
      <c r="CB288" s="327"/>
      <c r="CC288" s="327"/>
      <c r="CD288" s="327"/>
      <c r="CE288" s="327"/>
      <c r="CF288" s="327">
        <v>26.7</v>
      </c>
      <c r="CG288" s="327"/>
      <c r="CR288" s="524">
        <v>749</v>
      </c>
    </row>
    <row r="289" spans="2:96" ht="15" customHeight="1">
      <c r="C289" s="327"/>
      <c r="D289" s="327"/>
      <c r="E289" s="327" t="s">
        <v>159</v>
      </c>
      <c r="F289" s="327"/>
      <c r="G289" s="327" t="s">
        <v>658</v>
      </c>
      <c r="H289" s="327" t="s">
        <v>657</v>
      </c>
      <c r="I289" s="327" t="s">
        <v>655</v>
      </c>
      <c r="J289" s="327" t="s">
        <v>652</v>
      </c>
      <c r="K289" s="327" t="s">
        <v>656</v>
      </c>
      <c r="L289" s="327">
        <v>1</v>
      </c>
      <c r="M289" s="327">
        <v>0</v>
      </c>
      <c r="N289" s="327"/>
      <c r="O289" s="327">
        <f t="shared" si="79"/>
        <v>0</v>
      </c>
      <c r="P289" s="534">
        <f t="shared" ref="P289:P293" si="86">+O289/$H$18</f>
        <v>0</v>
      </c>
      <c r="Q289" s="534">
        <f t="shared" si="84"/>
        <v>0</v>
      </c>
      <c r="R289" s="534">
        <f t="shared" si="80"/>
        <v>0</v>
      </c>
      <c r="S289" s="327">
        <v>7</v>
      </c>
      <c r="T289" s="327" t="str">
        <f t="shared" si="78"/>
        <v>0</v>
      </c>
      <c r="U289" s="327" t="str">
        <f t="shared" si="85"/>
        <v>0</v>
      </c>
      <c r="V289" s="327" t="str">
        <f t="shared" si="81"/>
        <v>0</v>
      </c>
      <c r="W289" s="327">
        <v>90</v>
      </c>
      <c r="X289" s="327">
        <f t="shared" si="82"/>
        <v>0</v>
      </c>
      <c r="Y289" s="327"/>
      <c r="Z289" s="327"/>
      <c r="AA289" s="327"/>
      <c r="AB289" s="327"/>
      <c r="AC289" s="327"/>
      <c r="AD289" s="327"/>
      <c r="AE289" s="327" t="s">
        <v>166</v>
      </c>
      <c r="AF289" s="327"/>
      <c r="AG289" s="327">
        <v>180</v>
      </c>
      <c r="AH289" s="327"/>
      <c r="AI289" s="327"/>
      <c r="AJ289" s="327"/>
      <c r="AK289" s="327"/>
      <c r="AL289" s="327"/>
      <c r="AM289" s="327"/>
      <c r="AN289" s="327"/>
      <c r="AO289" s="327"/>
      <c r="AP289" s="327"/>
      <c r="AQ289" s="327">
        <v>6.05</v>
      </c>
      <c r="AR289" s="327">
        <v>5</v>
      </c>
      <c r="AS289" s="327"/>
      <c r="AT289" s="327"/>
      <c r="AU289" s="327">
        <v>2</v>
      </c>
      <c r="AV289" s="327"/>
      <c r="AW289" s="327"/>
      <c r="AX289" s="327"/>
      <c r="AY289" s="327"/>
      <c r="AZ289" s="327"/>
      <c r="BA289" s="327"/>
      <c r="BB289" s="327"/>
      <c r="BC289" s="327"/>
      <c r="BD289" s="327"/>
      <c r="BE289" s="327"/>
      <c r="BF289" s="327"/>
      <c r="BG289" s="327"/>
      <c r="BH289" s="327"/>
      <c r="BI289" s="327"/>
      <c r="BJ289" s="327"/>
      <c r="BK289" s="327"/>
      <c r="BL289" s="327"/>
      <c r="BM289" s="327"/>
      <c r="BN289" s="327">
        <v>1</v>
      </c>
      <c r="BO289" s="327">
        <v>1</v>
      </c>
      <c r="BP289" s="327">
        <v>1</v>
      </c>
      <c r="BQ289" s="327">
        <v>1</v>
      </c>
      <c r="BR289" s="327">
        <v>1</v>
      </c>
      <c r="BS289" s="327">
        <v>4</v>
      </c>
      <c r="BT289" s="327"/>
      <c r="BU289" s="327">
        <v>3</v>
      </c>
      <c r="BV289" s="327">
        <v>1440</v>
      </c>
      <c r="BW289" s="327" t="s">
        <v>132</v>
      </c>
      <c r="BX289" s="327" t="s">
        <v>132</v>
      </c>
      <c r="BY289" s="327"/>
      <c r="BZ289" s="327" t="s">
        <v>6</v>
      </c>
      <c r="CA289" s="327"/>
      <c r="CB289" s="327"/>
      <c r="CC289" s="327"/>
      <c r="CD289" s="327"/>
      <c r="CE289" s="327"/>
      <c r="CF289" s="327">
        <v>26.7</v>
      </c>
      <c r="CG289" s="327"/>
      <c r="CR289" s="524">
        <v>749</v>
      </c>
    </row>
    <row r="290" spans="2:96" ht="15" customHeight="1">
      <c r="B290" s="524" t="s">
        <v>666</v>
      </c>
      <c r="C290" s="327"/>
      <c r="D290" s="327"/>
      <c r="E290" s="327" t="s">
        <v>159</v>
      </c>
      <c r="F290" s="327"/>
      <c r="G290" s="327" t="s">
        <v>659</v>
      </c>
      <c r="H290" s="327" t="s">
        <v>666</v>
      </c>
      <c r="I290" s="327" t="s">
        <v>660</v>
      </c>
      <c r="J290" s="327" t="s">
        <v>661</v>
      </c>
      <c r="K290" s="327" t="s">
        <v>662</v>
      </c>
      <c r="L290" s="327">
        <v>1</v>
      </c>
      <c r="M290" s="327">
        <v>300</v>
      </c>
      <c r="N290" s="327"/>
      <c r="O290" s="327">
        <f t="shared" si="79"/>
        <v>300</v>
      </c>
      <c r="P290" s="534">
        <f t="shared" si="86"/>
        <v>15</v>
      </c>
      <c r="Q290" s="534">
        <f t="shared" si="84"/>
        <v>15</v>
      </c>
      <c r="R290" s="534">
        <f t="shared" si="80"/>
        <v>16.5</v>
      </c>
      <c r="S290" s="327">
        <v>2</v>
      </c>
      <c r="T290" s="327">
        <f t="shared" si="78"/>
        <v>100</v>
      </c>
      <c r="U290" s="327">
        <f t="shared" si="85"/>
        <v>100</v>
      </c>
      <c r="V290" s="327">
        <f t="shared" si="81"/>
        <v>0.3</v>
      </c>
      <c r="W290" s="327">
        <v>50</v>
      </c>
      <c r="X290" s="327">
        <f t="shared" si="82"/>
        <v>2</v>
      </c>
      <c r="Y290" s="327"/>
      <c r="Z290" s="327"/>
      <c r="AA290" s="327"/>
      <c r="AB290" s="327"/>
      <c r="AC290" s="327"/>
      <c r="AD290" s="327"/>
      <c r="AE290" s="327" t="s">
        <v>89</v>
      </c>
      <c r="AF290" s="327"/>
      <c r="AG290" s="327">
        <v>100</v>
      </c>
      <c r="AH290" s="327"/>
      <c r="AI290" s="327"/>
      <c r="AJ290" s="327"/>
      <c r="AK290" s="327"/>
      <c r="AL290" s="327"/>
      <c r="AM290" s="327"/>
      <c r="AN290" s="327"/>
      <c r="AO290" s="327"/>
      <c r="AP290" s="327"/>
      <c r="AQ290" s="327">
        <v>5.5</v>
      </c>
      <c r="AR290" s="327">
        <v>5</v>
      </c>
      <c r="AS290" s="327"/>
      <c r="AT290" s="327"/>
      <c r="AU290" s="327">
        <v>2</v>
      </c>
      <c r="AV290" s="327"/>
      <c r="AW290" s="327"/>
      <c r="AX290" s="327"/>
      <c r="AY290" s="327"/>
      <c r="AZ290" s="327"/>
      <c r="BA290" s="327"/>
      <c r="BB290" s="327"/>
      <c r="BC290" s="327"/>
      <c r="BD290" s="327"/>
      <c r="BE290" s="327"/>
      <c r="BF290" s="327"/>
      <c r="BG290" s="327"/>
      <c r="BH290" s="327"/>
      <c r="BI290" s="327"/>
      <c r="BJ290" s="327"/>
      <c r="BK290" s="327"/>
      <c r="BL290" s="327"/>
      <c r="BM290" s="327"/>
      <c r="BN290" s="327">
        <v>1</v>
      </c>
      <c r="BO290" s="327">
        <v>1</v>
      </c>
      <c r="BP290" s="327">
        <v>1</v>
      </c>
      <c r="BQ290" s="327"/>
      <c r="BR290" s="327">
        <v>1</v>
      </c>
      <c r="BS290" s="327">
        <v>3</v>
      </c>
      <c r="BT290" s="327"/>
      <c r="BU290" s="327">
        <v>3</v>
      </c>
      <c r="BV290" s="327">
        <v>6600</v>
      </c>
      <c r="BW290" s="327" t="s">
        <v>119</v>
      </c>
      <c r="BX290" s="327" t="s">
        <v>119</v>
      </c>
      <c r="BY290" s="327"/>
      <c r="BZ290" s="327" t="s">
        <v>120</v>
      </c>
      <c r="CA290" s="327"/>
      <c r="CB290" s="327"/>
      <c r="CC290" s="327"/>
      <c r="CD290" s="327"/>
      <c r="CE290" s="327"/>
      <c r="CF290" s="327">
        <v>28.666666666666668</v>
      </c>
      <c r="CG290" s="327"/>
      <c r="CR290" s="524">
        <v>748.6</v>
      </c>
    </row>
    <row r="291" spans="2:96" ht="15" customHeight="1">
      <c r="B291" s="524" t="s">
        <v>666</v>
      </c>
      <c r="C291" s="327"/>
      <c r="D291" s="327"/>
      <c r="E291" s="327" t="s">
        <v>159</v>
      </c>
      <c r="F291" s="327"/>
      <c r="G291" s="327" t="s">
        <v>663</v>
      </c>
      <c r="H291" s="327" t="s">
        <v>666</v>
      </c>
      <c r="I291" s="327" t="s">
        <v>664</v>
      </c>
      <c r="J291" s="327" t="s">
        <v>661</v>
      </c>
      <c r="K291" s="327" t="s">
        <v>665</v>
      </c>
      <c r="L291" s="327">
        <v>1</v>
      </c>
      <c r="M291" s="327">
        <v>300</v>
      </c>
      <c r="N291" s="327"/>
      <c r="O291" s="327">
        <f t="shared" si="79"/>
        <v>300</v>
      </c>
      <c r="P291" s="534">
        <f t="shared" si="86"/>
        <v>15</v>
      </c>
      <c r="Q291" s="534">
        <f t="shared" si="84"/>
        <v>15</v>
      </c>
      <c r="R291" s="534">
        <f t="shared" si="80"/>
        <v>16.5</v>
      </c>
      <c r="S291" s="327">
        <v>2</v>
      </c>
      <c r="T291" s="327">
        <f t="shared" si="78"/>
        <v>100</v>
      </c>
      <c r="U291" s="327">
        <f t="shared" si="85"/>
        <v>100</v>
      </c>
      <c r="V291" s="327">
        <f t="shared" si="81"/>
        <v>0.3</v>
      </c>
      <c r="W291" s="327">
        <v>50</v>
      </c>
      <c r="X291" s="327">
        <f t="shared" si="82"/>
        <v>2</v>
      </c>
      <c r="Y291" s="327"/>
      <c r="Z291" s="327"/>
      <c r="AA291" s="327"/>
      <c r="AB291" s="327"/>
      <c r="AC291" s="327"/>
      <c r="AD291" s="327"/>
      <c r="AE291" s="327" t="s">
        <v>89</v>
      </c>
      <c r="AF291" s="327"/>
      <c r="AG291" s="327">
        <v>100</v>
      </c>
      <c r="AH291" s="327"/>
      <c r="AI291" s="327"/>
      <c r="AJ291" s="327"/>
      <c r="AK291" s="327"/>
      <c r="AL291" s="327"/>
      <c r="AM291" s="327"/>
      <c r="AN291" s="327"/>
      <c r="AO291" s="327"/>
      <c r="AP291" s="327"/>
      <c r="AQ291" s="327">
        <v>5.5</v>
      </c>
      <c r="AR291" s="327">
        <v>5</v>
      </c>
      <c r="AS291" s="327"/>
      <c r="AT291" s="327"/>
      <c r="AU291" s="327">
        <v>2</v>
      </c>
      <c r="AV291" s="327"/>
      <c r="AW291" s="327"/>
      <c r="AX291" s="327"/>
      <c r="AY291" s="327"/>
      <c r="AZ291" s="327"/>
      <c r="BA291" s="327"/>
      <c r="BB291" s="327"/>
      <c r="BC291" s="327"/>
      <c r="BD291" s="327"/>
      <c r="BE291" s="327"/>
      <c r="BF291" s="327"/>
      <c r="BG291" s="327"/>
      <c r="BH291" s="327"/>
      <c r="BI291" s="327"/>
      <c r="BJ291" s="327"/>
      <c r="BK291" s="327"/>
      <c r="BL291" s="327"/>
      <c r="BM291" s="327"/>
      <c r="BN291" s="327">
        <v>1</v>
      </c>
      <c r="BO291" s="327">
        <v>1</v>
      </c>
      <c r="BP291" s="327">
        <v>1</v>
      </c>
      <c r="BQ291" s="327"/>
      <c r="BR291" s="327">
        <v>1</v>
      </c>
      <c r="BS291" s="327">
        <v>3</v>
      </c>
      <c r="BT291" s="327"/>
      <c r="BU291" s="327">
        <v>3</v>
      </c>
      <c r="BV291" s="327">
        <v>6600</v>
      </c>
      <c r="BW291" s="327" t="s">
        <v>132</v>
      </c>
      <c r="BX291" s="327" t="s">
        <v>132</v>
      </c>
      <c r="BY291" s="327"/>
      <c r="BZ291" s="327" t="s">
        <v>120</v>
      </c>
      <c r="CA291" s="327"/>
      <c r="CB291" s="327"/>
      <c r="CC291" s="327"/>
      <c r="CD291" s="327"/>
      <c r="CE291" s="327"/>
      <c r="CF291" s="327">
        <v>28.666666666666668</v>
      </c>
      <c r="CG291" s="327"/>
      <c r="CR291" s="524">
        <v>748.6</v>
      </c>
    </row>
    <row r="292" spans="2:96" ht="15" customHeight="1">
      <c r="B292" s="524" t="s">
        <v>666</v>
      </c>
      <c r="C292" s="327"/>
      <c r="D292" s="327"/>
      <c r="E292" s="327" t="s">
        <v>159</v>
      </c>
      <c r="F292" s="327"/>
      <c r="G292" s="327" t="s">
        <v>666</v>
      </c>
      <c r="H292" s="327" t="s">
        <v>666</v>
      </c>
      <c r="I292" s="327" t="s">
        <v>667</v>
      </c>
      <c r="J292" s="327" t="s">
        <v>661</v>
      </c>
      <c r="K292" s="327" t="s">
        <v>668</v>
      </c>
      <c r="L292" s="327">
        <v>1</v>
      </c>
      <c r="M292" s="327">
        <v>4000</v>
      </c>
      <c r="N292" s="327"/>
      <c r="O292" s="327">
        <f t="shared" si="79"/>
        <v>4000</v>
      </c>
      <c r="P292" s="534">
        <f t="shared" si="86"/>
        <v>200</v>
      </c>
      <c r="Q292" s="534">
        <f t="shared" si="84"/>
        <v>430</v>
      </c>
      <c r="R292" s="534">
        <f t="shared" si="80"/>
        <v>473</v>
      </c>
      <c r="S292" s="327">
        <v>2</v>
      </c>
      <c r="T292" s="327">
        <f t="shared" si="78"/>
        <v>400</v>
      </c>
      <c r="U292" s="327">
        <f t="shared" si="85"/>
        <v>1000</v>
      </c>
      <c r="V292" s="327">
        <f t="shared" si="81"/>
        <v>2</v>
      </c>
      <c r="W292" s="327">
        <v>100</v>
      </c>
      <c r="X292" s="327">
        <f t="shared" si="82"/>
        <v>4</v>
      </c>
      <c r="Y292" s="327"/>
      <c r="Z292" s="327"/>
      <c r="AA292" s="327"/>
      <c r="AB292" s="327"/>
      <c r="AC292" s="327"/>
      <c r="AD292" s="327"/>
      <c r="AE292" s="327" t="s">
        <v>89</v>
      </c>
      <c r="AF292" s="327"/>
      <c r="AG292" s="327">
        <v>100</v>
      </c>
      <c r="AH292" s="327"/>
      <c r="AI292" s="327"/>
      <c r="AJ292" s="327"/>
      <c r="AK292" s="327"/>
      <c r="AL292" s="327"/>
      <c r="AM292" s="327"/>
      <c r="AN292" s="327"/>
      <c r="AO292" s="327"/>
      <c r="AP292" s="327"/>
      <c r="AQ292" s="327">
        <v>5.5</v>
      </c>
      <c r="AR292" s="327">
        <v>5</v>
      </c>
      <c r="AS292" s="327"/>
      <c r="AT292" s="327"/>
      <c r="AU292" s="327">
        <v>2</v>
      </c>
      <c r="AV292" s="327"/>
      <c r="AW292" s="327"/>
      <c r="AX292" s="327"/>
      <c r="AY292" s="327"/>
      <c r="AZ292" s="327"/>
      <c r="BA292" s="327"/>
      <c r="BB292" s="327"/>
      <c r="BC292" s="327"/>
      <c r="BD292" s="327"/>
      <c r="BE292" s="327"/>
      <c r="BF292" s="327"/>
      <c r="BG292" s="327"/>
      <c r="BH292" s="327"/>
      <c r="BI292" s="327"/>
      <c r="BJ292" s="327"/>
      <c r="BK292" s="327"/>
      <c r="BL292" s="327"/>
      <c r="BM292" s="327"/>
      <c r="BN292" s="327">
        <v>1</v>
      </c>
      <c r="BO292" s="327">
        <v>1</v>
      </c>
      <c r="BP292" s="327">
        <v>1</v>
      </c>
      <c r="BQ292" s="327"/>
      <c r="BR292" s="327">
        <v>1</v>
      </c>
      <c r="BS292" s="327">
        <v>3</v>
      </c>
      <c r="BT292" s="327"/>
      <c r="BU292" s="327">
        <v>3</v>
      </c>
      <c r="BV292" s="327">
        <v>33300</v>
      </c>
      <c r="BW292" s="327" t="s">
        <v>119</v>
      </c>
      <c r="BX292" s="327" t="s">
        <v>119</v>
      </c>
      <c r="BY292" s="327"/>
      <c r="BZ292" s="327" t="s">
        <v>120</v>
      </c>
      <c r="CA292" s="327"/>
      <c r="CB292" s="327"/>
      <c r="CC292" s="327"/>
      <c r="CD292" s="327"/>
      <c r="CE292" s="327"/>
      <c r="CF292" s="327">
        <v>58.166666666666664</v>
      </c>
      <c r="CG292" s="327"/>
      <c r="CR292" s="524">
        <v>748.6</v>
      </c>
    </row>
    <row r="293" spans="2:96" ht="15" customHeight="1">
      <c r="B293" s="524" t="s">
        <v>666</v>
      </c>
      <c r="C293" s="327"/>
      <c r="D293" s="327"/>
      <c r="E293" s="327" t="s">
        <v>159</v>
      </c>
      <c r="F293" s="327"/>
      <c r="G293" s="327" t="s">
        <v>669</v>
      </c>
      <c r="H293" s="327" t="s">
        <v>666</v>
      </c>
      <c r="I293" s="327" t="s">
        <v>670</v>
      </c>
      <c r="J293" s="327" t="s">
        <v>661</v>
      </c>
      <c r="K293" s="327" t="s">
        <v>665</v>
      </c>
      <c r="L293" s="327">
        <v>1</v>
      </c>
      <c r="M293" s="327">
        <v>4000</v>
      </c>
      <c r="N293" s="327"/>
      <c r="O293" s="327">
        <f t="shared" si="79"/>
        <v>4000</v>
      </c>
      <c r="P293" s="534">
        <f t="shared" si="86"/>
        <v>200</v>
      </c>
      <c r="Q293" s="534">
        <f t="shared" si="84"/>
        <v>200</v>
      </c>
      <c r="R293" s="534">
        <f t="shared" si="80"/>
        <v>220</v>
      </c>
      <c r="S293" s="327">
        <v>2</v>
      </c>
      <c r="T293" s="327">
        <f t="shared" si="78"/>
        <v>400</v>
      </c>
      <c r="U293" s="327">
        <f t="shared" si="85"/>
        <v>400</v>
      </c>
      <c r="V293" s="327">
        <f t="shared" si="81"/>
        <v>2</v>
      </c>
      <c r="W293" s="327">
        <v>100</v>
      </c>
      <c r="X293" s="327">
        <f t="shared" si="82"/>
        <v>4</v>
      </c>
      <c r="Y293" s="327"/>
      <c r="Z293" s="327"/>
      <c r="AA293" s="327"/>
      <c r="AB293" s="327"/>
      <c r="AC293" s="327"/>
      <c r="AD293" s="327"/>
      <c r="AE293" s="327" t="s">
        <v>89</v>
      </c>
      <c r="AF293" s="327"/>
      <c r="AG293" s="327">
        <v>100</v>
      </c>
      <c r="AH293" s="327"/>
      <c r="AI293" s="327"/>
      <c r="AJ293" s="327"/>
      <c r="AK293" s="327"/>
      <c r="AL293" s="327"/>
      <c r="AM293" s="327"/>
      <c r="AN293" s="327"/>
      <c r="AO293" s="327"/>
      <c r="AP293" s="327"/>
      <c r="AQ293" s="327">
        <v>5.5</v>
      </c>
      <c r="AR293" s="327">
        <v>5</v>
      </c>
      <c r="AS293" s="327"/>
      <c r="AT293" s="327"/>
      <c r="AU293" s="327">
        <v>2</v>
      </c>
      <c r="AV293" s="327"/>
      <c r="AW293" s="327"/>
      <c r="AX293" s="327"/>
      <c r="AY293" s="327"/>
      <c r="AZ293" s="327"/>
      <c r="BA293" s="327"/>
      <c r="BB293" s="327"/>
      <c r="BC293" s="327"/>
      <c r="BD293" s="327"/>
      <c r="BE293" s="327"/>
      <c r="BF293" s="327"/>
      <c r="BG293" s="327"/>
      <c r="BH293" s="327"/>
      <c r="BI293" s="327"/>
      <c r="BJ293" s="327"/>
      <c r="BK293" s="327"/>
      <c r="BL293" s="327"/>
      <c r="BM293" s="327"/>
      <c r="BN293" s="327">
        <v>1</v>
      </c>
      <c r="BO293" s="327">
        <v>1</v>
      </c>
      <c r="BP293" s="327">
        <v>1</v>
      </c>
      <c r="BQ293" s="327"/>
      <c r="BR293" s="327">
        <v>1</v>
      </c>
      <c r="BS293" s="327">
        <v>3</v>
      </c>
      <c r="BT293" s="327"/>
      <c r="BU293" s="327">
        <v>3</v>
      </c>
      <c r="BV293" s="327">
        <v>33300</v>
      </c>
      <c r="BW293" s="327" t="s">
        <v>132</v>
      </c>
      <c r="BX293" s="327" t="s">
        <v>132</v>
      </c>
      <c r="BY293" s="327"/>
      <c r="BZ293" s="327" t="s">
        <v>120</v>
      </c>
      <c r="CA293" s="327"/>
      <c r="CB293" s="327"/>
      <c r="CC293" s="327"/>
      <c r="CD293" s="327"/>
      <c r="CE293" s="327"/>
      <c r="CF293" s="327">
        <v>58.166666666666664</v>
      </c>
      <c r="CG293" s="327"/>
      <c r="CR293" s="524">
        <v>748.6</v>
      </c>
    </row>
    <row r="294" spans="2:96" ht="15" customHeight="1">
      <c r="C294" s="327"/>
      <c r="D294" s="327"/>
      <c r="E294" s="327"/>
      <c r="F294" s="327"/>
      <c r="G294" s="327" t="s">
        <v>671</v>
      </c>
      <c r="H294" s="327"/>
      <c r="I294" s="327"/>
      <c r="J294" s="327"/>
      <c r="K294" s="327"/>
      <c r="L294" s="327"/>
      <c r="M294" s="327"/>
      <c r="N294" s="327"/>
      <c r="O294" s="327"/>
      <c r="P294" s="534"/>
      <c r="Q294" s="534"/>
      <c r="R294" s="534"/>
      <c r="S294" s="327">
        <v>0</v>
      </c>
      <c r="T294" s="327"/>
      <c r="U294" s="327"/>
      <c r="V294" s="327"/>
      <c r="W294" s="327"/>
      <c r="X294" s="327"/>
      <c r="Y294" s="327"/>
      <c r="Z294" s="327"/>
      <c r="AA294" s="327"/>
      <c r="AB294" s="327"/>
      <c r="AC294" s="327"/>
      <c r="AD294" s="327"/>
      <c r="AE294" s="327"/>
      <c r="AF294" s="327"/>
      <c r="AG294" s="327"/>
      <c r="AH294" s="327"/>
      <c r="AI294" s="327"/>
      <c r="AJ294" s="327"/>
      <c r="AK294" s="327"/>
      <c r="AL294" s="327"/>
      <c r="AM294" s="327"/>
      <c r="AN294" s="327"/>
      <c r="AO294" s="327"/>
      <c r="AP294" s="327"/>
      <c r="AQ294" s="327">
        <v>40</v>
      </c>
      <c r="AR294" s="327">
        <v>40</v>
      </c>
      <c r="AS294" s="327"/>
      <c r="AT294" s="327"/>
      <c r="AU294" s="327">
        <v>2</v>
      </c>
      <c r="AV294" s="327"/>
      <c r="AW294" s="327"/>
      <c r="AX294" s="327"/>
      <c r="AY294" s="327"/>
      <c r="AZ294" s="327"/>
      <c r="BA294" s="327"/>
      <c r="BB294" s="327"/>
      <c r="BC294" s="327"/>
      <c r="BD294" s="327"/>
      <c r="BE294" s="327"/>
      <c r="BF294" s="327"/>
      <c r="BG294" s="327"/>
      <c r="BH294" s="327"/>
      <c r="BI294" s="327"/>
      <c r="BJ294" s="327"/>
      <c r="BK294" s="327"/>
      <c r="BL294" s="327"/>
      <c r="BM294" s="327"/>
      <c r="BN294" s="327"/>
      <c r="BO294" s="327"/>
      <c r="BP294" s="327"/>
      <c r="BQ294" s="327"/>
      <c r="BR294" s="327"/>
      <c r="BS294" s="327"/>
      <c r="BT294" s="327"/>
      <c r="BU294" s="327"/>
      <c r="BV294" s="327"/>
      <c r="BW294" s="327"/>
      <c r="BX294" s="327"/>
      <c r="BY294" s="327"/>
      <c r="BZ294" s="327"/>
      <c r="CA294" s="327"/>
      <c r="CB294" s="327"/>
      <c r="CC294" s="327"/>
      <c r="CD294" s="327"/>
      <c r="CE294" s="327"/>
      <c r="CF294" s="327"/>
      <c r="CG294" s="327"/>
      <c r="CR294" s="524">
        <v>698.5</v>
      </c>
    </row>
    <row r="295" spans="2:96" ht="15" customHeight="1">
      <c r="C295" s="327"/>
      <c r="D295" s="327"/>
      <c r="E295" s="327"/>
      <c r="F295" s="327"/>
      <c r="G295" s="327" t="s">
        <v>1103</v>
      </c>
      <c r="H295" s="327"/>
      <c r="I295" s="327"/>
      <c r="J295" s="327"/>
      <c r="K295" s="327"/>
      <c r="L295" s="327"/>
      <c r="M295" s="327"/>
      <c r="N295" s="327"/>
      <c r="O295" s="327"/>
      <c r="P295" s="534"/>
      <c r="Q295" s="534"/>
      <c r="R295" s="534"/>
      <c r="S295" s="327">
        <v>0</v>
      </c>
      <c r="T295" s="327"/>
      <c r="U295" s="327"/>
      <c r="V295" s="327"/>
      <c r="W295" s="327"/>
      <c r="X295" s="327"/>
      <c r="Y295" s="327"/>
      <c r="Z295" s="327"/>
      <c r="AA295" s="327"/>
      <c r="AB295" s="327"/>
      <c r="AC295" s="327"/>
      <c r="AD295" s="327"/>
      <c r="AE295" s="327"/>
      <c r="AF295" s="327"/>
      <c r="AG295" s="327"/>
      <c r="AH295" s="327"/>
      <c r="AI295" s="327"/>
      <c r="AJ295" s="327"/>
      <c r="AK295" s="327"/>
      <c r="AL295" s="327"/>
      <c r="AM295" s="327"/>
      <c r="AN295" s="327"/>
      <c r="AO295" s="327"/>
      <c r="AP295" s="327"/>
      <c r="AQ295" s="327">
        <v>30</v>
      </c>
      <c r="AR295" s="327">
        <v>30</v>
      </c>
      <c r="AS295" s="327"/>
      <c r="AT295" s="327"/>
      <c r="AU295" s="327">
        <v>2</v>
      </c>
      <c r="AV295" s="327"/>
      <c r="AW295" s="327"/>
      <c r="AX295" s="327"/>
      <c r="AY295" s="327"/>
      <c r="AZ295" s="327"/>
      <c r="BA295" s="327"/>
      <c r="BB295" s="327"/>
      <c r="BC295" s="327"/>
      <c r="BD295" s="327"/>
      <c r="BE295" s="327"/>
      <c r="BF295" s="327"/>
      <c r="BG295" s="327"/>
      <c r="BH295" s="327"/>
      <c r="BI295" s="327"/>
      <c r="BJ295" s="327"/>
      <c r="BK295" s="327"/>
      <c r="BL295" s="327"/>
      <c r="BM295" s="327"/>
      <c r="BN295" s="327"/>
      <c r="BO295" s="327"/>
      <c r="BP295" s="327"/>
      <c r="BQ295" s="327"/>
      <c r="BR295" s="327"/>
      <c r="BS295" s="327"/>
      <c r="BT295" s="327"/>
      <c r="BU295" s="327"/>
      <c r="BV295" s="327"/>
      <c r="BW295" s="327"/>
      <c r="BX295" s="327"/>
      <c r="BY295" s="327"/>
      <c r="BZ295" s="327"/>
      <c r="CA295" s="327"/>
      <c r="CB295" s="327"/>
      <c r="CC295" s="327"/>
      <c r="CD295" s="327"/>
      <c r="CE295" s="327"/>
      <c r="CF295" s="327"/>
      <c r="CG295" s="327"/>
      <c r="CR295" s="524">
        <v>699.55</v>
      </c>
    </row>
    <row r="296" spans="2:96" ht="15" customHeight="1">
      <c r="C296" s="327"/>
      <c r="D296" s="327"/>
      <c r="E296" s="327"/>
      <c r="F296" s="327"/>
      <c r="G296" s="327" t="s">
        <v>672</v>
      </c>
      <c r="H296" s="327"/>
      <c r="I296" s="327"/>
      <c r="J296" s="327"/>
      <c r="K296" s="327"/>
      <c r="L296" s="327"/>
      <c r="M296" s="327"/>
      <c r="N296" s="327"/>
      <c r="O296" s="327"/>
      <c r="P296" s="534"/>
      <c r="Q296" s="534"/>
      <c r="R296" s="534"/>
      <c r="S296" s="327">
        <v>0</v>
      </c>
      <c r="T296" s="327"/>
      <c r="U296" s="327"/>
      <c r="V296" s="327"/>
      <c r="W296" s="327"/>
      <c r="X296" s="327"/>
      <c r="Y296" s="327"/>
      <c r="Z296" s="327"/>
      <c r="AA296" s="327"/>
      <c r="AB296" s="327"/>
      <c r="AC296" s="327"/>
      <c r="AD296" s="327"/>
      <c r="AE296" s="327"/>
      <c r="AF296" s="327"/>
      <c r="AG296" s="327"/>
      <c r="AH296" s="327"/>
      <c r="AI296" s="327"/>
      <c r="AJ296" s="327"/>
      <c r="AK296" s="327"/>
      <c r="AL296" s="327"/>
      <c r="AM296" s="327"/>
      <c r="AN296" s="327"/>
      <c r="AO296" s="327"/>
      <c r="AP296" s="327"/>
      <c r="AQ296" s="327">
        <v>45</v>
      </c>
      <c r="AR296" s="327">
        <v>45</v>
      </c>
      <c r="AS296" s="327"/>
      <c r="AT296" s="327"/>
      <c r="AU296" s="327">
        <v>2</v>
      </c>
      <c r="AV296" s="327"/>
      <c r="AW296" s="327"/>
      <c r="AX296" s="327"/>
      <c r="AY296" s="327"/>
      <c r="AZ296" s="327"/>
      <c r="BA296" s="327"/>
      <c r="BB296" s="327"/>
      <c r="BC296" s="327"/>
      <c r="BD296" s="327"/>
      <c r="BE296" s="327"/>
      <c r="BF296" s="327"/>
      <c r="BG296" s="327"/>
      <c r="BH296" s="327"/>
      <c r="BI296" s="327"/>
      <c r="BJ296" s="327"/>
      <c r="BK296" s="327"/>
      <c r="BL296" s="327"/>
      <c r="BM296" s="327"/>
      <c r="BN296" s="327"/>
      <c r="BO296" s="327"/>
      <c r="BP296" s="327"/>
      <c r="BQ296" s="327"/>
      <c r="BR296" s="327"/>
      <c r="BS296" s="327"/>
      <c r="BT296" s="327"/>
      <c r="BU296" s="327"/>
      <c r="BV296" s="327"/>
      <c r="BW296" s="327"/>
      <c r="BX296" s="327"/>
      <c r="BY296" s="327"/>
      <c r="BZ296" s="327"/>
      <c r="CA296" s="327"/>
      <c r="CB296" s="327"/>
      <c r="CC296" s="327"/>
      <c r="CD296" s="327"/>
      <c r="CE296" s="327"/>
      <c r="CF296" s="327"/>
      <c r="CG296" s="327"/>
      <c r="CR296" s="524">
        <v>699.55</v>
      </c>
    </row>
    <row r="297" spans="2:96" ht="15" customHeight="1">
      <c r="C297" s="327"/>
      <c r="D297" s="327"/>
      <c r="E297" s="327"/>
      <c r="F297" s="327"/>
      <c r="G297" s="327" t="s">
        <v>854</v>
      </c>
      <c r="H297" s="327"/>
      <c r="I297" s="327"/>
      <c r="J297" s="327"/>
      <c r="K297" s="327"/>
      <c r="L297" s="327"/>
      <c r="M297" s="327"/>
      <c r="N297" s="327"/>
      <c r="O297" s="327"/>
      <c r="P297" s="534"/>
      <c r="Q297" s="534"/>
      <c r="R297" s="534"/>
      <c r="S297" s="327">
        <v>0</v>
      </c>
      <c r="T297" s="327"/>
      <c r="U297" s="327"/>
      <c r="V297" s="327"/>
      <c r="W297" s="327"/>
      <c r="X297" s="327"/>
      <c r="Y297" s="327"/>
      <c r="Z297" s="327"/>
      <c r="AA297" s="327"/>
      <c r="AB297" s="327"/>
      <c r="AC297" s="327"/>
      <c r="AD297" s="327"/>
      <c r="AE297" s="327"/>
      <c r="AF297" s="327"/>
      <c r="AG297" s="327"/>
      <c r="AH297" s="327"/>
      <c r="AI297" s="327"/>
      <c r="AJ297" s="327"/>
      <c r="AK297" s="327"/>
      <c r="AL297" s="327"/>
      <c r="AM297" s="327"/>
      <c r="AN297" s="327"/>
      <c r="AO297" s="327"/>
      <c r="AP297" s="327"/>
      <c r="AQ297" s="327">
        <v>15</v>
      </c>
      <c r="AR297" s="327">
        <v>15</v>
      </c>
      <c r="AS297" s="327"/>
      <c r="AT297" s="327"/>
      <c r="AU297" s="327">
        <v>2</v>
      </c>
      <c r="AV297" s="327"/>
      <c r="AW297" s="327"/>
      <c r="AX297" s="327"/>
      <c r="AY297" s="327"/>
      <c r="AZ297" s="327"/>
      <c r="BA297" s="327"/>
      <c r="BB297" s="327"/>
      <c r="BC297" s="327"/>
      <c r="BD297" s="327"/>
      <c r="BE297" s="327"/>
      <c r="BF297" s="327"/>
      <c r="BG297" s="327"/>
      <c r="BH297" s="327"/>
      <c r="BI297" s="327"/>
      <c r="BJ297" s="327"/>
      <c r="BK297" s="327"/>
      <c r="BL297" s="327"/>
      <c r="BM297" s="327"/>
      <c r="BN297" s="327"/>
      <c r="BO297" s="327"/>
      <c r="BP297" s="327"/>
      <c r="BQ297" s="327"/>
      <c r="BR297" s="327"/>
      <c r="BS297" s="327"/>
      <c r="BT297" s="327"/>
      <c r="BU297" s="327"/>
      <c r="BV297" s="327"/>
      <c r="BW297" s="327"/>
      <c r="BX297" s="327"/>
      <c r="BY297" s="327"/>
      <c r="BZ297" s="327"/>
      <c r="CA297" s="327"/>
      <c r="CB297" s="327"/>
      <c r="CC297" s="327"/>
      <c r="CD297" s="327"/>
      <c r="CE297" s="327"/>
      <c r="CF297" s="327"/>
      <c r="CG297" s="327"/>
      <c r="CR297" s="524">
        <v>699.55</v>
      </c>
    </row>
    <row r="298" spans="2:96" ht="15" customHeight="1">
      <c r="C298" s="327"/>
      <c r="D298" s="327"/>
      <c r="E298" s="327"/>
      <c r="F298" s="327"/>
      <c r="G298" s="327" t="s">
        <v>854</v>
      </c>
      <c r="H298" s="327"/>
      <c r="I298" s="327"/>
      <c r="J298" s="327"/>
      <c r="K298" s="327"/>
      <c r="L298" s="327"/>
      <c r="M298" s="327"/>
      <c r="N298" s="327"/>
      <c r="O298" s="327"/>
      <c r="P298" s="534"/>
      <c r="Q298" s="534"/>
      <c r="R298" s="534"/>
      <c r="S298" s="327">
        <v>0</v>
      </c>
      <c r="T298" s="327"/>
      <c r="U298" s="327"/>
      <c r="V298" s="327"/>
      <c r="W298" s="327"/>
      <c r="X298" s="327"/>
      <c r="Y298" s="327"/>
      <c r="Z298" s="327"/>
      <c r="AA298" s="327"/>
      <c r="AB298" s="327"/>
      <c r="AC298" s="327"/>
      <c r="AD298" s="327"/>
      <c r="AE298" s="327"/>
      <c r="AF298" s="327"/>
      <c r="AG298" s="327"/>
      <c r="AH298" s="327"/>
      <c r="AI298" s="327"/>
      <c r="AJ298" s="327"/>
      <c r="AK298" s="327"/>
      <c r="AL298" s="327"/>
      <c r="AM298" s="327"/>
      <c r="AN298" s="327"/>
      <c r="AO298" s="327"/>
      <c r="AP298" s="327"/>
      <c r="AQ298" s="327">
        <v>15</v>
      </c>
      <c r="AR298" s="327">
        <v>15</v>
      </c>
      <c r="AS298" s="327"/>
      <c r="AT298" s="327"/>
      <c r="AU298" s="327">
        <v>2</v>
      </c>
      <c r="AV298" s="327"/>
      <c r="AW298" s="327"/>
      <c r="AX298" s="327"/>
      <c r="AY298" s="327"/>
      <c r="AZ298" s="327"/>
      <c r="BA298" s="327"/>
      <c r="BB298" s="327"/>
      <c r="BC298" s="327"/>
      <c r="BD298" s="327"/>
      <c r="BE298" s="327"/>
      <c r="BF298" s="327"/>
      <c r="BG298" s="327"/>
      <c r="BH298" s="327"/>
      <c r="BI298" s="327"/>
      <c r="BJ298" s="327"/>
      <c r="BK298" s="327"/>
      <c r="BL298" s="327"/>
      <c r="BM298" s="327"/>
      <c r="BN298" s="327"/>
      <c r="BO298" s="327"/>
      <c r="BP298" s="327"/>
      <c r="BQ298" s="327"/>
      <c r="BR298" s="327"/>
      <c r="BS298" s="327"/>
      <c r="BT298" s="327"/>
      <c r="BU298" s="327"/>
      <c r="BV298" s="327"/>
      <c r="BW298" s="327"/>
      <c r="BX298" s="327"/>
      <c r="BY298" s="327"/>
      <c r="BZ298" s="327"/>
      <c r="CA298" s="327"/>
      <c r="CB298" s="327"/>
      <c r="CC298" s="327"/>
      <c r="CD298" s="327"/>
      <c r="CE298" s="327"/>
      <c r="CF298" s="327"/>
      <c r="CG298" s="327"/>
      <c r="CR298" s="524">
        <v>648</v>
      </c>
    </row>
    <row r="299" spans="2:96" ht="15" customHeight="1">
      <c r="C299" s="327"/>
      <c r="D299" s="327"/>
      <c r="E299" s="327" t="s">
        <v>132</v>
      </c>
      <c r="F299" s="327"/>
      <c r="G299" s="327" t="s">
        <v>673</v>
      </c>
      <c r="H299" s="327"/>
      <c r="I299" s="327"/>
      <c r="J299" s="327"/>
      <c r="K299" s="327"/>
      <c r="L299" s="327"/>
      <c r="M299" s="327"/>
      <c r="N299" s="327"/>
      <c r="O299" s="327"/>
      <c r="P299" s="534"/>
      <c r="Q299" s="534"/>
      <c r="R299" s="534"/>
      <c r="S299" s="327">
        <v>0</v>
      </c>
      <c r="T299" s="327"/>
      <c r="U299" s="327"/>
      <c r="V299" s="327"/>
      <c r="W299" s="327"/>
      <c r="X299" s="327"/>
      <c r="Y299" s="327"/>
      <c r="Z299" s="327"/>
      <c r="AA299" s="327"/>
      <c r="AB299" s="327"/>
      <c r="AC299" s="327"/>
      <c r="AD299" s="327"/>
      <c r="AE299" s="327"/>
      <c r="AF299" s="327"/>
      <c r="AG299" s="327"/>
      <c r="AH299" s="327"/>
      <c r="AI299" s="327"/>
      <c r="AJ299" s="327"/>
      <c r="AK299" s="327"/>
      <c r="AL299" s="327"/>
      <c r="AM299" s="327"/>
      <c r="AN299" s="327"/>
      <c r="AO299" s="327"/>
      <c r="AP299" s="327"/>
      <c r="AQ299" s="327">
        <v>60</v>
      </c>
      <c r="AR299" s="327">
        <v>60</v>
      </c>
      <c r="AS299" s="327"/>
      <c r="AT299" s="327"/>
      <c r="AU299" s="327">
        <v>2</v>
      </c>
      <c r="AV299" s="327"/>
      <c r="AW299" s="327"/>
      <c r="AX299" s="327"/>
      <c r="AY299" s="327"/>
      <c r="AZ299" s="327"/>
      <c r="BA299" s="327"/>
      <c r="BB299" s="327"/>
      <c r="BC299" s="327"/>
      <c r="BD299" s="327"/>
      <c r="BE299" s="327"/>
      <c r="BF299" s="327"/>
      <c r="BG299" s="327"/>
      <c r="BH299" s="327"/>
      <c r="BI299" s="327"/>
      <c r="BJ299" s="327"/>
      <c r="BK299" s="327"/>
      <c r="BL299" s="327"/>
      <c r="BM299" s="327"/>
      <c r="BN299" s="327"/>
      <c r="BO299" s="327"/>
      <c r="BP299" s="327"/>
      <c r="BQ299" s="327"/>
      <c r="BR299" s="327"/>
      <c r="BS299" s="327"/>
      <c r="BT299" s="327"/>
      <c r="BU299" s="327"/>
      <c r="BV299" s="327"/>
      <c r="BW299" s="327"/>
      <c r="BX299" s="327"/>
      <c r="BY299" s="327"/>
      <c r="BZ299" s="327"/>
      <c r="CA299" s="327"/>
      <c r="CB299" s="327"/>
      <c r="CC299" s="327"/>
      <c r="CD299" s="327"/>
      <c r="CE299" s="327"/>
      <c r="CF299" s="327"/>
      <c r="CG299" s="327"/>
      <c r="CR299" s="524">
        <v>698.5</v>
      </c>
    </row>
    <row r="300" spans="2:96" ht="15" customHeight="1">
      <c r="C300" s="327"/>
      <c r="D300" s="327"/>
      <c r="E300" s="327"/>
      <c r="F300" s="327"/>
      <c r="G300" s="327" t="s">
        <v>674</v>
      </c>
      <c r="H300" s="327"/>
      <c r="I300" s="327"/>
      <c r="J300" s="327"/>
      <c r="K300" s="327"/>
      <c r="L300" s="327"/>
      <c r="M300" s="327"/>
      <c r="N300" s="327"/>
      <c r="O300" s="327"/>
      <c r="P300" s="534"/>
      <c r="Q300" s="534"/>
      <c r="R300" s="534"/>
      <c r="S300" s="327">
        <v>0</v>
      </c>
      <c r="T300" s="327"/>
      <c r="U300" s="327"/>
      <c r="V300" s="327"/>
      <c r="W300" s="327"/>
      <c r="X300" s="327"/>
      <c r="Y300" s="327"/>
      <c r="Z300" s="327"/>
      <c r="AA300" s="327"/>
      <c r="AB300" s="327"/>
      <c r="AC300" s="327"/>
      <c r="AD300" s="327"/>
      <c r="AE300" s="327"/>
      <c r="AF300" s="327"/>
      <c r="AG300" s="327"/>
      <c r="AH300" s="327"/>
      <c r="AI300" s="327"/>
      <c r="AJ300" s="327"/>
      <c r="AK300" s="327"/>
      <c r="AL300" s="327"/>
      <c r="AM300" s="327"/>
      <c r="AN300" s="327"/>
      <c r="AO300" s="327"/>
      <c r="AP300" s="327"/>
      <c r="AQ300" s="327">
        <v>15</v>
      </c>
      <c r="AR300" s="327">
        <v>15</v>
      </c>
      <c r="AS300" s="327"/>
      <c r="AT300" s="327"/>
      <c r="AU300" s="327">
        <v>2</v>
      </c>
      <c r="AV300" s="327"/>
      <c r="AW300" s="327"/>
      <c r="AX300" s="327"/>
      <c r="AY300" s="327"/>
      <c r="AZ300" s="327"/>
      <c r="BA300" s="327"/>
      <c r="BB300" s="327"/>
      <c r="BC300" s="327"/>
      <c r="BD300" s="327"/>
      <c r="BE300" s="327"/>
      <c r="BF300" s="327"/>
      <c r="BG300" s="327"/>
      <c r="BH300" s="327"/>
      <c r="BI300" s="327"/>
      <c r="BJ300" s="327"/>
      <c r="BK300" s="327"/>
      <c r="BL300" s="327"/>
      <c r="BM300" s="327"/>
      <c r="BN300" s="327"/>
      <c r="BO300" s="327"/>
      <c r="BP300" s="327"/>
      <c r="BQ300" s="327"/>
      <c r="BR300" s="327"/>
      <c r="BS300" s="327"/>
      <c r="BT300" s="327"/>
      <c r="BU300" s="327"/>
      <c r="BV300" s="327"/>
      <c r="BW300" s="327"/>
      <c r="BX300" s="327"/>
      <c r="BY300" s="327"/>
      <c r="BZ300" s="327"/>
      <c r="CA300" s="327"/>
      <c r="CB300" s="327"/>
      <c r="CC300" s="327"/>
      <c r="CD300" s="327"/>
      <c r="CE300" s="327"/>
      <c r="CF300" s="327"/>
      <c r="CG300" s="327"/>
      <c r="CR300" s="524">
        <v>697.5</v>
      </c>
    </row>
    <row r="301" spans="2:96" ht="15" customHeight="1">
      <c r="C301" s="327"/>
      <c r="D301" s="327"/>
      <c r="E301" s="327"/>
      <c r="F301" s="327"/>
      <c r="G301" s="327" t="s">
        <v>675</v>
      </c>
      <c r="H301" s="327"/>
      <c r="I301" s="327"/>
      <c r="J301" s="327"/>
      <c r="K301" s="327"/>
      <c r="L301" s="327"/>
      <c r="M301" s="327"/>
      <c r="N301" s="327"/>
      <c r="O301" s="327"/>
      <c r="P301" s="534"/>
      <c r="Q301" s="534"/>
      <c r="R301" s="534"/>
      <c r="S301" s="327">
        <v>0</v>
      </c>
      <c r="T301" s="327"/>
      <c r="U301" s="327"/>
      <c r="V301" s="327"/>
      <c r="W301" s="327"/>
      <c r="X301" s="327"/>
      <c r="Y301" s="327"/>
      <c r="Z301" s="327"/>
      <c r="AA301" s="327"/>
      <c r="AB301" s="327"/>
      <c r="AC301" s="327"/>
      <c r="AD301" s="327"/>
      <c r="AE301" s="327"/>
      <c r="AF301" s="327"/>
      <c r="AG301" s="327"/>
      <c r="AH301" s="327"/>
      <c r="AI301" s="327"/>
      <c r="AJ301" s="327"/>
      <c r="AK301" s="327"/>
      <c r="AL301" s="327"/>
      <c r="AM301" s="327"/>
      <c r="AN301" s="327"/>
      <c r="AO301" s="327"/>
      <c r="AP301" s="327"/>
      <c r="AQ301" s="327">
        <v>30</v>
      </c>
      <c r="AR301" s="327">
        <v>30</v>
      </c>
      <c r="AS301" s="327"/>
      <c r="AT301" s="327"/>
      <c r="AU301" s="327">
        <v>2</v>
      </c>
      <c r="AV301" s="327"/>
      <c r="AW301" s="327"/>
      <c r="AX301" s="327"/>
      <c r="AY301" s="327"/>
      <c r="AZ301" s="327"/>
      <c r="BA301" s="327"/>
      <c r="BB301" s="327"/>
      <c r="BC301" s="327"/>
      <c r="BD301" s="327"/>
      <c r="BE301" s="327"/>
      <c r="BF301" s="327"/>
      <c r="BG301" s="327"/>
      <c r="BH301" s="327"/>
      <c r="BI301" s="327"/>
      <c r="BJ301" s="327"/>
      <c r="BK301" s="327"/>
      <c r="BL301" s="327"/>
      <c r="BM301" s="327"/>
      <c r="BN301" s="327"/>
      <c r="BO301" s="327"/>
      <c r="BP301" s="327"/>
      <c r="BQ301" s="327"/>
      <c r="BR301" s="327"/>
      <c r="BS301" s="327"/>
      <c r="BT301" s="327"/>
      <c r="BU301" s="327"/>
      <c r="BV301" s="327"/>
      <c r="BW301" s="327"/>
      <c r="BX301" s="327"/>
      <c r="BY301" s="327"/>
      <c r="BZ301" s="327"/>
      <c r="CA301" s="327"/>
      <c r="CB301" s="327"/>
      <c r="CC301" s="327"/>
      <c r="CD301" s="327"/>
      <c r="CE301" s="327"/>
      <c r="CF301" s="327"/>
      <c r="CG301" s="327"/>
      <c r="CR301" s="524">
        <v>697.5</v>
      </c>
    </row>
    <row r="302" spans="2:96" ht="15" customHeight="1">
      <c r="C302" s="327"/>
      <c r="D302" s="327"/>
      <c r="E302" s="327"/>
      <c r="F302" s="327"/>
      <c r="G302" s="327" t="s">
        <v>824</v>
      </c>
      <c r="H302" s="327"/>
      <c r="I302" s="327"/>
      <c r="J302" s="327"/>
      <c r="K302" s="327"/>
      <c r="L302" s="327"/>
      <c r="M302" s="327"/>
      <c r="N302" s="327"/>
      <c r="O302" s="327"/>
      <c r="P302" s="534"/>
      <c r="Q302" s="534"/>
      <c r="R302" s="534"/>
      <c r="S302" s="327">
        <v>0</v>
      </c>
      <c r="T302" s="327"/>
      <c r="U302" s="327"/>
      <c r="V302" s="327"/>
      <c r="W302" s="327"/>
      <c r="X302" s="327"/>
      <c r="Y302" s="327"/>
      <c r="Z302" s="327"/>
      <c r="AA302" s="327"/>
      <c r="AB302" s="327"/>
      <c r="AC302" s="327"/>
      <c r="AD302" s="327"/>
      <c r="AE302" s="327"/>
      <c r="AF302" s="327"/>
      <c r="AG302" s="327"/>
      <c r="AH302" s="327"/>
      <c r="AI302" s="327"/>
      <c r="AJ302" s="327"/>
      <c r="AK302" s="327"/>
      <c r="AL302" s="327"/>
      <c r="AM302" s="327"/>
      <c r="AN302" s="327"/>
      <c r="AO302" s="327"/>
      <c r="AP302" s="327"/>
      <c r="AQ302" s="327">
        <v>45</v>
      </c>
      <c r="AR302" s="327">
        <v>45</v>
      </c>
      <c r="AS302" s="327"/>
      <c r="AT302" s="327"/>
      <c r="AU302" s="327">
        <v>2</v>
      </c>
      <c r="AV302" s="327"/>
      <c r="AW302" s="327"/>
      <c r="AX302" s="327"/>
      <c r="AY302" s="327"/>
      <c r="AZ302" s="327"/>
      <c r="BA302" s="327"/>
      <c r="BB302" s="327"/>
      <c r="BC302" s="327"/>
      <c r="BD302" s="327"/>
      <c r="BE302" s="327"/>
      <c r="BF302" s="327"/>
      <c r="BG302" s="327"/>
      <c r="BH302" s="327"/>
      <c r="BI302" s="327"/>
      <c r="BJ302" s="327"/>
      <c r="BK302" s="327"/>
      <c r="BL302" s="327"/>
      <c r="BM302" s="327"/>
      <c r="BN302" s="327"/>
      <c r="BO302" s="327"/>
      <c r="BP302" s="327"/>
      <c r="BQ302" s="327"/>
      <c r="BR302" s="327"/>
      <c r="BS302" s="327"/>
      <c r="BT302" s="327"/>
      <c r="BU302" s="327"/>
      <c r="BV302" s="327"/>
      <c r="BW302" s="327"/>
      <c r="BX302" s="327"/>
      <c r="BY302" s="327"/>
      <c r="BZ302" s="327"/>
      <c r="CA302" s="327"/>
      <c r="CB302" s="327"/>
      <c r="CC302" s="327"/>
      <c r="CD302" s="327"/>
      <c r="CE302" s="327"/>
      <c r="CF302" s="327"/>
      <c r="CG302" s="327"/>
      <c r="CR302" s="524">
        <v>697.5</v>
      </c>
    </row>
    <row r="303" spans="2:96" ht="15" customHeight="1">
      <c r="C303" s="327"/>
      <c r="D303" s="327"/>
      <c r="E303" s="327"/>
      <c r="F303" s="327"/>
      <c r="G303" s="327" t="s">
        <v>676</v>
      </c>
      <c r="H303" s="327"/>
      <c r="I303" s="327"/>
      <c r="J303" s="327"/>
      <c r="K303" s="327"/>
      <c r="L303" s="327"/>
      <c r="M303" s="327"/>
      <c r="N303" s="327"/>
      <c r="O303" s="327"/>
      <c r="P303" s="534"/>
      <c r="Q303" s="534"/>
      <c r="R303" s="534"/>
      <c r="S303" s="327">
        <v>0</v>
      </c>
      <c r="T303" s="327"/>
      <c r="U303" s="327"/>
      <c r="V303" s="327"/>
      <c r="W303" s="327"/>
      <c r="X303" s="327"/>
      <c r="Y303" s="327"/>
      <c r="Z303" s="327"/>
      <c r="AA303" s="327"/>
      <c r="AB303" s="327"/>
      <c r="AC303" s="327"/>
      <c r="AD303" s="327"/>
      <c r="AE303" s="327"/>
      <c r="AF303" s="327"/>
      <c r="AG303" s="327"/>
      <c r="AH303" s="327"/>
      <c r="AI303" s="327"/>
      <c r="AJ303" s="327"/>
      <c r="AK303" s="327"/>
      <c r="AL303" s="327"/>
      <c r="AM303" s="327"/>
      <c r="AN303" s="327"/>
      <c r="AO303" s="327"/>
      <c r="AP303" s="327"/>
      <c r="AQ303" s="327" t="e">
        <v>#N/A</v>
      </c>
      <c r="AR303" s="327">
        <v>45</v>
      </c>
      <c r="AS303" s="327"/>
      <c r="AT303" s="327"/>
      <c r="AU303" s="327">
        <v>2</v>
      </c>
      <c r="AV303" s="327"/>
      <c r="AW303" s="327"/>
      <c r="AX303" s="327"/>
      <c r="AY303" s="327"/>
      <c r="AZ303" s="327"/>
      <c r="BA303" s="327"/>
      <c r="BB303" s="327"/>
      <c r="BC303" s="327"/>
      <c r="BD303" s="327"/>
      <c r="BE303" s="327"/>
      <c r="BF303" s="327"/>
      <c r="BG303" s="327"/>
      <c r="BH303" s="327"/>
      <c r="BI303" s="327"/>
      <c r="BJ303" s="327"/>
      <c r="BK303" s="327"/>
      <c r="BL303" s="327"/>
      <c r="BM303" s="327"/>
      <c r="BN303" s="327"/>
      <c r="BO303" s="327"/>
      <c r="BP303" s="327"/>
      <c r="BQ303" s="327"/>
      <c r="BR303" s="327"/>
      <c r="BS303" s="327"/>
      <c r="BT303" s="327"/>
      <c r="BU303" s="327"/>
      <c r="BV303" s="327"/>
      <c r="BW303" s="327"/>
      <c r="BX303" s="327"/>
      <c r="BY303" s="327"/>
      <c r="BZ303" s="327"/>
      <c r="CA303" s="327"/>
      <c r="CB303" s="327"/>
      <c r="CC303" s="327"/>
      <c r="CD303" s="327"/>
      <c r="CE303" s="327"/>
      <c r="CF303" s="327"/>
      <c r="CG303" s="327"/>
      <c r="CR303" s="524">
        <v>698</v>
      </c>
    </row>
    <row r="304" spans="2:96" ht="15" customHeight="1">
      <c r="C304" s="327"/>
      <c r="D304" s="327"/>
      <c r="E304" s="327"/>
      <c r="F304" s="327"/>
      <c r="G304" s="327" t="s">
        <v>677</v>
      </c>
      <c r="H304" s="327" t="s">
        <v>677</v>
      </c>
      <c r="I304" s="327"/>
      <c r="J304" s="327"/>
      <c r="K304" s="327" t="s">
        <v>678</v>
      </c>
      <c r="L304" s="327">
        <v>1</v>
      </c>
      <c r="M304" s="327"/>
      <c r="N304" s="327"/>
      <c r="O304" s="327"/>
      <c r="P304" s="534"/>
      <c r="Q304" s="534"/>
      <c r="R304" s="534"/>
      <c r="S304" s="327">
        <v>21</v>
      </c>
      <c r="T304" s="327"/>
      <c r="U304" s="327"/>
      <c r="V304" s="327"/>
      <c r="W304" s="327"/>
      <c r="X304" s="327"/>
      <c r="Y304" s="327"/>
      <c r="Z304" s="327"/>
      <c r="AA304" s="327"/>
      <c r="AB304" s="327"/>
      <c r="AC304" s="327"/>
      <c r="AD304" s="327"/>
      <c r="AE304" s="327"/>
      <c r="AF304" s="327"/>
      <c r="AG304" s="327"/>
      <c r="AH304" s="327"/>
      <c r="AI304" s="327"/>
      <c r="AJ304" s="327"/>
      <c r="AK304" s="327"/>
      <c r="AL304" s="327"/>
      <c r="AM304" s="327"/>
      <c r="AN304" s="327"/>
      <c r="AO304" s="327"/>
      <c r="AP304" s="327"/>
      <c r="AQ304" s="327" t="e">
        <v>#N/A</v>
      </c>
      <c r="AR304" s="327">
        <v>6</v>
      </c>
      <c r="AS304" s="327">
        <v>3</v>
      </c>
      <c r="AT304" s="327"/>
      <c r="AU304" s="327">
        <v>2</v>
      </c>
      <c r="AV304" s="327"/>
      <c r="AW304" s="327"/>
      <c r="AX304" s="327"/>
      <c r="AY304" s="327"/>
      <c r="AZ304" s="327"/>
      <c r="BA304" s="327"/>
      <c r="BB304" s="327"/>
      <c r="BC304" s="327"/>
      <c r="BD304" s="327">
        <v>1</v>
      </c>
      <c r="BE304" s="327">
        <v>1</v>
      </c>
      <c r="BF304" s="327"/>
      <c r="BG304" s="327"/>
      <c r="BH304" s="327"/>
      <c r="BI304" s="327"/>
      <c r="BJ304" s="327"/>
      <c r="BK304" s="327"/>
      <c r="BL304" s="327"/>
      <c r="BM304" s="327"/>
      <c r="BN304" s="327"/>
      <c r="BO304" s="327"/>
      <c r="BP304" s="327"/>
      <c r="BQ304" s="327"/>
      <c r="BR304" s="327">
        <v>1</v>
      </c>
      <c r="BS304" s="327">
        <v>2</v>
      </c>
      <c r="BT304" s="327"/>
      <c r="BU304" s="327">
        <v>2</v>
      </c>
      <c r="BV304" s="327"/>
      <c r="BW304" s="327"/>
      <c r="BX304" s="327"/>
      <c r="BY304" s="327"/>
      <c r="BZ304" s="327"/>
      <c r="CA304" s="327"/>
      <c r="CB304" s="327"/>
      <c r="CC304" s="327"/>
      <c r="CD304" s="327"/>
      <c r="CE304" s="327"/>
      <c r="CF304" s="327"/>
      <c r="CG304" s="327"/>
      <c r="CR304" s="524">
        <v>698</v>
      </c>
    </row>
    <row r="305" spans="2:96" ht="15" customHeight="1">
      <c r="C305" s="327"/>
      <c r="D305" s="327"/>
      <c r="E305" s="327"/>
      <c r="F305" s="327"/>
      <c r="G305" s="327" t="s">
        <v>679</v>
      </c>
      <c r="H305" s="327" t="s">
        <v>677</v>
      </c>
      <c r="I305" s="327"/>
      <c r="J305" s="327"/>
      <c r="K305" s="327" t="s">
        <v>678</v>
      </c>
      <c r="L305" s="327">
        <v>1</v>
      </c>
      <c r="M305" s="327"/>
      <c r="N305" s="327"/>
      <c r="O305" s="327"/>
      <c r="P305" s="534"/>
      <c r="Q305" s="534"/>
      <c r="R305" s="534"/>
      <c r="S305" s="327">
        <v>21</v>
      </c>
      <c r="T305" s="327"/>
      <c r="U305" s="327"/>
      <c r="V305" s="327"/>
      <c r="W305" s="327"/>
      <c r="X305" s="327"/>
      <c r="Y305" s="327"/>
      <c r="Z305" s="327"/>
      <c r="AA305" s="327"/>
      <c r="AB305" s="327"/>
      <c r="AC305" s="327"/>
      <c r="AD305" s="327"/>
      <c r="AE305" s="327"/>
      <c r="AF305" s="327"/>
      <c r="AG305" s="327"/>
      <c r="AH305" s="327"/>
      <c r="AI305" s="327"/>
      <c r="AJ305" s="327"/>
      <c r="AK305" s="327"/>
      <c r="AL305" s="327"/>
      <c r="AM305" s="327"/>
      <c r="AN305" s="327"/>
      <c r="AO305" s="327"/>
      <c r="AP305" s="327"/>
      <c r="AQ305" s="327" t="e">
        <v>#N/A</v>
      </c>
      <c r="AR305" s="327">
        <v>6</v>
      </c>
      <c r="AS305" s="327">
        <v>3</v>
      </c>
      <c r="AT305" s="327"/>
      <c r="AU305" s="327">
        <v>2</v>
      </c>
      <c r="AV305" s="327"/>
      <c r="AW305" s="327"/>
      <c r="AX305" s="327"/>
      <c r="AY305" s="327"/>
      <c r="AZ305" s="327"/>
      <c r="BA305" s="327"/>
      <c r="BB305" s="327"/>
      <c r="BC305" s="327"/>
      <c r="BD305" s="327">
        <v>1</v>
      </c>
      <c r="BE305" s="327">
        <v>1</v>
      </c>
      <c r="BF305" s="327"/>
      <c r="BG305" s="327"/>
      <c r="BH305" s="327"/>
      <c r="BI305" s="327"/>
      <c r="BJ305" s="327"/>
      <c r="BK305" s="327"/>
      <c r="BL305" s="327"/>
      <c r="BM305" s="327"/>
      <c r="BN305" s="327"/>
      <c r="BO305" s="327"/>
      <c r="BP305" s="327"/>
      <c r="BQ305" s="327"/>
      <c r="BR305" s="327">
        <v>1</v>
      </c>
      <c r="BS305" s="327">
        <v>2</v>
      </c>
      <c r="BT305" s="327"/>
      <c r="BU305" s="327">
        <v>2</v>
      </c>
      <c r="BV305" s="327"/>
      <c r="BW305" s="327"/>
      <c r="BX305" s="327"/>
      <c r="BY305" s="327"/>
      <c r="BZ305" s="327"/>
      <c r="CA305" s="327"/>
      <c r="CB305" s="327"/>
      <c r="CC305" s="327"/>
      <c r="CD305" s="327"/>
      <c r="CE305" s="327"/>
      <c r="CF305" s="327"/>
      <c r="CG305" s="327"/>
      <c r="CR305" s="524">
        <v>698.5</v>
      </c>
    </row>
    <row r="306" spans="2:96" ht="15" customHeight="1">
      <c r="B306" s="524" t="s">
        <v>873</v>
      </c>
      <c r="C306" s="327"/>
      <c r="D306" s="327"/>
      <c r="E306" s="327" t="s">
        <v>261</v>
      </c>
      <c r="F306" s="327"/>
      <c r="G306" s="327" t="s">
        <v>828</v>
      </c>
      <c r="H306" s="327" t="s">
        <v>873</v>
      </c>
      <c r="I306" s="327" t="s">
        <v>792</v>
      </c>
      <c r="J306" s="327" t="s">
        <v>793</v>
      </c>
      <c r="K306" s="327" t="s">
        <v>794</v>
      </c>
      <c r="L306" s="327"/>
      <c r="M306" s="327"/>
      <c r="N306" s="327"/>
      <c r="O306" s="327"/>
      <c r="P306" s="534"/>
      <c r="Q306" s="534"/>
      <c r="R306" s="534"/>
      <c r="S306" s="327"/>
      <c r="T306" s="327"/>
      <c r="U306" s="327"/>
      <c r="V306" s="327"/>
      <c r="W306" s="327"/>
      <c r="X306" s="327"/>
      <c r="Y306" s="327"/>
      <c r="Z306" s="327"/>
      <c r="AA306" s="327"/>
      <c r="AB306" s="327"/>
      <c r="AC306" s="327"/>
      <c r="AD306" s="327"/>
      <c r="AE306" s="327" t="s">
        <v>89</v>
      </c>
      <c r="AF306" s="327"/>
      <c r="AG306" s="327">
        <v>200</v>
      </c>
      <c r="AH306" s="327"/>
      <c r="AI306" s="327"/>
      <c r="AJ306" s="327"/>
      <c r="AK306" s="327"/>
      <c r="AL306" s="327"/>
      <c r="AM306" s="327"/>
      <c r="AN306" s="327"/>
      <c r="AO306" s="327"/>
      <c r="AP306" s="327"/>
      <c r="AQ306" s="537">
        <v>6.2</v>
      </c>
      <c r="AR306" s="537">
        <v>8</v>
      </c>
      <c r="AS306" s="327"/>
      <c r="AT306" s="327"/>
      <c r="AU306" s="327">
        <v>2</v>
      </c>
      <c r="AV306" s="327"/>
      <c r="AW306" s="327"/>
      <c r="AX306" s="327"/>
      <c r="AY306" s="327"/>
      <c r="AZ306" s="327"/>
      <c r="BA306" s="327"/>
      <c r="BB306" s="327">
        <v>1</v>
      </c>
      <c r="BC306" s="327">
        <v>1</v>
      </c>
      <c r="BD306" s="327">
        <v>1</v>
      </c>
      <c r="BE306" s="327">
        <v>1</v>
      </c>
      <c r="BF306" s="327">
        <v>1</v>
      </c>
      <c r="BG306" s="327">
        <v>1</v>
      </c>
      <c r="BH306" s="327">
        <v>1</v>
      </c>
      <c r="BI306" s="327">
        <v>1</v>
      </c>
      <c r="BJ306" s="327"/>
      <c r="BK306" s="327"/>
      <c r="BL306" s="327"/>
      <c r="BM306" s="327"/>
      <c r="BN306" s="327"/>
      <c r="BO306" s="327"/>
      <c r="BP306" s="327"/>
      <c r="BQ306" s="327"/>
      <c r="BR306" s="327">
        <v>1</v>
      </c>
      <c r="BS306" s="327">
        <v>4</v>
      </c>
      <c r="BT306" s="327"/>
      <c r="BU306" s="327"/>
      <c r="BV306" s="327"/>
      <c r="BW306" s="327"/>
      <c r="BX306" s="327"/>
      <c r="BY306" s="327"/>
      <c r="BZ306" s="327"/>
      <c r="CA306" s="327"/>
      <c r="CB306" s="327"/>
      <c r="CC306" s="327"/>
      <c r="CD306" s="327"/>
      <c r="CE306" s="327"/>
      <c r="CF306" s="327"/>
      <c r="CG306" s="327"/>
      <c r="CR306" s="524">
        <v>0</v>
      </c>
    </row>
    <row r="307" spans="2:96" ht="15" customHeight="1">
      <c r="C307" s="327"/>
      <c r="D307" s="327"/>
      <c r="E307" s="327" t="s">
        <v>261</v>
      </c>
      <c r="F307" s="327"/>
      <c r="G307" s="327" t="s">
        <v>887</v>
      </c>
      <c r="H307" s="327" t="s">
        <v>792</v>
      </c>
      <c r="I307" s="327" t="s">
        <v>792</v>
      </c>
      <c r="J307" s="327" t="s">
        <v>793</v>
      </c>
      <c r="K307" s="327" t="s">
        <v>794</v>
      </c>
      <c r="L307" s="327"/>
      <c r="M307" s="327"/>
      <c r="N307" s="327"/>
      <c r="O307" s="327"/>
      <c r="P307" s="534"/>
      <c r="Q307" s="534"/>
      <c r="R307" s="534"/>
      <c r="S307" s="327"/>
      <c r="T307" s="327"/>
      <c r="U307" s="327"/>
      <c r="V307" s="327"/>
      <c r="W307" s="327"/>
      <c r="X307" s="327"/>
      <c r="Y307" s="327"/>
      <c r="Z307" s="327"/>
      <c r="AA307" s="327"/>
      <c r="AB307" s="327"/>
      <c r="AC307" s="327"/>
      <c r="AD307" s="327"/>
      <c r="AE307" s="327" t="s">
        <v>89</v>
      </c>
      <c r="AF307" s="327"/>
      <c r="AG307" s="327">
        <v>200</v>
      </c>
      <c r="AH307" s="327"/>
      <c r="AI307" s="327"/>
      <c r="AJ307" s="327"/>
      <c r="AK307" s="327"/>
      <c r="AL307" s="327"/>
      <c r="AM307" s="327"/>
      <c r="AN307" s="327"/>
      <c r="AO307" s="327"/>
      <c r="AP307" s="327"/>
      <c r="AQ307" s="327">
        <v>5.9</v>
      </c>
      <c r="AR307" s="327">
        <v>5</v>
      </c>
      <c r="AS307" s="327"/>
      <c r="AT307" s="327"/>
      <c r="AU307" s="327">
        <v>2</v>
      </c>
      <c r="AV307" s="327"/>
      <c r="AW307" s="327"/>
      <c r="AX307" s="327"/>
      <c r="AY307" s="327"/>
      <c r="AZ307" s="327"/>
      <c r="BA307" s="327"/>
      <c r="BB307" s="327"/>
      <c r="BC307" s="327"/>
      <c r="BD307" s="327"/>
      <c r="BE307" s="327"/>
      <c r="BF307" s="327">
        <v>1</v>
      </c>
      <c r="BG307" s="327">
        <v>1</v>
      </c>
      <c r="BH307" s="327"/>
      <c r="BI307" s="327"/>
      <c r="BJ307" s="327"/>
      <c r="BK307" s="327"/>
      <c r="BL307" s="327"/>
      <c r="BM307" s="327"/>
      <c r="BN307" s="327"/>
      <c r="BO307" s="327"/>
      <c r="BP307" s="327"/>
      <c r="BQ307" s="327"/>
      <c r="BR307" s="327">
        <v>1</v>
      </c>
      <c r="BS307" s="327">
        <v>2</v>
      </c>
      <c r="BT307" s="327"/>
      <c r="BU307" s="327"/>
      <c r="BV307" s="327"/>
      <c r="BW307" s="327"/>
      <c r="BX307" s="327"/>
      <c r="BY307" s="327"/>
      <c r="BZ307" s="327"/>
      <c r="CA307" s="327"/>
      <c r="CB307" s="327"/>
      <c r="CC307" s="327"/>
      <c r="CD307" s="327"/>
      <c r="CE307" s="327"/>
      <c r="CF307" s="327"/>
      <c r="CG307" s="327"/>
      <c r="CR307" s="524">
        <v>0</v>
      </c>
    </row>
    <row r="308" spans="2:96" ht="15" customHeight="1">
      <c r="C308" s="327"/>
      <c r="D308" s="327"/>
      <c r="E308" s="327" t="s">
        <v>261</v>
      </c>
      <c r="F308" s="327"/>
      <c r="G308" s="327" t="s">
        <v>829</v>
      </c>
      <c r="H308" s="327" t="s">
        <v>792</v>
      </c>
      <c r="I308" s="327" t="s">
        <v>792</v>
      </c>
      <c r="J308" s="327" t="s">
        <v>793</v>
      </c>
      <c r="K308" s="327" t="s">
        <v>794</v>
      </c>
      <c r="L308" s="327"/>
      <c r="M308" s="327"/>
      <c r="N308" s="327"/>
      <c r="O308" s="327"/>
      <c r="P308" s="534"/>
      <c r="Q308" s="534"/>
      <c r="R308" s="534"/>
      <c r="S308" s="327"/>
      <c r="T308" s="327"/>
      <c r="U308" s="327"/>
      <c r="V308" s="327"/>
      <c r="W308" s="327"/>
      <c r="X308" s="327"/>
      <c r="Y308" s="327"/>
      <c r="Z308" s="327"/>
      <c r="AA308" s="327"/>
      <c r="AB308" s="327"/>
      <c r="AC308" s="327"/>
      <c r="AD308" s="327"/>
      <c r="AE308" s="327" t="s">
        <v>89</v>
      </c>
      <c r="AF308" s="327"/>
      <c r="AG308" s="327">
        <v>200</v>
      </c>
      <c r="AH308" s="327"/>
      <c r="AI308" s="327"/>
      <c r="AJ308" s="327"/>
      <c r="AK308" s="327"/>
      <c r="AL308" s="327"/>
      <c r="AM308" s="327"/>
      <c r="AN308" s="327"/>
      <c r="AO308" s="327"/>
      <c r="AP308" s="327"/>
      <c r="AQ308" s="327">
        <v>5.9</v>
      </c>
      <c r="AR308" s="327">
        <v>5</v>
      </c>
      <c r="AS308" s="327"/>
      <c r="AT308" s="327"/>
      <c r="AU308" s="327">
        <v>2</v>
      </c>
      <c r="AV308" s="327"/>
      <c r="AW308" s="327"/>
      <c r="AX308" s="327"/>
      <c r="AY308" s="327"/>
      <c r="AZ308" s="327"/>
      <c r="BA308" s="327"/>
      <c r="BB308" s="327"/>
      <c r="BC308" s="327"/>
      <c r="BD308" s="327"/>
      <c r="BE308" s="327"/>
      <c r="BF308" s="327"/>
      <c r="BG308" s="327"/>
      <c r="BH308" s="327">
        <v>1</v>
      </c>
      <c r="BI308" s="327">
        <v>1</v>
      </c>
      <c r="BJ308" s="327"/>
      <c r="BK308" s="327"/>
      <c r="BL308" s="327"/>
      <c r="BM308" s="327"/>
      <c r="BN308" s="327"/>
      <c r="BO308" s="327"/>
      <c r="BP308" s="327"/>
      <c r="BQ308" s="327"/>
      <c r="BR308" s="327">
        <v>1</v>
      </c>
      <c r="BS308" s="327">
        <v>2</v>
      </c>
      <c r="BT308" s="327"/>
      <c r="BU308" s="327"/>
      <c r="BV308" s="327"/>
      <c r="BW308" s="327"/>
      <c r="BX308" s="327"/>
      <c r="BY308" s="327"/>
      <c r="BZ308" s="327"/>
      <c r="CA308" s="327"/>
      <c r="CB308" s="327"/>
      <c r="CC308" s="327"/>
      <c r="CD308" s="327"/>
      <c r="CE308" s="327"/>
      <c r="CF308" s="327"/>
      <c r="CG308" s="327"/>
      <c r="CR308" s="524">
        <v>0</v>
      </c>
    </row>
    <row r="309" spans="2:96" ht="15" customHeight="1">
      <c r="B309" s="524" t="s">
        <v>830</v>
      </c>
      <c r="C309" s="327" t="s">
        <v>1024</v>
      </c>
      <c r="D309" s="327"/>
      <c r="E309" s="327" t="s">
        <v>113</v>
      </c>
      <c r="F309" s="327"/>
      <c r="G309" s="327" t="s">
        <v>830</v>
      </c>
      <c r="H309" s="327" t="s">
        <v>830</v>
      </c>
      <c r="I309" s="327" t="s">
        <v>795</v>
      </c>
      <c r="J309" s="327" t="s">
        <v>796</v>
      </c>
      <c r="K309" s="327" t="s">
        <v>797</v>
      </c>
      <c r="L309" s="327"/>
      <c r="M309" s="327"/>
      <c r="N309" s="327"/>
      <c r="O309" s="327"/>
      <c r="P309" s="534"/>
      <c r="Q309" s="534"/>
      <c r="R309" s="534"/>
      <c r="S309" s="327"/>
      <c r="T309" s="327"/>
      <c r="U309" s="327"/>
      <c r="V309" s="327"/>
      <c r="W309" s="327"/>
      <c r="X309" s="327"/>
      <c r="Y309" s="327"/>
      <c r="Z309" s="327"/>
      <c r="AA309" s="327"/>
      <c r="AB309" s="327"/>
      <c r="AC309" s="327"/>
      <c r="AD309" s="327"/>
      <c r="AE309" s="327" t="s">
        <v>89</v>
      </c>
      <c r="AF309" s="327"/>
      <c r="AG309" s="327">
        <v>100</v>
      </c>
      <c r="AH309" s="327"/>
      <c r="AI309" s="327"/>
      <c r="AJ309" s="327"/>
      <c r="AK309" s="327"/>
      <c r="AL309" s="327"/>
      <c r="AM309" s="327"/>
      <c r="AN309" s="327"/>
      <c r="AO309" s="327"/>
      <c r="AP309" s="327"/>
      <c r="AQ309" s="537">
        <v>6.5</v>
      </c>
      <c r="AR309" s="537">
        <v>8</v>
      </c>
      <c r="AS309" s="327"/>
      <c r="AT309" s="327"/>
      <c r="AU309" s="327">
        <v>2</v>
      </c>
      <c r="AV309" s="327"/>
      <c r="AW309" s="327"/>
      <c r="AX309" s="327"/>
      <c r="AY309" s="327"/>
      <c r="AZ309" s="327"/>
      <c r="BA309" s="327"/>
      <c r="BB309" s="327">
        <v>1</v>
      </c>
      <c r="BC309" s="327">
        <v>1</v>
      </c>
      <c r="BD309" s="327">
        <v>1</v>
      </c>
      <c r="BE309" s="327">
        <v>1</v>
      </c>
      <c r="BF309" s="327">
        <v>1</v>
      </c>
      <c r="BG309" s="327">
        <v>1</v>
      </c>
      <c r="BH309" s="327">
        <v>1</v>
      </c>
      <c r="BI309" s="327">
        <v>1</v>
      </c>
      <c r="BJ309" s="327"/>
      <c r="BK309" s="327"/>
      <c r="BL309" s="327"/>
      <c r="BM309" s="327"/>
      <c r="BN309" s="327"/>
      <c r="BO309" s="327"/>
      <c r="BP309" s="327"/>
      <c r="BQ309" s="327"/>
      <c r="BR309" s="327">
        <v>1</v>
      </c>
      <c r="BS309" s="327">
        <v>4</v>
      </c>
      <c r="BT309" s="327"/>
      <c r="BU309" s="327"/>
      <c r="BV309" s="327"/>
      <c r="BW309" s="327"/>
      <c r="BX309" s="327"/>
      <c r="BY309" s="327"/>
      <c r="BZ309" s="327"/>
      <c r="CA309" s="327"/>
      <c r="CB309" s="327"/>
      <c r="CC309" s="327"/>
      <c r="CD309" s="327"/>
      <c r="CE309" s="327"/>
      <c r="CF309" s="327"/>
      <c r="CG309" s="327"/>
      <c r="CR309" s="524">
        <v>0</v>
      </c>
    </row>
    <row r="310" spans="2:96" ht="15" customHeight="1">
      <c r="B310" s="524" t="s">
        <v>831</v>
      </c>
      <c r="C310" s="327" t="s">
        <v>1024</v>
      </c>
      <c r="D310" s="327"/>
      <c r="E310" s="327" t="s">
        <v>113</v>
      </c>
      <c r="F310" s="327"/>
      <c r="G310" s="327" t="s">
        <v>1598</v>
      </c>
      <c r="H310" s="327" t="s">
        <v>831</v>
      </c>
      <c r="I310" s="327" t="s">
        <v>798</v>
      </c>
      <c r="J310" s="327" t="s">
        <v>799</v>
      </c>
      <c r="K310" s="327" t="s">
        <v>800</v>
      </c>
      <c r="L310" s="327"/>
      <c r="M310" s="327"/>
      <c r="N310" s="327"/>
      <c r="O310" s="327"/>
      <c r="P310" s="534"/>
      <c r="Q310" s="534"/>
      <c r="R310" s="534"/>
      <c r="S310" s="327"/>
      <c r="T310" s="327"/>
      <c r="U310" s="327"/>
      <c r="V310" s="327"/>
      <c r="W310" s="327"/>
      <c r="X310" s="327"/>
      <c r="Y310" s="327"/>
      <c r="Z310" s="327"/>
      <c r="AA310" s="327"/>
      <c r="AB310" s="327"/>
      <c r="AC310" s="327"/>
      <c r="AD310" s="327"/>
      <c r="AE310" s="327" t="s">
        <v>132</v>
      </c>
      <c r="AF310" s="327"/>
      <c r="AG310" s="327">
        <v>300</v>
      </c>
      <c r="AH310" s="327"/>
      <c r="AI310" s="327"/>
      <c r="AJ310" s="327"/>
      <c r="AK310" s="327"/>
      <c r="AL310" s="327"/>
      <c r="AM310" s="327"/>
      <c r="AN310" s="327"/>
      <c r="AO310" s="327"/>
      <c r="AP310" s="327"/>
      <c r="AQ310" s="327">
        <v>6</v>
      </c>
      <c r="AR310" s="327">
        <v>5</v>
      </c>
      <c r="AS310" s="327"/>
      <c r="AT310" s="327"/>
      <c r="AU310" s="327">
        <v>2</v>
      </c>
      <c r="AV310" s="327"/>
      <c r="AW310" s="327"/>
      <c r="AX310" s="327"/>
      <c r="AY310" s="327"/>
      <c r="AZ310" s="327"/>
      <c r="BA310" s="327"/>
      <c r="BB310" s="327">
        <v>1</v>
      </c>
      <c r="BC310" s="327">
        <v>1</v>
      </c>
      <c r="BD310" s="327">
        <v>1</v>
      </c>
      <c r="BE310" s="327">
        <v>1</v>
      </c>
      <c r="BF310" s="327">
        <v>1</v>
      </c>
      <c r="BG310" s="327">
        <v>1</v>
      </c>
      <c r="BH310" s="327">
        <v>1</v>
      </c>
      <c r="BI310" s="327">
        <v>1</v>
      </c>
      <c r="BJ310" s="327"/>
      <c r="BK310" s="327"/>
      <c r="BL310" s="327"/>
      <c r="BM310" s="327"/>
      <c r="BN310" s="327"/>
      <c r="BO310" s="327"/>
      <c r="BP310" s="327"/>
      <c r="BQ310" s="327"/>
      <c r="BR310" s="327">
        <v>1</v>
      </c>
      <c r="BS310" s="327">
        <v>4</v>
      </c>
      <c r="BT310" s="327"/>
      <c r="BU310" s="327"/>
      <c r="BV310" s="327"/>
      <c r="BW310" s="327"/>
      <c r="BX310" s="327"/>
      <c r="BY310" s="327"/>
      <c r="BZ310" s="327"/>
      <c r="CA310" s="327"/>
      <c r="CB310" s="327"/>
      <c r="CC310" s="327"/>
      <c r="CD310" s="327"/>
      <c r="CE310" s="327"/>
      <c r="CF310" s="327"/>
      <c r="CG310" s="327"/>
      <c r="CR310" s="524">
        <v>0</v>
      </c>
    </row>
    <row r="311" spans="2:96" ht="15" customHeight="1">
      <c r="B311" s="524" t="s">
        <v>831</v>
      </c>
      <c r="C311" s="327" t="s">
        <v>1024</v>
      </c>
      <c r="D311" s="327"/>
      <c r="E311" s="327" t="s">
        <v>113</v>
      </c>
      <c r="F311" s="327"/>
      <c r="G311" s="327" t="s">
        <v>831</v>
      </c>
      <c r="H311" s="327" t="s">
        <v>831</v>
      </c>
      <c r="I311" s="327" t="s">
        <v>798</v>
      </c>
      <c r="J311" s="327" t="s">
        <v>799</v>
      </c>
      <c r="K311" s="327" t="s">
        <v>800</v>
      </c>
      <c r="L311" s="327"/>
      <c r="M311" s="327"/>
      <c r="N311" s="327"/>
      <c r="O311" s="327"/>
      <c r="P311" s="534"/>
      <c r="Q311" s="534"/>
      <c r="R311" s="534"/>
      <c r="S311" s="327"/>
      <c r="T311" s="327"/>
      <c r="U311" s="327"/>
      <c r="V311" s="327"/>
      <c r="W311" s="327"/>
      <c r="X311" s="327"/>
      <c r="Y311" s="327"/>
      <c r="Z311" s="327"/>
      <c r="AA311" s="327"/>
      <c r="AB311" s="327"/>
      <c r="AC311" s="327"/>
      <c r="AD311" s="327"/>
      <c r="AE311" s="327" t="s">
        <v>132</v>
      </c>
      <c r="AF311" s="327"/>
      <c r="AG311" s="327">
        <v>300</v>
      </c>
      <c r="AH311" s="327"/>
      <c r="AI311" s="327"/>
      <c r="AJ311" s="327"/>
      <c r="AK311" s="327"/>
      <c r="AL311" s="327"/>
      <c r="AM311" s="327"/>
      <c r="AN311" s="327"/>
      <c r="AO311" s="327"/>
      <c r="AP311" s="327"/>
      <c r="AQ311" s="327">
        <v>6</v>
      </c>
      <c r="AR311" s="327">
        <v>5</v>
      </c>
      <c r="AS311" s="327"/>
      <c r="AT311" s="327"/>
      <c r="AU311" s="327">
        <v>2</v>
      </c>
      <c r="AV311" s="327"/>
      <c r="AW311" s="327"/>
      <c r="AX311" s="327"/>
      <c r="AY311" s="327"/>
      <c r="AZ311" s="327"/>
      <c r="BA311" s="327"/>
      <c r="BB311" s="327">
        <v>1</v>
      </c>
      <c r="BC311" s="327">
        <v>1</v>
      </c>
      <c r="BD311" s="327">
        <v>1</v>
      </c>
      <c r="BE311" s="327">
        <v>1</v>
      </c>
      <c r="BF311" s="327">
        <v>1</v>
      </c>
      <c r="BG311" s="327">
        <v>1</v>
      </c>
      <c r="BH311" s="327">
        <v>1</v>
      </c>
      <c r="BI311" s="327">
        <v>1</v>
      </c>
      <c r="BJ311" s="327"/>
      <c r="BK311" s="327"/>
      <c r="BL311" s="327"/>
      <c r="BM311" s="327"/>
      <c r="BN311" s="327"/>
      <c r="BO311" s="327"/>
      <c r="BP311" s="327"/>
      <c r="BQ311" s="327"/>
      <c r="BR311" s="327">
        <v>1</v>
      </c>
      <c r="BS311" s="327">
        <v>4</v>
      </c>
      <c r="BT311" s="327"/>
      <c r="BU311" s="327"/>
      <c r="BV311" s="327"/>
      <c r="BW311" s="327"/>
      <c r="BX311" s="327"/>
      <c r="BY311" s="327"/>
      <c r="BZ311" s="327"/>
      <c r="CA311" s="327"/>
      <c r="CB311" s="327"/>
      <c r="CC311" s="327"/>
      <c r="CD311" s="327"/>
      <c r="CE311" s="327"/>
      <c r="CF311" s="327"/>
      <c r="CG311" s="327"/>
      <c r="CR311" s="524">
        <v>0</v>
      </c>
    </row>
    <row r="312" spans="2:96" ht="15" customHeight="1">
      <c r="B312" s="524" t="s">
        <v>831</v>
      </c>
      <c r="C312" s="327" t="s">
        <v>1024</v>
      </c>
      <c r="D312" s="327"/>
      <c r="E312" s="327" t="s">
        <v>113</v>
      </c>
      <c r="F312" s="327"/>
      <c r="G312" s="327" t="s">
        <v>832</v>
      </c>
      <c r="H312" s="327" t="s">
        <v>831</v>
      </c>
      <c r="I312" s="327" t="s">
        <v>801</v>
      </c>
      <c r="J312" s="327" t="s">
        <v>802</v>
      </c>
      <c r="K312" s="327" t="s">
        <v>800</v>
      </c>
      <c r="L312" s="327"/>
      <c r="M312" s="327"/>
      <c r="N312" s="327"/>
      <c r="O312" s="327"/>
      <c r="P312" s="534"/>
      <c r="Q312" s="534"/>
      <c r="R312" s="534"/>
      <c r="S312" s="327"/>
      <c r="T312" s="327"/>
      <c r="U312" s="327"/>
      <c r="V312" s="327"/>
      <c r="W312" s="327"/>
      <c r="X312" s="327"/>
      <c r="Y312" s="327"/>
      <c r="Z312" s="327"/>
      <c r="AA312" s="327"/>
      <c r="AB312" s="327"/>
      <c r="AC312" s="327"/>
      <c r="AD312" s="327"/>
      <c r="AE312" s="327" t="s">
        <v>132</v>
      </c>
      <c r="AF312" s="327"/>
      <c r="AG312" s="327">
        <v>160</v>
      </c>
      <c r="AH312" s="327"/>
      <c r="AI312" s="327"/>
      <c r="AJ312" s="327"/>
      <c r="AK312" s="327"/>
      <c r="AL312" s="327"/>
      <c r="AM312" s="327"/>
      <c r="AN312" s="327"/>
      <c r="AO312" s="327"/>
      <c r="AP312" s="327"/>
      <c r="AQ312" s="327">
        <v>6</v>
      </c>
      <c r="AR312" s="327">
        <v>5</v>
      </c>
      <c r="AS312" s="327"/>
      <c r="AT312" s="327"/>
      <c r="AU312" s="327">
        <v>2</v>
      </c>
      <c r="AV312" s="327"/>
      <c r="AW312" s="327"/>
      <c r="AX312" s="327"/>
      <c r="AY312" s="327"/>
      <c r="AZ312" s="327"/>
      <c r="BA312" s="327"/>
      <c r="BB312" s="327">
        <v>1</v>
      </c>
      <c r="BC312" s="327">
        <v>1</v>
      </c>
      <c r="BD312" s="327">
        <v>1</v>
      </c>
      <c r="BE312" s="327">
        <v>1</v>
      </c>
      <c r="BF312" s="327">
        <v>1</v>
      </c>
      <c r="BG312" s="327">
        <v>1</v>
      </c>
      <c r="BH312" s="327">
        <v>1</v>
      </c>
      <c r="BI312" s="327">
        <v>1</v>
      </c>
      <c r="BJ312" s="327"/>
      <c r="BK312" s="327"/>
      <c r="BL312" s="327"/>
      <c r="BM312" s="327"/>
      <c r="BN312" s="327"/>
      <c r="BO312" s="327"/>
      <c r="BP312" s="327"/>
      <c r="BQ312" s="327"/>
      <c r="BR312" s="327">
        <v>1</v>
      </c>
      <c r="BS312" s="327">
        <v>4</v>
      </c>
      <c r="BT312" s="327"/>
      <c r="BU312" s="327"/>
      <c r="BV312" s="327"/>
      <c r="BW312" s="327"/>
      <c r="BX312" s="327"/>
      <c r="BY312" s="327"/>
      <c r="BZ312" s="327"/>
      <c r="CA312" s="327"/>
      <c r="CB312" s="327"/>
      <c r="CC312" s="327"/>
      <c r="CD312" s="327"/>
      <c r="CE312" s="327"/>
      <c r="CF312" s="327"/>
      <c r="CG312" s="327"/>
      <c r="CR312" s="524">
        <v>748.6</v>
      </c>
    </row>
    <row r="313" spans="2:96" ht="15" customHeight="1">
      <c r="B313" s="524" t="s">
        <v>873</v>
      </c>
      <c r="C313" s="327"/>
      <c r="D313" s="327"/>
      <c r="E313" s="327" t="s">
        <v>261</v>
      </c>
      <c r="F313" s="327"/>
      <c r="G313" s="327" t="s">
        <v>833</v>
      </c>
      <c r="H313" s="327" t="s">
        <v>874</v>
      </c>
      <c r="I313" s="327" t="s">
        <v>803</v>
      </c>
      <c r="J313" s="327" t="s">
        <v>804</v>
      </c>
      <c r="K313" s="327" t="s">
        <v>805</v>
      </c>
      <c r="L313" s="327"/>
      <c r="M313" s="327"/>
      <c r="N313" s="327"/>
      <c r="O313" s="327"/>
      <c r="P313" s="534"/>
      <c r="Q313" s="534"/>
      <c r="R313" s="534"/>
      <c r="S313" s="327"/>
      <c r="T313" s="327"/>
      <c r="U313" s="327"/>
      <c r="V313" s="327"/>
      <c r="W313" s="327"/>
      <c r="X313" s="327"/>
      <c r="Y313" s="327"/>
      <c r="Z313" s="327"/>
      <c r="AA313" s="327"/>
      <c r="AB313" s="327"/>
      <c r="AC313" s="327"/>
      <c r="AD313" s="327"/>
      <c r="AE313" s="327" t="s">
        <v>89</v>
      </c>
      <c r="AF313" s="327"/>
      <c r="AG313" s="327">
        <v>200</v>
      </c>
      <c r="AH313" s="327"/>
      <c r="AI313" s="327"/>
      <c r="AJ313" s="327"/>
      <c r="AK313" s="327"/>
      <c r="AL313" s="327"/>
      <c r="AM313" s="327"/>
      <c r="AN313" s="327"/>
      <c r="AO313" s="327"/>
      <c r="AP313" s="327"/>
      <c r="AQ313" s="537">
        <v>6.1</v>
      </c>
      <c r="AR313" s="537">
        <v>8</v>
      </c>
      <c r="AS313" s="327"/>
      <c r="AT313" s="327"/>
      <c r="AU313" s="327">
        <v>2</v>
      </c>
      <c r="AV313" s="327"/>
      <c r="AW313" s="327"/>
      <c r="AX313" s="327"/>
      <c r="AY313" s="327"/>
      <c r="AZ313" s="327"/>
      <c r="BA313" s="327"/>
      <c r="BB313" s="327">
        <v>1</v>
      </c>
      <c r="BC313" s="327">
        <v>1</v>
      </c>
      <c r="BD313" s="327">
        <v>1</v>
      </c>
      <c r="BE313" s="327">
        <v>1</v>
      </c>
      <c r="BF313" s="327">
        <v>1</v>
      </c>
      <c r="BG313" s="327">
        <v>1</v>
      </c>
      <c r="BH313" s="327">
        <v>1</v>
      </c>
      <c r="BI313" s="327">
        <v>1</v>
      </c>
      <c r="BJ313" s="327"/>
      <c r="BK313" s="327"/>
      <c r="BL313" s="327"/>
      <c r="BM313" s="327"/>
      <c r="BN313" s="327"/>
      <c r="BO313" s="327"/>
      <c r="BP313" s="327"/>
      <c r="BQ313" s="327"/>
      <c r="BR313" s="327">
        <v>1</v>
      </c>
      <c r="BS313" s="327">
        <v>4</v>
      </c>
      <c r="BT313" s="327"/>
      <c r="BU313" s="327"/>
      <c r="BV313" s="327"/>
      <c r="BW313" s="327"/>
      <c r="BX313" s="327"/>
      <c r="BY313" s="327"/>
      <c r="BZ313" s="327"/>
      <c r="CA313" s="327"/>
      <c r="CB313" s="327"/>
      <c r="CC313" s="327"/>
      <c r="CD313" s="327"/>
      <c r="CE313" s="327"/>
      <c r="CF313" s="327"/>
      <c r="CG313" s="327"/>
    </row>
    <row r="314" spans="2:96" ht="15" customHeight="1">
      <c r="C314" s="327"/>
      <c r="D314" s="327"/>
      <c r="E314" s="327" t="s">
        <v>261</v>
      </c>
      <c r="F314" s="327"/>
      <c r="G314" s="327" t="s">
        <v>888</v>
      </c>
      <c r="H314" s="327" t="s">
        <v>803</v>
      </c>
      <c r="I314" s="327" t="s">
        <v>803</v>
      </c>
      <c r="J314" s="327" t="s">
        <v>804</v>
      </c>
      <c r="K314" s="327" t="s">
        <v>805</v>
      </c>
      <c r="L314" s="327"/>
      <c r="M314" s="327"/>
      <c r="N314" s="327"/>
      <c r="O314" s="327"/>
      <c r="P314" s="534"/>
      <c r="Q314" s="534"/>
      <c r="R314" s="534"/>
      <c r="S314" s="327"/>
      <c r="T314" s="327"/>
      <c r="U314" s="327"/>
      <c r="V314" s="327"/>
      <c r="W314" s="327"/>
      <c r="X314" s="327"/>
      <c r="Y314" s="327"/>
      <c r="Z314" s="327"/>
      <c r="AA314" s="327"/>
      <c r="AB314" s="327"/>
      <c r="AC314" s="327"/>
      <c r="AD314" s="327"/>
      <c r="AE314" s="327" t="s">
        <v>89</v>
      </c>
      <c r="AF314" s="327"/>
      <c r="AG314" s="327">
        <v>200</v>
      </c>
      <c r="AH314" s="327"/>
      <c r="AI314" s="327"/>
      <c r="AJ314" s="327"/>
      <c r="AK314" s="327"/>
      <c r="AL314" s="327"/>
      <c r="AM314" s="327"/>
      <c r="AN314" s="327"/>
      <c r="AO314" s="327"/>
      <c r="AP314" s="327"/>
      <c r="AQ314" s="327">
        <v>5.9</v>
      </c>
      <c r="AR314" s="327">
        <v>5</v>
      </c>
      <c r="AS314" s="327"/>
      <c r="AT314" s="327"/>
      <c r="AU314" s="327">
        <v>2</v>
      </c>
      <c r="AV314" s="327"/>
      <c r="AW314" s="327"/>
      <c r="AX314" s="327"/>
      <c r="AY314" s="327"/>
      <c r="AZ314" s="327"/>
      <c r="BA314" s="327"/>
      <c r="BB314" s="327"/>
      <c r="BC314" s="327"/>
      <c r="BD314" s="327"/>
      <c r="BE314" s="327"/>
      <c r="BF314" s="327">
        <v>1</v>
      </c>
      <c r="BG314" s="327">
        <v>1</v>
      </c>
      <c r="BH314" s="327"/>
      <c r="BI314" s="327"/>
      <c r="BJ314" s="327"/>
      <c r="BK314" s="327"/>
      <c r="BL314" s="327"/>
      <c r="BM314" s="327"/>
      <c r="BN314" s="327"/>
      <c r="BO314" s="327"/>
      <c r="BP314" s="327"/>
      <c r="BQ314" s="327"/>
      <c r="BR314" s="327">
        <v>1</v>
      </c>
      <c r="BS314" s="327">
        <v>2</v>
      </c>
      <c r="BT314" s="327"/>
      <c r="BU314" s="327"/>
      <c r="BV314" s="327"/>
      <c r="BW314" s="327"/>
      <c r="BX314" s="327"/>
      <c r="BY314" s="327"/>
      <c r="BZ314" s="327"/>
      <c r="CA314" s="327"/>
      <c r="CB314" s="327"/>
      <c r="CC314" s="327"/>
      <c r="CD314" s="327"/>
      <c r="CE314" s="327"/>
      <c r="CF314" s="327"/>
      <c r="CG314" s="327"/>
    </row>
    <row r="315" spans="2:96" ht="15" customHeight="1">
      <c r="C315" s="327"/>
      <c r="D315" s="327"/>
      <c r="E315" s="327" t="s">
        <v>261</v>
      </c>
      <c r="F315" s="327"/>
      <c r="G315" s="327" t="s">
        <v>834</v>
      </c>
      <c r="H315" s="327" t="s">
        <v>803</v>
      </c>
      <c r="I315" s="327" t="s">
        <v>803</v>
      </c>
      <c r="J315" s="327" t="s">
        <v>804</v>
      </c>
      <c r="K315" s="327" t="s">
        <v>805</v>
      </c>
      <c r="L315" s="327"/>
      <c r="M315" s="327"/>
      <c r="N315" s="327"/>
      <c r="O315" s="327"/>
      <c r="P315" s="534"/>
      <c r="Q315" s="534"/>
      <c r="R315" s="534"/>
      <c r="S315" s="327"/>
      <c r="T315" s="327"/>
      <c r="U315" s="327"/>
      <c r="V315" s="327"/>
      <c r="W315" s="327"/>
      <c r="X315" s="327"/>
      <c r="Y315" s="327"/>
      <c r="Z315" s="327"/>
      <c r="AA315" s="327"/>
      <c r="AB315" s="327"/>
      <c r="AC315" s="327"/>
      <c r="AD315" s="327"/>
      <c r="AE315" s="327" t="s">
        <v>89</v>
      </c>
      <c r="AF315" s="327"/>
      <c r="AG315" s="327">
        <v>200</v>
      </c>
      <c r="AH315" s="327"/>
      <c r="AI315" s="327"/>
      <c r="AJ315" s="327"/>
      <c r="AK315" s="327"/>
      <c r="AL315" s="327"/>
      <c r="AM315" s="327"/>
      <c r="AN315" s="327"/>
      <c r="AO315" s="327"/>
      <c r="AP315" s="327"/>
      <c r="AQ315" s="327">
        <v>5.9</v>
      </c>
      <c r="AR315" s="327">
        <v>5</v>
      </c>
      <c r="AS315" s="327"/>
      <c r="AT315" s="327"/>
      <c r="AU315" s="327">
        <v>2</v>
      </c>
      <c r="AV315" s="327"/>
      <c r="AW315" s="327"/>
      <c r="AX315" s="327"/>
      <c r="AY315" s="327"/>
      <c r="AZ315" s="327"/>
      <c r="BA315" s="327"/>
      <c r="BB315" s="327"/>
      <c r="BC315" s="327"/>
      <c r="BD315" s="327"/>
      <c r="BE315" s="327"/>
      <c r="BF315" s="327"/>
      <c r="BG315" s="327"/>
      <c r="BH315" s="327">
        <v>1</v>
      </c>
      <c r="BI315" s="327">
        <v>1</v>
      </c>
      <c r="BJ315" s="327"/>
      <c r="BK315" s="327"/>
      <c r="BL315" s="327"/>
      <c r="BM315" s="327"/>
      <c r="BN315" s="327"/>
      <c r="BO315" s="327"/>
      <c r="BP315" s="327"/>
      <c r="BQ315" s="327"/>
      <c r="BR315" s="327">
        <v>1</v>
      </c>
      <c r="BS315" s="327">
        <v>2</v>
      </c>
      <c r="BT315" s="327"/>
      <c r="BU315" s="327"/>
      <c r="BV315" s="327"/>
      <c r="BW315" s="327"/>
      <c r="BX315" s="327"/>
      <c r="BY315" s="327"/>
      <c r="BZ315" s="327"/>
      <c r="CA315" s="327"/>
      <c r="CB315" s="327"/>
      <c r="CC315" s="327"/>
      <c r="CD315" s="327"/>
      <c r="CE315" s="327"/>
      <c r="CF315" s="327"/>
      <c r="CG315" s="327"/>
    </row>
    <row r="316" spans="2:96" ht="15" customHeight="1">
      <c r="B316" s="524" t="s">
        <v>830</v>
      </c>
      <c r="C316" s="327" t="s">
        <v>1024</v>
      </c>
      <c r="D316" s="327"/>
      <c r="E316" s="327" t="s">
        <v>113</v>
      </c>
      <c r="F316" s="327"/>
      <c r="G316" s="327" t="s">
        <v>835</v>
      </c>
      <c r="H316" s="327" t="s">
        <v>835</v>
      </c>
      <c r="I316" s="327" t="s">
        <v>806</v>
      </c>
      <c r="J316" s="327" t="s">
        <v>807</v>
      </c>
      <c r="K316" s="327" t="s">
        <v>808</v>
      </c>
      <c r="L316" s="327"/>
      <c r="M316" s="327"/>
      <c r="N316" s="327"/>
      <c r="O316" s="327"/>
      <c r="P316" s="534"/>
      <c r="Q316" s="534"/>
      <c r="R316" s="534"/>
      <c r="S316" s="327"/>
      <c r="T316" s="327"/>
      <c r="U316" s="327"/>
      <c r="V316" s="327"/>
      <c r="W316" s="327"/>
      <c r="X316" s="327"/>
      <c r="Y316" s="327"/>
      <c r="Z316" s="327"/>
      <c r="AA316" s="327"/>
      <c r="AB316" s="327"/>
      <c r="AC316" s="327"/>
      <c r="AD316" s="327"/>
      <c r="AE316" s="327" t="s">
        <v>89</v>
      </c>
      <c r="AF316" s="327"/>
      <c r="AG316" s="327">
        <v>100</v>
      </c>
      <c r="AH316" s="327"/>
      <c r="AI316" s="327"/>
      <c r="AJ316" s="327"/>
      <c r="AK316" s="327"/>
      <c r="AL316" s="327"/>
      <c r="AM316" s="327"/>
      <c r="AN316" s="327"/>
      <c r="AO316" s="327"/>
      <c r="AP316" s="327"/>
      <c r="AQ316" s="537">
        <v>6.5</v>
      </c>
      <c r="AR316" s="537">
        <v>8</v>
      </c>
      <c r="AS316" s="327"/>
      <c r="AT316" s="327"/>
      <c r="AU316" s="327">
        <v>2</v>
      </c>
      <c r="AV316" s="327"/>
      <c r="AW316" s="327"/>
      <c r="AX316" s="327"/>
      <c r="AY316" s="327"/>
      <c r="AZ316" s="327"/>
      <c r="BA316" s="327"/>
      <c r="BB316" s="327">
        <v>1</v>
      </c>
      <c r="BC316" s="327">
        <v>1</v>
      </c>
      <c r="BD316" s="327">
        <v>1</v>
      </c>
      <c r="BE316" s="327">
        <v>1</v>
      </c>
      <c r="BF316" s="327">
        <v>1</v>
      </c>
      <c r="BG316" s="327">
        <v>1</v>
      </c>
      <c r="BH316" s="327">
        <v>1</v>
      </c>
      <c r="BI316" s="327">
        <v>1</v>
      </c>
      <c r="BJ316" s="327"/>
      <c r="BK316" s="327"/>
      <c r="BL316" s="327"/>
      <c r="BM316" s="327"/>
      <c r="BN316" s="327"/>
      <c r="BO316" s="327"/>
      <c r="BP316" s="327"/>
      <c r="BQ316" s="327"/>
      <c r="BR316" s="327">
        <v>1</v>
      </c>
      <c r="BS316" s="327">
        <v>4</v>
      </c>
      <c r="BT316" s="327"/>
      <c r="BU316" s="327"/>
      <c r="BV316" s="327"/>
      <c r="BW316" s="327"/>
      <c r="BX316" s="327"/>
      <c r="BY316" s="327"/>
      <c r="BZ316" s="327"/>
      <c r="CA316" s="327"/>
      <c r="CB316" s="327"/>
      <c r="CC316" s="327"/>
      <c r="CD316" s="327"/>
      <c r="CE316" s="327"/>
      <c r="CF316" s="327"/>
      <c r="CG316" s="327"/>
    </row>
    <row r="317" spans="2:96" ht="15" customHeight="1">
      <c r="B317" s="524" t="s">
        <v>831</v>
      </c>
      <c r="C317" s="327" t="s">
        <v>1024</v>
      </c>
      <c r="D317" s="327"/>
      <c r="E317" s="327" t="s">
        <v>113</v>
      </c>
      <c r="F317" s="327"/>
      <c r="G317" s="327" t="s">
        <v>1591</v>
      </c>
      <c r="H317" s="327" t="s">
        <v>836</v>
      </c>
      <c r="I317" s="327" t="s">
        <v>809</v>
      </c>
      <c r="J317" s="327" t="s">
        <v>810</v>
      </c>
      <c r="K317" s="327" t="s">
        <v>811</v>
      </c>
      <c r="L317" s="327"/>
      <c r="M317" s="327"/>
      <c r="N317" s="327"/>
      <c r="O317" s="327"/>
      <c r="P317" s="534"/>
      <c r="Q317" s="534"/>
      <c r="R317" s="534"/>
      <c r="S317" s="327"/>
      <c r="T317" s="327"/>
      <c r="U317" s="327"/>
      <c r="V317" s="327"/>
      <c r="W317" s="327"/>
      <c r="X317" s="327"/>
      <c r="Y317" s="327"/>
      <c r="Z317" s="327"/>
      <c r="AA317" s="327"/>
      <c r="AB317" s="327"/>
      <c r="AC317" s="327"/>
      <c r="AD317" s="327"/>
      <c r="AE317" s="327" t="s">
        <v>132</v>
      </c>
      <c r="AF317" s="327"/>
      <c r="AG317" s="327">
        <v>300</v>
      </c>
      <c r="AH317" s="327"/>
      <c r="AI317" s="327"/>
      <c r="AJ317" s="327"/>
      <c r="AK317" s="327"/>
      <c r="AL317" s="327"/>
      <c r="AM317" s="327"/>
      <c r="AN317" s="327"/>
      <c r="AO317" s="327"/>
      <c r="AP317" s="327"/>
      <c r="AQ317" s="327">
        <v>6</v>
      </c>
      <c r="AR317" s="327">
        <v>5</v>
      </c>
      <c r="AS317" s="327"/>
      <c r="AT317" s="327"/>
      <c r="AU317" s="327">
        <v>2</v>
      </c>
      <c r="AV317" s="327"/>
      <c r="AW317" s="327"/>
      <c r="AX317" s="327"/>
      <c r="AY317" s="327"/>
      <c r="AZ317" s="327"/>
      <c r="BA317" s="327"/>
      <c r="BB317" s="327">
        <v>1</v>
      </c>
      <c r="BC317" s="327">
        <v>1</v>
      </c>
      <c r="BD317" s="327">
        <v>1</v>
      </c>
      <c r="BE317" s="327">
        <v>1</v>
      </c>
      <c r="BF317" s="327">
        <v>1</v>
      </c>
      <c r="BG317" s="327">
        <v>1</v>
      </c>
      <c r="BH317" s="327">
        <v>1</v>
      </c>
      <c r="BI317" s="327">
        <v>1</v>
      </c>
      <c r="BJ317" s="327"/>
      <c r="BK317" s="327"/>
      <c r="BL317" s="327"/>
      <c r="BM317" s="327"/>
      <c r="BN317" s="327"/>
      <c r="BO317" s="327"/>
      <c r="BP317" s="327"/>
      <c r="BQ317" s="327"/>
      <c r="BR317" s="327">
        <v>1</v>
      </c>
      <c r="BS317" s="327">
        <v>4</v>
      </c>
      <c r="BT317" s="327"/>
      <c r="BU317" s="327"/>
      <c r="BV317" s="327"/>
      <c r="BW317" s="327"/>
      <c r="BX317" s="327"/>
      <c r="BY317" s="327"/>
      <c r="BZ317" s="327"/>
      <c r="CA317" s="327"/>
      <c r="CB317" s="327"/>
      <c r="CC317" s="327"/>
      <c r="CD317" s="327"/>
      <c r="CE317" s="327"/>
      <c r="CF317" s="327"/>
      <c r="CG317" s="327"/>
    </row>
    <row r="318" spans="2:96" ht="15" customHeight="1">
      <c r="B318" s="524" t="s">
        <v>831</v>
      </c>
      <c r="C318" s="327" t="s">
        <v>1024</v>
      </c>
      <c r="D318" s="327"/>
      <c r="E318" s="327" t="s">
        <v>113</v>
      </c>
      <c r="F318" s="327"/>
      <c r="G318" s="327" t="s">
        <v>836</v>
      </c>
      <c r="H318" s="327" t="s">
        <v>836</v>
      </c>
      <c r="I318" s="327" t="s">
        <v>809</v>
      </c>
      <c r="J318" s="327" t="s">
        <v>810</v>
      </c>
      <c r="K318" s="327" t="s">
        <v>811</v>
      </c>
      <c r="L318" s="327"/>
      <c r="M318" s="327"/>
      <c r="N318" s="327"/>
      <c r="O318" s="327"/>
      <c r="P318" s="534"/>
      <c r="Q318" s="534"/>
      <c r="R318" s="534"/>
      <c r="S318" s="327"/>
      <c r="T318" s="327"/>
      <c r="U318" s="327"/>
      <c r="V318" s="327"/>
      <c r="W318" s="327"/>
      <c r="X318" s="327"/>
      <c r="Y318" s="327"/>
      <c r="Z318" s="327"/>
      <c r="AA318" s="327"/>
      <c r="AB318" s="327"/>
      <c r="AC318" s="327"/>
      <c r="AD318" s="327"/>
      <c r="AE318" s="327" t="s">
        <v>132</v>
      </c>
      <c r="AF318" s="327"/>
      <c r="AG318" s="327">
        <v>300</v>
      </c>
      <c r="AH318" s="327"/>
      <c r="AI318" s="327"/>
      <c r="AJ318" s="327"/>
      <c r="AK318" s="327"/>
      <c r="AL318" s="327"/>
      <c r="AM318" s="327"/>
      <c r="AN318" s="327"/>
      <c r="AO318" s="327"/>
      <c r="AP318" s="327"/>
      <c r="AQ318" s="327">
        <v>6</v>
      </c>
      <c r="AR318" s="327">
        <v>5</v>
      </c>
      <c r="AS318" s="327"/>
      <c r="AT318" s="327"/>
      <c r="AU318" s="327">
        <v>2</v>
      </c>
      <c r="AV318" s="327"/>
      <c r="AW318" s="327"/>
      <c r="AX318" s="327"/>
      <c r="AY318" s="327"/>
      <c r="AZ318" s="327"/>
      <c r="BA318" s="327"/>
      <c r="BB318" s="327">
        <v>1</v>
      </c>
      <c r="BC318" s="327">
        <v>1</v>
      </c>
      <c r="BD318" s="327">
        <v>1</v>
      </c>
      <c r="BE318" s="327">
        <v>1</v>
      </c>
      <c r="BF318" s="327">
        <v>1</v>
      </c>
      <c r="BG318" s="327">
        <v>1</v>
      </c>
      <c r="BH318" s="327">
        <v>1</v>
      </c>
      <c r="BI318" s="327">
        <v>1</v>
      </c>
      <c r="BJ318" s="327"/>
      <c r="BK318" s="327"/>
      <c r="BL318" s="327"/>
      <c r="BM318" s="327"/>
      <c r="BN318" s="327"/>
      <c r="BO318" s="327"/>
      <c r="BP318" s="327"/>
      <c r="BQ318" s="327"/>
      <c r="BR318" s="327">
        <v>1</v>
      </c>
      <c r="BS318" s="327">
        <v>4</v>
      </c>
      <c r="BT318" s="327"/>
      <c r="BU318" s="327"/>
      <c r="BV318" s="327"/>
      <c r="BW318" s="327"/>
      <c r="BX318" s="327"/>
      <c r="BY318" s="327"/>
      <c r="BZ318" s="327"/>
      <c r="CA318" s="327"/>
      <c r="CB318" s="327"/>
      <c r="CC318" s="327"/>
      <c r="CD318" s="327"/>
      <c r="CE318" s="327"/>
      <c r="CF318" s="327"/>
      <c r="CG318" s="327"/>
    </row>
    <row r="319" spans="2:96" ht="15" customHeight="1">
      <c r="B319" s="524" t="s">
        <v>831</v>
      </c>
      <c r="C319" s="327" t="s">
        <v>1024</v>
      </c>
      <c r="D319" s="327"/>
      <c r="E319" s="327" t="s">
        <v>113</v>
      </c>
      <c r="F319" s="327"/>
      <c r="G319" s="327" t="s">
        <v>837</v>
      </c>
      <c r="H319" s="327" t="s">
        <v>837</v>
      </c>
      <c r="I319" s="327" t="s">
        <v>812</v>
      </c>
      <c r="J319" s="327" t="s">
        <v>813</v>
      </c>
      <c r="K319" s="327" t="s">
        <v>811</v>
      </c>
      <c r="L319" s="327"/>
      <c r="M319" s="327"/>
      <c r="N319" s="327"/>
      <c r="O319" s="327"/>
      <c r="P319" s="534"/>
      <c r="Q319" s="534"/>
      <c r="R319" s="534"/>
      <c r="S319" s="327"/>
      <c r="T319" s="327"/>
      <c r="U319" s="327"/>
      <c r="V319" s="327"/>
      <c r="W319" s="327"/>
      <c r="X319" s="327"/>
      <c r="Y319" s="327"/>
      <c r="Z319" s="327"/>
      <c r="AA319" s="327"/>
      <c r="AB319" s="327"/>
      <c r="AC319" s="327"/>
      <c r="AD319" s="327"/>
      <c r="AE319" s="327" t="s">
        <v>132</v>
      </c>
      <c r="AF319" s="327"/>
      <c r="AG319" s="327">
        <v>160</v>
      </c>
      <c r="AH319" s="327"/>
      <c r="AI319" s="327"/>
      <c r="AJ319" s="327"/>
      <c r="AK319" s="327"/>
      <c r="AL319" s="327"/>
      <c r="AM319" s="327"/>
      <c r="AN319" s="327"/>
      <c r="AO319" s="327"/>
      <c r="AP319" s="327"/>
      <c r="AQ319" s="327">
        <v>6</v>
      </c>
      <c r="AR319" s="327">
        <v>5</v>
      </c>
      <c r="AS319" s="327"/>
      <c r="AT319" s="327"/>
      <c r="AU319" s="327">
        <v>2</v>
      </c>
      <c r="AV319" s="327"/>
      <c r="AW319" s="327"/>
      <c r="AX319" s="327"/>
      <c r="AY319" s="327"/>
      <c r="AZ319" s="327"/>
      <c r="BA319" s="327"/>
      <c r="BB319" s="327">
        <v>1</v>
      </c>
      <c r="BC319" s="327">
        <v>1</v>
      </c>
      <c r="BD319" s="327">
        <v>1</v>
      </c>
      <c r="BE319" s="327">
        <v>1</v>
      </c>
      <c r="BF319" s="327">
        <v>1</v>
      </c>
      <c r="BG319" s="327">
        <v>1</v>
      </c>
      <c r="BH319" s="327">
        <v>1</v>
      </c>
      <c r="BI319" s="327">
        <v>1</v>
      </c>
      <c r="BJ319" s="327"/>
      <c r="BK319" s="327"/>
      <c r="BL319" s="327"/>
      <c r="BM319" s="327"/>
      <c r="BN319" s="327"/>
      <c r="BO319" s="327"/>
      <c r="BP319" s="327"/>
      <c r="BQ319" s="327"/>
      <c r="BR319" s="327">
        <v>1</v>
      </c>
      <c r="BS319" s="327">
        <v>4</v>
      </c>
      <c r="BT319" s="327"/>
      <c r="BU319" s="327"/>
      <c r="BV319" s="327"/>
      <c r="BW319" s="327"/>
      <c r="BX319" s="327"/>
      <c r="BY319" s="327"/>
      <c r="BZ319" s="327"/>
      <c r="CA319" s="327"/>
      <c r="CB319" s="327"/>
      <c r="CC319" s="327"/>
      <c r="CD319" s="327"/>
      <c r="CE319" s="327"/>
      <c r="CF319" s="327"/>
      <c r="CG319" s="327"/>
    </row>
    <row r="320" spans="2:96" ht="15" customHeight="1">
      <c r="B320" s="524" t="s">
        <v>877</v>
      </c>
      <c r="C320" s="327"/>
      <c r="D320" s="327"/>
      <c r="E320" s="327" t="s">
        <v>159</v>
      </c>
      <c r="F320" s="327"/>
      <c r="G320" s="327" t="s">
        <v>842</v>
      </c>
      <c r="H320" s="327" t="s">
        <v>877</v>
      </c>
      <c r="I320" s="327" t="s">
        <v>814</v>
      </c>
      <c r="J320" s="327" t="s">
        <v>815</v>
      </c>
      <c r="K320" s="327" t="s">
        <v>816</v>
      </c>
      <c r="L320" s="327"/>
      <c r="M320" s="327"/>
      <c r="N320" s="327"/>
      <c r="O320" s="327"/>
      <c r="P320" s="534"/>
      <c r="Q320" s="534"/>
      <c r="R320" s="534"/>
      <c r="S320" s="327"/>
      <c r="T320" s="327"/>
      <c r="U320" s="327"/>
      <c r="V320" s="327"/>
      <c r="W320" s="327"/>
      <c r="X320" s="327"/>
      <c r="Y320" s="327"/>
      <c r="Z320" s="327"/>
      <c r="AA320" s="327"/>
      <c r="AB320" s="327"/>
      <c r="AC320" s="327"/>
      <c r="AD320" s="327"/>
      <c r="AE320" s="327" t="s">
        <v>169</v>
      </c>
      <c r="AF320" s="327"/>
      <c r="AG320" s="327">
        <v>300</v>
      </c>
      <c r="AH320" s="327"/>
      <c r="AI320" s="327"/>
      <c r="AJ320" s="327"/>
      <c r="AK320" s="327"/>
      <c r="AL320" s="327"/>
      <c r="AM320" s="327"/>
      <c r="AN320" s="327"/>
      <c r="AO320" s="327"/>
      <c r="AP320" s="327"/>
      <c r="AQ320" s="327">
        <v>6</v>
      </c>
      <c r="AR320" s="327">
        <v>5</v>
      </c>
      <c r="AS320" s="327"/>
      <c r="AT320" s="327"/>
      <c r="AU320" s="327">
        <v>2</v>
      </c>
      <c r="AV320" s="327"/>
      <c r="AW320" s="327"/>
      <c r="AX320" s="327"/>
      <c r="AY320" s="327"/>
      <c r="AZ320" s="327"/>
      <c r="BA320" s="327"/>
      <c r="BB320" s="327"/>
      <c r="BC320" s="327"/>
      <c r="BD320" s="327"/>
      <c r="BE320" s="327"/>
      <c r="BF320" s="327"/>
      <c r="BG320" s="327"/>
      <c r="BH320" s="327"/>
      <c r="BI320" s="327">
        <v>1</v>
      </c>
      <c r="BJ320" s="327"/>
      <c r="BK320" s="327"/>
      <c r="BL320" s="327"/>
      <c r="BM320" s="327"/>
      <c r="BN320" s="327"/>
      <c r="BO320" s="327"/>
      <c r="BP320" s="327"/>
      <c r="BQ320" s="327">
        <v>1</v>
      </c>
      <c r="BR320" s="327">
        <v>1</v>
      </c>
      <c r="BS320" s="327">
        <v>1</v>
      </c>
      <c r="BT320" s="327"/>
      <c r="BU320" s="327"/>
      <c r="BV320" s="327"/>
      <c r="BW320" s="327"/>
      <c r="BX320" s="327"/>
      <c r="BY320" s="327"/>
      <c r="BZ320" s="327"/>
      <c r="CA320" s="327"/>
      <c r="CB320" s="327"/>
      <c r="CC320" s="327"/>
      <c r="CD320" s="327"/>
      <c r="CE320" s="327"/>
      <c r="CF320" s="327"/>
      <c r="CG320" s="327"/>
    </row>
    <row r="321" spans="2:85" ht="15" customHeight="1">
      <c r="B321" s="524" t="s">
        <v>877</v>
      </c>
      <c r="C321" s="327"/>
      <c r="D321" s="327"/>
      <c r="E321" s="327" t="s">
        <v>159</v>
      </c>
      <c r="F321" s="327"/>
      <c r="G321" s="327" t="s">
        <v>843</v>
      </c>
      <c r="H321" s="327" t="s">
        <v>843</v>
      </c>
      <c r="I321" s="327" t="s">
        <v>817</v>
      </c>
      <c r="J321" s="327" t="s">
        <v>818</v>
      </c>
      <c r="K321" s="327" t="s">
        <v>819</v>
      </c>
      <c r="L321" s="327"/>
      <c r="M321" s="327"/>
      <c r="N321" s="327"/>
      <c r="O321" s="327"/>
      <c r="P321" s="534"/>
      <c r="Q321" s="534"/>
      <c r="R321" s="534"/>
      <c r="S321" s="327"/>
      <c r="T321" s="327"/>
      <c r="U321" s="327"/>
      <c r="V321" s="327"/>
      <c r="W321" s="327"/>
      <c r="X321" s="327"/>
      <c r="Y321" s="327"/>
      <c r="Z321" s="327"/>
      <c r="AA321" s="327"/>
      <c r="AB321" s="327"/>
      <c r="AC321" s="327"/>
      <c r="AD321" s="327"/>
      <c r="AE321" s="327" t="s">
        <v>169</v>
      </c>
      <c r="AF321" s="327"/>
      <c r="AG321" s="327">
        <v>300</v>
      </c>
      <c r="AH321" s="327"/>
      <c r="AI321" s="327"/>
      <c r="AJ321" s="327"/>
      <c r="AK321" s="327"/>
      <c r="AL321" s="327"/>
      <c r="AM321" s="327"/>
      <c r="AN321" s="327"/>
      <c r="AO321" s="327"/>
      <c r="AP321" s="327"/>
      <c r="AQ321" s="327">
        <v>6</v>
      </c>
      <c r="AR321" s="327">
        <v>5</v>
      </c>
      <c r="AS321" s="327"/>
      <c r="AT321" s="327"/>
      <c r="AU321" s="327">
        <v>2</v>
      </c>
      <c r="AV321" s="327"/>
      <c r="AW321" s="327"/>
      <c r="AX321" s="327"/>
      <c r="AY321" s="327"/>
      <c r="AZ321" s="327"/>
      <c r="BA321" s="327"/>
      <c r="BB321" s="327"/>
      <c r="BC321" s="327"/>
      <c r="BD321" s="327"/>
      <c r="BE321" s="327"/>
      <c r="BF321" s="327"/>
      <c r="BG321" s="327"/>
      <c r="BH321" s="327"/>
      <c r="BI321" s="327">
        <v>1</v>
      </c>
      <c r="BJ321" s="327"/>
      <c r="BK321" s="327"/>
      <c r="BL321" s="327"/>
      <c r="BM321" s="327"/>
      <c r="BN321" s="327"/>
      <c r="BO321" s="327"/>
      <c r="BP321" s="327"/>
      <c r="BQ321" s="327">
        <v>1</v>
      </c>
      <c r="BR321" s="327">
        <v>1</v>
      </c>
      <c r="BS321" s="327">
        <v>1</v>
      </c>
      <c r="BT321" s="327"/>
      <c r="BU321" s="327"/>
      <c r="BV321" s="327"/>
      <c r="BW321" s="327"/>
      <c r="BX321" s="327"/>
      <c r="BY321" s="327"/>
      <c r="BZ321" s="327"/>
      <c r="CA321" s="327"/>
      <c r="CB321" s="327"/>
      <c r="CC321" s="327"/>
      <c r="CD321" s="327"/>
      <c r="CE321" s="327"/>
      <c r="CF321" s="327"/>
      <c r="CG321" s="327"/>
    </row>
    <row r="322" spans="2:85" ht="15" customHeight="1">
      <c r="B322" s="524" t="s">
        <v>877</v>
      </c>
      <c r="C322" s="327"/>
      <c r="D322" s="327"/>
      <c r="E322" s="327" t="s">
        <v>159</v>
      </c>
      <c r="F322" s="327"/>
      <c r="G322" s="327" t="s">
        <v>1095</v>
      </c>
      <c r="H322" s="327" t="s">
        <v>877</v>
      </c>
      <c r="I322" s="327" t="s">
        <v>814</v>
      </c>
      <c r="J322" s="327" t="s">
        <v>815</v>
      </c>
      <c r="K322" s="327" t="s">
        <v>816</v>
      </c>
      <c r="L322" s="327"/>
      <c r="M322" s="327"/>
      <c r="N322" s="327"/>
      <c r="O322" s="327"/>
      <c r="P322" s="534"/>
      <c r="Q322" s="534"/>
      <c r="R322" s="534"/>
      <c r="S322" s="327"/>
      <c r="T322" s="327"/>
      <c r="U322" s="327"/>
      <c r="V322" s="327"/>
      <c r="W322" s="327"/>
      <c r="X322" s="327"/>
      <c r="Y322" s="327"/>
      <c r="Z322" s="327"/>
      <c r="AA322" s="327"/>
      <c r="AB322" s="327"/>
      <c r="AC322" s="327"/>
      <c r="AD322" s="327"/>
      <c r="AE322" s="327" t="s">
        <v>169</v>
      </c>
      <c r="AF322" s="327"/>
      <c r="AG322" s="327">
        <v>300</v>
      </c>
      <c r="AH322" s="327"/>
      <c r="AI322" s="327"/>
      <c r="AJ322" s="327"/>
      <c r="AK322" s="327"/>
      <c r="AL322" s="327"/>
      <c r="AM322" s="327"/>
      <c r="AN322" s="327"/>
      <c r="AO322" s="327"/>
      <c r="AP322" s="327"/>
      <c r="AQ322" s="327">
        <v>6</v>
      </c>
      <c r="AR322" s="327">
        <v>5</v>
      </c>
      <c r="AS322" s="327"/>
      <c r="AT322" s="327"/>
      <c r="AU322" s="327">
        <v>2</v>
      </c>
      <c r="AV322" s="327"/>
      <c r="AW322" s="327"/>
      <c r="AX322" s="327"/>
      <c r="AY322" s="327"/>
      <c r="AZ322" s="327"/>
      <c r="BA322" s="327"/>
      <c r="BB322" s="327"/>
      <c r="BC322" s="327"/>
      <c r="BD322" s="327"/>
      <c r="BE322" s="327"/>
      <c r="BF322" s="327"/>
      <c r="BG322" s="327"/>
      <c r="BH322" s="327">
        <v>1</v>
      </c>
      <c r="BI322" s="327"/>
      <c r="BJ322" s="327"/>
      <c r="BK322" s="327"/>
      <c r="BL322" s="327"/>
      <c r="BM322" s="327"/>
      <c r="BN322" s="327"/>
      <c r="BO322" s="327"/>
      <c r="BP322" s="327"/>
      <c r="BQ322" s="327">
        <v>1</v>
      </c>
      <c r="BR322" s="327">
        <v>1</v>
      </c>
      <c r="BS322" s="327">
        <v>1</v>
      </c>
      <c r="BT322" s="327"/>
      <c r="BU322" s="327"/>
      <c r="BV322" s="327"/>
      <c r="BW322" s="327"/>
      <c r="BX322" s="327"/>
      <c r="BY322" s="327"/>
      <c r="BZ322" s="327"/>
      <c r="CA322" s="327"/>
      <c r="CB322" s="327"/>
      <c r="CC322" s="327"/>
      <c r="CD322" s="327"/>
      <c r="CE322" s="327"/>
      <c r="CF322" s="327"/>
      <c r="CG322" s="327"/>
    </row>
    <row r="323" spans="2:85" ht="15" customHeight="1">
      <c r="B323" s="524" t="s">
        <v>877</v>
      </c>
      <c r="C323" s="327"/>
      <c r="D323" s="327"/>
      <c r="E323" s="327" t="s">
        <v>159</v>
      </c>
      <c r="F323" s="327"/>
      <c r="G323" s="327" t="s">
        <v>1096</v>
      </c>
      <c r="H323" s="327" t="s">
        <v>843</v>
      </c>
      <c r="I323" s="327" t="s">
        <v>817</v>
      </c>
      <c r="J323" s="327" t="s">
        <v>818</v>
      </c>
      <c r="K323" s="327" t="s">
        <v>819</v>
      </c>
      <c r="L323" s="327"/>
      <c r="M323" s="327"/>
      <c r="N323" s="327"/>
      <c r="O323" s="327"/>
      <c r="P323" s="534"/>
      <c r="Q323" s="534"/>
      <c r="R323" s="534"/>
      <c r="S323" s="327"/>
      <c r="T323" s="327"/>
      <c r="U323" s="327"/>
      <c r="V323" s="327"/>
      <c r="W323" s="327"/>
      <c r="X323" s="327"/>
      <c r="Y323" s="327"/>
      <c r="Z323" s="327"/>
      <c r="AA323" s="327"/>
      <c r="AB323" s="327"/>
      <c r="AC323" s="327"/>
      <c r="AD323" s="327"/>
      <c r="AE323" s="327" t="s">
        <v>169</v>
      </c>
      <c r="AF323" s="327"/>
      <c r="AG323" s="327">
        <v>300</v>
      </c>
      <c r="AH323" s="327"/>
      <c r="AI323" s="327"/>
      <c r="AJ323" s="327"/>
      <c r="AK323" s="327"/>
      <c r="AL323" s="327"/>
      <c r="AM323" s="327"/>
      <c r="AN323" s="327"/>
      <c r="AO323" s="327"/>
      <c r="AP323" s="327"/>
      <c r="AQ323" s="327">
        <v>6</v>
      </c>
      <c r="AR323" s="327">
        <v>5</v>
      </c>
      <c r="AS323" s="327"/>
      <c r="AT323" s="327"/>
      <c r="AU323" s="327">
        <v>2</v>
      </c>
      <c r="AV323" s="327"/>
      <c r="AW323" s="327"/>
      <c r="AX323" s="327"/>
      <c r="AY323" s="327"/>
      <c r="AZ323" s="327"/>
      <c r="BA323" s="327"/>
      <c r="BB323" s="327"/>
      <c r="BC323" s="327"/>
      <c r="BD323" s="327"/>
      <c r="BE323" s="327"/>
      <c r="BF323" s="327"/>
      <c r="BG323" s="327"/>
      <c r="BH323" s="327">
        <v>1</v>
      </c>
      <c r="BI323" s="327"/>
      <c r="BJ323" s="327"/>
      <c r="BK323" s="327"/>
      <c r="BL323" s="327"/>
      <c r="BM323" s="327"/>
      <c r="BN323" s="327"/>
      <c r="BO323" s="327"/>
      <c r="BP323" s="327"/>
      <c r="BQ323" s="327">
        <v>1</v>
      </c>
      <c r="BR323" s="327">
        <v>1</v>
      </c>
      <c r="BS323" s="327">
        <v>1</v>
      </c>
      <c r="BT323" s="327"/>
      <c r="BU323" s="327"/>
      <c r="BV323" s="327"/>
      <c r="BW323" s="327"/>
      <c r="BX323" s="327"/>
      <c r="BY323" s="327"/>
      <c r="BZ323" s="327"/>
      <c r="CA323" s="327"/>
      <c r="CB323" s="327"/>
      <c r="CC323" s="327"/>
      <c r="CD323" s="327"/>
      <c r="CE323" s="327"/>
      <c r="CF323" s="327"/>
      <c r="CG323" s="327"/>
    </row>
    <row r="324" spans="2:85" ht="15" customHeight="1">
      <c r="C324" s="327"/>
      <c r="D324" s="327"/>
      <c r="E324" s="327" t="s">
        <v>159</v>
      </c>
      <c r="F324" s="327"/>
      <c r="G324" s="327" t="s">
        <v>844</v>
      </c>
      <c r="H324" s="327" t="s">
        <v>814</v>
      </c>
      <c r="I324" s="327" t="s">
        <v>814</v>
      </c>
      <c r="J324" s="327" t="s">
        <v>815</v>
      </c>
      <c r="K324" s="327" t="s">
        <v>816</v>
      </c>
      <c r="L324" s="327"/>
      <c r="M324" s="327"/>
      <c r="N324" s="327"/>
      <c r="O324" s="327"/>
      <c r="P324" s="534"/>
      <c r="Q324" s="534"/>
      <c r="R324" s="534"/>
      <c r="S324" s="327"/>
      <c r="T324" s="327"/>
      <c r="U324" s="327"/>
      <c r="V324" s="327"/>
      <c r="W324" s="327"/>
      <c r="X324" s="327"/>
      <c r="Y324" s="327"/>
      <c r="Z324" s="327"/>
      <c r="AA324" s="327"/>
      <c r="AB324" s="327"/>
      <c r="AC324" s="327"/>
      <c r="AD324" s="327"/>
      <c r="AE324" s="327" t="s">
        <v>132</v>
      </c>
      <c r="AF324" s="327"/>
      <c r="AG324" s="327">
        <v>100</v>
      </c>
      <c r="AH324" s="327"/>
      <c r="AI324" s="327"/>
      <c r="AJ324" s="327"/>
      <c r="AK324" s="327"/>
      <c r="AL324" s="327"/>
      <c r="AM324" s="327"/>
      <c r="AN324" s="327"/>
      <c r="AO324" s="327"/>
      <c r="AP324" s="327"/>
      <c r="AQ324" s="327">
        <v>6</v>
      </c>
      <c r="AR324" s="327">
        <v>5</v>
      </c>
      <c r="AS324" s="327"/>
      <c r="AT324" s="327"/>
      <c r="AU324" s="327">
        <v>2</v>
      </c>
      <c r="AV324" s="327"/>
      <c r="AW324" s="327"/>
      <c r="AX324" s="327"/>
      <c r="AY324" s="327"/>
      <c r="AZ324" s="327"/>
      <c r="BA324" s="327"/>
      <c r="BB324" s="327"/>
      <c r="BC324" s="327"/>
      <c r="BD324" s="327"/>
      <c r="BE324" s="327"/>
      <c r="BF324" s="327">
        <v>1</v>
      </c>
      <c r="BG324" s="327">
        <v>1</v>
      </c>
      <c r="BH324" s="327">
        <v>1</v>
      </c>
      <c r="BI324" s="327">
        <v>1</v>
      </c>
      <c r="BJ324" s="327"/>
      <c r="BK324" s="327"/>
      <c r="BL324" s="327"/>
      <c r="BM324" s="327"/>
      <c r="BN324" s="327">
        <v>1</v>
      </c>
      <c r="BO324" s="327">
        <v>1</v>
      </c>
      <c r="BP324" s="327">
        <v>1</v>
      </c>
      <c r="BQ324" s="327"/>
      <c r="BR324" s="327">
        <v>1</v>
      </c>
      <c r="BS324" s="327">
        <v>3</v>
      </c>
      <c r="BT324" s="327"/>
      <c r="BU324" s="327"/>
      <c r="BV324" s="327"/>
      <c r="BW324" s="327"/>
      <c r="BX324" s="327"/>
      <c r="BY324" s="327"/>
      <c r="BZ324" s="327"/>
      <c r="CA324" s="327"/>
      <c r="CB324" s="327"/>
      <c r="CC324" s="327"/>
      <c r="CD324" s="327"/>
      <c r="CE324" s="327"/>
      <c r="CF324" s="327"/>
      <c r="CG324" s="327"/>
    </row>
    <row r="325" spans="2:85" ht="15" customHeight="1">
      <c r="C325" s="327"/>
      <c r="D325" s="327"/>
      <c r="E325" s="327" t="s">
        <v>159</v>
      </c>
      <c r="F325" s="327"/>
      <c r="G325" s="327" t="s">
        <v>845</v>
      </c>
      <c r="H325" s="327" t="s">
        <v>817</v>
      </c>
      <c r="I325" s="327" t="s">
        <v>817</v>
      </c>
      <c r="J325" s="327" t="s">
        <v>818</v>
      </c>
      <c r="K325" s="327" t="s">
        <v>819</v>
      </c>
      <c r="L325" s="327"/>
      <c r="M325" s="327"/>
      <c r="N325" s="327"/>
      <c r="O325" s="327"/>
      <c r="P325" s="534"/>
      <c r="Q325" s="534"/>
      <c r="R325" s="534"/>
      <c r="S325" s="327"/>
      <c r="T325" s="327"/>
      <c r="U325" s="327"/>
      <c r="V325" s="327"/>
      <c r="W325" s="327"/>
      <c r="X325" s="327"/>
      <c r="Y325" s="327"/>
      <c r="Z325" s="327"/>
      <c r="AA325" s="327"/>
      <c r="AB325" s="327"/>
      <c r="AC325" s="327"/>
      <c r="AD325" s="327"/>
      <c r="AE325" s="327" t="s">
        <v>132</v>
      </c>
      <c r="AF325" s="327"/>
      <c r="AG325" s="327">
        <v>100</v>
      </c>
      <c r="AH325" s="327"/>
      <c r="AI325" s="327"/>
      <c r="AJ325" s="327"/>
      <c r="AK325" s="327"/>
      <c r="AL325" s="327"/>
      <c r="AM325" s="327"/>
      <c r="AN325" s="327"/>
      <c r="AO325" s="327"/>
      <c r="AP325" s="327"/>
      <c r="AQ325" s="327">
        <v>6</v>
      </c>
      <c r="AR325" s="327">
        <v>5</v>
      </c>
      <c r="AS325" s="327"/>
      <c r="AT325" s="327"/>
      <c r="AU325" s="327">
        <v>2</v>
      </c>
      <c r="AV325" s="327"/>
      <c r="AW325" s="327"/>
      <c r="AX325" s="327"/>
      <c r="AY325" s="327"/>
      <c r="AZ325" s="327"/>
      <c r="BA325" s="327"/>
      <c r="BB325" s="327"/>
      <c r="BC325" s="327"/>
      <c r="BD325" s="327"/>
      <c r="BE325" s="327"/>
      <c r="BF325" s="327">
        <v>1</v>
      </c>
      <c r="BG325" s="327">
        <v>1</v>
      </c>
      <c r="BH325" s="327">
        <v>1</v>
      </c>
      <c r="BI325" s="327">
        <v>1</v>
      </c>
      <c r="BJ325" s="327"/>
      <c r="BK325" s="327"/>
      <c r="BL325" s="327"/>
      <c r="BM325" s="327"/>
      <c r="BN325" s="327">
        <v>1</v>
      </c>
      <c r="BO325" s="327">
        <v>1</v>
      </c>
      <c r="BP325" s="327">
        <v>1</v>
      </c>
      <c r="BQ325" s="327"/>
      <c r="BR325" s="327">
        <v>1</v>
      </c>
      <c r="BS325" s="327">
        <v>3</v>
      </c>
      <c r="BT325" s="327"/>
      <c r="BU325" s="327"/>
      <c r="BV325" s="327"/>
      <c r="BW325" s="327"/>
      <c r="BX325" s="327"/>
      <c r="BY325" s="327"/>
      <c r="BZ325" s="327"/>
      <c r="CA325" s="327"/>
      <c r="CB325" s="327"/>
      <c r="CC325" s="327"/>
      <c r="CD325" s="327"/>
      <c r="CE325" s="327"/>
      <c r="CF325" s="327"/>
      <c r="CG325" s="327"/>
    </row>
    <row r="326" spans="2:85" ht="15" customHeight="1">
      <c r="B326" s="524" t="s">
        <v>878</v>
      </c>
      <c r="C326" s="327"/>
      <c r="D326" s="327"/>
      <c r="E326" s="327" t="s">
        <v>159</v>
      </c>
      <c r="F326" s="327"/>
      <c r="G326" s="327" t="s">
        <v>1097</v>
      </c>
      <c r="H326" s="327" t="s">
        <v>878</v>
      </c>
      <c r="I326" s="327" t="s">
        <v>820</v>
      </c>
      <c r="J326" s="327" t="s">
        <v>821</v>
      </c>
      <c r="K326" s="327" t="s">
        <v>816</v>
      </c>
      <c r="L326" s="327"/>
      <c r="M326" s="327"/>
      <c r="N326" s="327"/>
      <c r="O326" s="327"/>
      <c r="P326" s="534"/>
      <c r="Q326" s="534"/>
      <c r="R326" s="534"/>
      <c r="S326" s="327"/>
      <c r="T326" s="327"/>
      <c r="U326" s="327"/>
      <c r="V326" s="327"/>
      <c r="W326" s="327"/>
      <c r="X326" s="327"/>
      <c r="Y326" s="327"/>
      <c r="Z326" s="327"/>
      <c r="AA326" s="327"/>
      <c r="AB326" s="327"/>
      <c r="AC326" s="327"/>
      <c r="AD326" s="327"/>
      <c r="AE326" s="327" t="s">
        <v>169</v>
      </c>
      <c r="AF326" s="327"/>
      <c r="AG326" s="327">
        <v>600</v>
      </c>
      <c r="AH326" s="327"/>
      <c r="AI326" s="327"/>
      <c r="AJ326" s="327"/>
      <c r="AK326" s="327"/>
      <c r="AL326" s="327"/>
      <c r="AM326" s="327"/>
      <c r="AN326" s="327"/>
      <c r="AO326" s="327"/>
      <c r="AP326" s="327"/>
      <c r="AQ326" s="327">
        <v>6</v>
      </c>
      <c r="AR326" s="327">
        <v>5</v>
      </c>
      <c r="AS326" s="327"/>
      <c r="AT326" s="327"/>
      <c r="AU326" s="327">
        <v>2</v>
      </c>
      <c r="AV326" s="327"/>
      <c r="AW326" s="327"/>
      <c r="AX326" s="327"/>
      <c r="AY326" s="327"/>
      <c r="AZ326" s="327"/>
      <c r="BA326" s="327"/>
      <c r="BB326" s="327"/>
      <c r="BC326" s="327"/>
      <c r="BD326" s="327"/>
      <c r="BE326" s="327"/>
      <c r="BF326" s="327"/>
      <c r="BG326" s="327"/>
      <c r="BH326" s="327">
        <v>1</v>
      </c>
      <c r="BI326" s="327"/>
      <c r="BJ326" s="327"/>
      <c r="BK326" s="327"/>
      <c r="BL326" s="327"/>
      <c r="BM326" s="327"/>
      <c r="BN326" s="327"/>
      <c r="BO326" s="327"/>
      <c r="BP326" s="327"/>
      <c r="BQ326" s="327">
        <v>1</v>
      </c>
      <c r="BR326" s="327">
        <v>1</v>
      </c>
      <c r="BS326" s="327">
        <v>1</v>
      </c>
      <c r="BT326" s="327"/>
      <c r="BU326" s="327"/>
      <c r="BV326" s="327"/>
      <c r="BW326" s="327"/>
      <c r="BX326" s="327"/>
      <c r="BY326" s="327"/>
      <c r="BZ326" s="327"/>
      <c r="CA326" s="327"/>
      <c r="CB326" s="327"/>
      <c r="CC326" s="327"/>
      <c r="CD326" s="327"/>
      <c r="CE326" s="327"/>
      <c r="CF326" s="327"/>
      <c r="CG326" s="327"/>
    </row>
    <row r="327" spans="2:85" ht="15" customHeight="1">
      <c r="B327" s="524" t="s">
        <v>878</v>
      </c>
      <c r="C327" s="327"/>
      <c r="D327" s="327"/>
      <c r="E327" s="327" t="s">
        <v>159</v>
      </c>
      <c r="F327" s="327"/>
      <c r="G327" s="327" t="s">
        <v>840</v>
      </c>
      <c r="H327" s="327" t="s">
        <v>878</v>
      </c>
      <c r="I327" s="327" t="s">
        <v>820</v>
      </c>
      <c r="J327" s="327" t="s">
        <v>821</v>
      </c>
      <c r="K327" s="327" t="s">
        <v>816</v>
      </c>
      <c r="L327" s="327"/>
      <c r="M327" s="327"/>
      <c r="N327" s="327"/>
      <c r="O327" s="327"/>
      <c r="P327" s="534"/>
      <c r="Q327" s="534"/>
      <c r="R327" s="534"/>
      <c r="S327" s="327"/>
      <c r="T327" s="327"/>
      <c r="U327" s="327"/>
      <c r="V327" s="327"/>
      <c r="W327" s="327"/>
      <c r="X327" s="327"/>
      <c r="Y327" s="327"/>
      <c r="Z327" s="327"/>
      <c r="AA327" s="327"/>
      <c r="AB327" s="327"/>
      <c r="AC327" s="327"/>
      <c r="AD327" s="327"/>
      <c r="AE327" s="327" t="s">
        <v>169</v>
      </c>
      <c r="AF327" s="327"/>
      <c r="AG327" s="327">
        <v>600</v>
      </c>
      <c r="AH327" s="327"/>
      <c r="AI327" s="327"/>
      <c r="AJ327" s="327"/>
      <c r="AK327" s="327"/>
      <c r="AL327" s="327"/>
      <c r="AM327" s="327"/>
      <c r="AN327" s="327"/>
      <c r="AO327" s="327"/>
      <c r="AP327" s="327"/>
      <c r="AQ327" s="327">
        <v>6</v>
      </c>
      <c r="AR327" s="327">
        <v>5</v>
      </c>
      <c r="AS327" s="327"/>
      <c r="AT327" s="327"/>
      <c r="AU327" s="327">
        <v>2</v>
      </c>
      <c r="AV327" s="327"/>
      <c r="AW327" s="327"/>
      <c r="AX327" s="327"/>
      <c r="AY327" s="327"/>
      <c r="AZ327" s="327"/>
      <c r="BA327" s="327"/>
      <c r="BB327" s="327"/>
      <c r="BC327" s="327"/>
      <c r="BD327" s="327"/>
      <c r="BE327" s="327"/>
      <c r="BF327" s="327"/>
      <c r="BG327" s="327"/>
      <c r="BH327" s="327"/>
      <c r="BI327" s="327">
        <v>1</v>
      </c>
      <c r="BJ327" s="327"/>
      <c r="BK327" s="327"/>
      <c r="BL327" s="327"/>
      <c r="BM327" s="327"/>
      <c r="BN327" s="327"/>
      <c r="BO327" s="327"/>
      <c r="BP327" s="327"/>
      <c r="BQ327" s="327">
        <v>1</v>
      </c>
      <c r="BR327" s="327">
        <v>1</v>
      </c>
      <c r="BS327" s="327">
        <v>1</v>
      </c>
      <c r="BT327" s="327"/>
      <c r="BU327" s="327"/>
      <c r="BV327" s="327"/>
      <c r="BW327" s="327"/>
      <c r="BX327" s="327"/>
      <c r="BY327" s="327"/>
      <c r="BZ327" s="327"/>
      <c r="CA327" s="327"/>
      <c r="CB327" s="327"/>
      <c r="CC327" s="327"/>
      <c r="CD327" s="327"/>
      <c r="CE327" s="327"/>
      <c r="CF327" s="327"/>
      <c r="CG327" s="327"/>
    </row>
    <row r="328" spans="2:85" ht="15" customHeight="1">
      <c r="C328" s="327"/>
      <c r="D328" s="327"/>
      <c r="E328" s="327" t="s">
        <v>159</v>
      </c>
      <c r="F328" s="327"/>
      <c r="G328" s="327" t="s">
        <v>841</v>
      </c>
      <c r="H328" s="327" t="s">
        <v>820</v>
      </c>
      <c r="I328" s="327" t="s">
        <v>820</v>
      </c>
      <c r="J328" s="327" t="s">
        <v>821</v>
      </c>
      <c r="K328" s="327" t="s">
        <v>816</v>
      </c>
      <c r="L328" s="327"/>
      <c r="M328" s="327"/>
      <c r="N328" s="327"/>
      <c r="O328" s="327"/>
      <c r="P328" s="534"/>
      <c r="Q328" s="534"/>
      <c r="R328" s="534"/>
      <c r="S328" s="327"/>
      <c r="T328" s="327"/>
      <c r="U328" s="327"/>
      <c r="V328" s="327"/>
      <c r="W328" s="327"/>
      <c r="X328" s="327"/>
      <c r="Y328" s="327"/>
      <c r="Z328" s="327"/>
      <c r="AA328" s="327"/>
      <c r="AB328" s="327"/>
      <c r="AC328" s="327"/>
      <c r="AD328" s="327"/>
      <c r="AE328" s="327" t="s">
        <v>132</v>
      </c>
      <c r="AF328" s="327"/>
      <c r="AG328" s="327">
        <v>100</v>
      </c>
      <c r="AH328" s="327"/>
      <c r="AI328" s="327"/>
      <c r="AJ328" s="327"/>
      <c r="AK328" s="327"/>
      <c r="AL328" s="327"/>
      <c r="AM328" s="327"/>
      <c r="AN328" s="327"/>
      <c r="AO328" s="327"/>
      <c r="AP328" s="327"/>
      <c r="AQ328" s="327">
        <v>6</v>
      </c>
      <c r="AR328" s="327">
        <v>5</v>
      </c>
      <c r="AS328" s="327"/>
      <c r="AT328" s="327"/>
      <c r="AU328" s="327">
        <v>2</v>
      </c>
      <c r="AV328" s="327"/>
      <c r="AW328" s="327"/>
      <c r="AX328" s="327"/>
      <c r="AY328" s="327"/>
      <c r="AZ328" s="327"/>
      <c r="BA328" s="327"/>
      <c r="BB328" s="327"/>
      <c r="BC328" s="327"/>
      <c r="BD328" s="327"/>
      <c r="BE328" s="327"/>
      <c r="BF328" s="327"/>
      <c r="BG328" s="327"/>
      <c r="BH328" s="327"/>
      <c r="BI328" s="327"/>
      <c r="BJ328" s="327"/>
      <c r="BK328" s="327"/>
      <c r="BL328" s="327"/>
      <c r="BM328" s="327"/>
      <c r="BN328" s="327">
        <v>1</v>
      </c>
      <c r="BO328" s="327">
        <v>1</v>
      </c>
      <c r="BP328" s="327">
        <v>1</v>
      </c>
      <c r="BQ328" s="327"/>
      <c r="BR328" s="327">
        <v>1</v>
      </c>
      <c r="BS328" s="327">
        <v>3</v>
      </c>
      <c r="BT328" s="327"/>
      <c r="BU328" s="327"/>
      <c r="BV328" s="327"/>
      <c r="BW328" s="327"/>
      <c r="BX328" s="327"/>
      <c r="BY328" s="327"/>
      <c r="BZ328" s="327"/>
      <c r="CA328" s="327"/>
      <c r="CB328" s="327"/>
      <c r="CC328" s="327"/>
      <c r="CD328" s="327"/>
      <c r="CE328" s="327"/>
      <c r="CF328" s="327"/>
      <c r="CG328" s="327"/>
    </row>
    <row r="329" spans="2:85" ht="15" customHeight="1">
      <c r="C329" s="327"/>
      <c r="D329" s="327"/>
      <c r="E329" s="327" t="s">
        <v>159</v>
      </c>
      <c r="F329" s="327"/>
      <c r="G329" s="327" t="s">
        <v>827</v>
      </c>
      <c r="H329" s="327" t="s">
        <v>820</v>
      </c>
      <c r="I329" s="327" t="s">
        <v>820</v>
      </c>
      <c r="J329" s="327" t="s">
        <v>821</v>
      </c>
      <c r="K329" s="327" t="s">
        <v>816</v>
      </c>
      <c r="L329" s="327"/>
      <c r="M329" s="327"/>
      <c r="N329" s="327"/>
      <c r="O329" s="327"/>
      <c r="P329" s="534"/>
      <c r="Q329" s="534"/>
      <c r="R329" s="534"/>
      <c r="S329" s="327"/>
      <c r="T329" s="327"/>
      <c r="U329" s="327"/>
      <c r="V329" s="327"/>
      <c r="W329" s="327"/>
      <c r="X329" s="327"/>
      <c r="Y329" s="327"/>
      <c r="Z329" s="327"/>
      <c r="AA329" s="327"/>
      <c r="AB329" s="327"/>
      <c r="AC329" s="327"/>
      <c r="AD329" s="327"/>
      <c r="AE329" s="327" t="s">
        <v>89</v>
      </c>
      <c r="AF329" s="327"/>
      <c r="AG329" s="327">
        <v>60</v>
      </c>
      <c r="AH329" s="327"/>
      <c r="AI329" s="327"/>
      <c r="AJ329" s="327"/>
      <c r="AK329" s="327"/>
      <c r="AL329" s="327"/>
      <c r="AM329" s="327"/>
      <c r="AN329" s="327"/>
      <c r="AO329" s="327"/>
      <c r="AP329" s="327"/>
      <c r="AQ329" s="327">
        <v>6</v>
      </c>
      <c r="AR329" s="327">
        <v>5</v>
      </c>
      <c r="AS329" s="327"/>
      <c r="AT329" s="327"/>
      <c r="AU329" s="327">
        <v>2</v>
      </c>
      <c r="AV329" s="327"/>
      <c r="AW329" s="327"/>
      <c r="AX329" s="327"/>
      <c r="AY329" s="327"/>
      <c r="AZ329" s="327"/>
      <c r="BA329" s="327"/>
      <c r="BB329" s="327"/>
      <c r="BC329" s="327"/>
      <c r="BD329" s="327"/>
      <c r="BE329" s="327"/>
      <c r="BF329" s="327"/>
      <c r="BG329" s="327"/>
      <c r="BH329" s="327"/>
      <c r="BI329" s="327"/>
      <c r="BJ329" s="327"/>
      <c r="BK329" s="327"/>
      <c r="BL329" s="327"/>
      <c r="BM329" s="327"/>
      <c r="BN329" s="327"/>
      <c r="BO329" s="327"/>
      <c r="BP329" s="327"/>
      <c r="BQ329" s="327"/>
      <c r="BR329" s="327">
        <v>1</v>
      </c>
      <c r="BS329" s="327"/>
      <c r="BT329" s="327"/>
      <c r="BU329" s="327"/>
      <c r="BV329" s="327"/>
      <c r="BW329" s="327"/>
      <c r="BX329" s="327"/>
      <c r="BY329" s="327"/>
      <c r="BZ329" s="327"/>
      <c r="CA329" s="327"/>
      <c r="CB329" s="327"/>
      <c r="CC329" s="327"/>
      <c r="CD329" s="327"/>
      <c r="CE329" s="327"/>
      <c r="CF329" s="327"/>
      <c r="CG329" s="327"/>
    </row>
    <row r="330" spans="2:85" ht="15" customHeight="1">
      <c r="B330" s="524" t="s">
        <v>878</v>
      </c>
      <c r="C330" s="327"/>
      <c r="D330" s="327"/>
      <c r="E330" s="327" t="s">
        <v>159</v>
      </c>
      <c r="F330" s="327"/>
      <c r="G330" s="327" t="s">
        <v>1098</v>
      </c>
      <c r="H330" s="327" t="s">
        <v>878</v>
      </c>
      <c r="I330" s="327" t="s">
        <v>822</v>
      </c>
      <c r="J330" s="327" t="s">
        <v>823</v>
      </c>
      <c r="K330" s="327" t="s">
        <v>819</v>
      </c>
      <c r="L330" s="327"/>
      <c r="M330" s="327"/>
      <c r="N330" s="327"/>
      <c r="O330" s="327"/>
      <c r="P330" s="534"/>
      <c r="Q330" s="534"/>
      <c r="R330" s="534"/>
      <c r="S330" s="327"/>
      <c r="T330" s="327"/>
      <c r="U330" s="327"/>
      <c r="V330" s="327"/>
      <c r="W330" s="327"/>
      <c r="X330" s="327"/>
      <c r="Y330" s="327"/>
      <c r="Z330" s="327"/>
      <c r="AA330" s="327"/>
      <c r="AB330" s="327"/>
      <c r="AC330" s="327"/>
      <c r="AD330" s="327"/>
      <c r="AE330" s="327" t="s">
        <v>169</v>
      </c>
      <c r="AF330" s="327"/>
      <c r="AG330" s="327">
        <v>600</v>
      </c>
      <c r="AH330" s="327"/>
      <c r="AI330" s="327"/>
      <c r="AJ330" s="327"/>
      <c r="AK330" s="327"/>
      <c r="AL330" s="327"/>
      <c r="AM330" s="327"/>
      <c r="AN330" s="327"/>
      <c r="AO330" s="327"/>
      <c r="AP330" s="327"/>
      <c r="AQ330" s="327">
        <v>6</v>
      </c>
      <c r="AR330" s="327">
        <v>5</v>
      </c>
      <c r="AS330" s="327"/>
      <c r="AT330" s="327"/>
      <c r="AU330" s="327">
        <v>2</v>
      </c>
      <c r="AV330" s="327"/>
      <c r="AW330" s="327"/>
      <c r="AX330" s="327"/>
      <c r="AY330" s="327"/>
      <c r="AZ330" s="327"/>
      <c r="BA330" s="327"/>
      <c r="BB330" s="327"/>
      <c r="BC330" s="327"/>
      <c r="BD330" s="327"/>
      <c r="BE330" s="327"/>
      <c r="BF330" s="327"/>
      <c r="BG330" s="327"/>
      <c r="BH330" s="327">
        <v>1</v>
      </c>
      <c r="BI330" s="327"/>
      <c r="BJ330" s="327"/>
      <c r="BK330" s="327"/>
      <c r="BL330" s="327"/>
      <c r="BM330" s="327"/>
      <c r="BN330" s="327"/>
      <c r="BO330" s="327"/>
      <c r="BP330" s="327"/>
      <c r="BQ330" s="327">
        <v>1</v>
      </c>
      <c r="BR330" s="327">
        <v>1</v>
      </c>
      <c r="BS330" s="327">
        <v>1</v>
      </c>
      <c r="BT330" s="327"/>
      <c r="BU330" s="327"/>
      <c r="BV330" s="327"/>
      <c r="BW330" s="327"/>
      <c r="BX330" s="327"/>
      <c r="BY330" s="327"/>
      <c r="BZ330" s="327"/>
      <c r="CA330" s="327"/>
      <c r="CB330" s="327"/>
      <c r="CC330" s="327"/>
      <c r="CD330" s="327"/>
      <c r="CE330" s="327"/>
      <c r="CF330" s="327"/>
      <c r="CG330" s="327"/>
    </row>
    <row r="331" spans="2:85" ht="15" customHeight="1">
      <c r="B331" s="524" t="s">
        <v>878</v>
      </c>
      <c r="C331" s="327"/>
      <c r="D331" s="327"/>
      <c r="E331" s="327" t="s">
        <v>159</v>
      </c>
      <c r="F331" s="327"/>
      <c r="G331" s="327" t="s">
        <v>838</v>
      </c>
      <c r="H331" s="327" t="s">
        <v>878</v>
      </c>
      <c r="I331" s="327" t="s">
        <v>822</v>
      </c>
      <c r="J331" s="327" t="s">
        <v>823</v>
      </c>
      <c r="K331" s="327" t="s">
        <v>819</v>
      </c>
      <c r="L331" s="327"/>
      <c r="M331" s="327"/>
      <c r="N331" s="327"/>
      <c r="O331" s="327"/>
      <c r="P331" s="534"/>
      <c r="Q331" s="534"/>
      <c r="R331" s="534"/>
      <c r="S331" s="327"/>
      <c r="T331" s="327"/>
      <c r="U331" s="327"/>
      <c r="V331" s="327"/>
      <c r="W331" s="327"/>
      <c r="X331" s="327"/>
      <c r="Y331" s="327"/>
      <c r="Z331" s="327"/>
      <c r="AA331" s="327"/>
      <c r="AB331" s="327"/>
      <c r="AC331" s="327"/>
      <c r="AD331" s="327"/>
      <c r="AE331" s="327" t="s">
        <v>169</v>
      </c>
      <c r="AF331" s="327"/>
      <c r="AG331" s="327">
        <v>600</v>
      </c>
      <c r="AH331" s="327"/>
      <c r="AI331" s="327"/>
      <c r="AJ331" s="327"/>
      <c r="AK331" s="327"/>
      <c r="AL331" s="327"/>
      <c r="AM331" s="327"/>
      <c r="AN331" s="327"/>
      <c r="AO331" s="327"/>
      <c r="AP331" s="327"/>
      <c r="AQ331" s="327">
        <v>6</v>
      </c>
      <c r="AR331" s="327">
        <v>5</v>
      </c>
      <c r="AS331" s="327"/>
      <c r="AT331" s="327"/>
      <c r="AU331" s="327">
        <v>2</v>
      </c>
      <c r="AV331" s="327"/>
      <c r="AW331" s="327"/>
      <c r="AX331" s="327"/>
      <c r="AY331" s="327"/>
      <c r="AZ331" s="327"/>
      <c r="BA331" s="327"/>
      <c r="BB331" s="327"/>
      <c r="BC331" s="327"/>
      <c r="BD331" s="327"/>
      <c r="BE331" s="327"/>
      <c r="BF331" s="327"/>
      <c r="BG331" s="327"/>
      <c r="BH331" s="327"/>
      <c r="BI331" s="327">
        <v>1</v>
      </c>
      <c r="BJ331" s="327"/>
      <c r="BK331" s="327"/>
      <c r="BL331" s="327"/>
      <c r="BM331" s="327"/>
      <c r="BN331" s="327"/>
      <c r="BO331" s="327"/>
      <c r="BP331" s="327"/>
      <c r="BQ331" s="327">
        <v>1</v>
      </c>
      <c r="BR331" s="327">
        <v>1</v>
      </c>
      <c r="BS331" s="327">
        <v>1</v>
      </c>
      <c r="BT331" s="327"/>
      <c r="BU331" s="327"/>
      <c r="BV331" s="327"/>
      <c r="BW331" s="327"/>
      <c r="BX331" s="327"/>
      <c r="BY331" s="327"/>
      <c r="BZ331" s="327"/>
      <c r="CA331" s="327"/>
      <c r="CB331" s="327"/>
      <c r="CC331" s="327"/>
      <c r="CD331" s="327"/>
      <c r="CE331" s="327"/>
      <c r="CF331" s="327"/>
      <c r="CG331" s="327"/>
    </row>
    <row r="332" spans="2:85" ht="15" customHeight="1">
      <c r="C332" s="327"/>
      <c r="D332" s="327"/>
      <c r="E332" s="327" t="s">
        <v>159</v>
      </c>
      <c r="F332" s="327"/>
      <c r="G332" s="327" t="s">
        <v>839</v>
      </c>
      <c r="H332" s="327" t="s">
        <v>822</v>
      </c>
      <c r="I332" s="327" t="s">
        <v>822</v>
      </c>
      <c r="J332" s="327" t="s">
        <v>823</v>
      </c>
      <c r="K332" s="327" t="s">
        <v>819</v>
      </c>
      <c r="L332" s="327"/>
      <c r="M332" s="327"/>
      <c r="N332" s="327"/>
      <c r="O332" s="327"/>
      <c r="P332" s="534"/>
      <c r="Q332" s="534"/>
      <c r="R332" s="534"/>
      <c r="S332" s="327"/>
      <c r="T332" s="327"/>
      <c r="U332" s="327"/>
      <c r="V332" s="327"/>
      <c r="W332" s="327"/>
      <c r="X332" s="327"/>
      <c r="Y332" s="327"/>
      <c r="Z332" s="327"/>
      <c r="AA332" s="327"/>
      <c r="AB332" s="327"/>
      <c r="AC332" s="327"/>
      <c r="AD332" s="327"/>
      <c r="AE332" s="327" t="s">
        <v>132</v>
      </c>
      <c r="AF332" s="327"/>
      <c r="AG332" s="327">
        <v>100</v>
      </c>
      <c r="AH332" s="327"/>
      <c r="AI332" s="327"/>
      <c r="AJ332" s="327"/>
      <c r="AK332" s="327"/>
      <c r="AL332" s="327"/>
      <c r="AM332" s="327"/>
      <c r="AN332" s="327"/>
      <c r="AO332" s="327"/>
      <c r="AP332" s="327"/>
      <c r="AQ332" s="327">
        <v>6</v>
      </c>
      <c r="AR332" s="327">
        <v>5</v>
      </c>
      <c r="AS332" s="327"/>
      <c r="AT332" s="327"/>
      <c r="AU332" s="327">
        <v>2</v>
      </c>
      <c r="AV332" s="327"/>
      <c r="AW332" s="327"/>
      <c r="AX332" s="327"/>
      <c r="AY332" s="327"/>
      <c r="AZ332" s="327"/>
      <c r="BA332" s="327"/>
      <c r="BB332" s="327"/>
      <c r="BC332" s="327"/>
      <c r="BD332" s="327"/>
      <c r="BE332" s="327"/>
      <c r="BF332" s="327"/>
      <c r="BG332" s="327"/>
      <c r="BH332" s="327"/>
      <c r="BI332" s="327"/>
      <c r="BJ332" s="327"/>
      <c r="BK332" s="327"/>
      <c r="BL332" s="327"/>
      <c r="BM332" s="327"/>
      <c r="BN332" s="327">
        <v>1</v>
      </c>
      <c r="BO332" s="327">
        <v>1</v>
      </c>
      <c r="BP332" s="327">
        <v>1</v>
      </c>
      <c r="BQ332" s="327"/>
      <c r="BR332" s="327">
        <v>1</v>
      </c>
      <c r="BS332" s="327">
        <v>3</v>
      </c>
      <c r="BT332" s="327"/>
      <c r="BU332" s="327"/>
      <c r="BV332" s="327"/>
      <c r="BW332" s="327"/>
      <c r="BX332" s="327"/>
      <c r="BY332" s="327"/>
      <c r="BZ332" s="327"/>
      <c r="CA332" s="327"/>
      <c r="CB332" s="327"/>
      <c r="CC332" s="327"/>
      <c r="CD332" s="327"/>
      <c r="CE332" s="327"/>
      <c r="CF332" s="327"/>
      <c r="CG332" s="327"/>
    </row>
    <row r="333" spans="2:85" ht="15" customHeight="1">
      <c r="B333" s="524" t="s">
        <v>995</v>
      </c>
      <c r="C333" s="327"/>
      <c r="D333" s="327"/>
      <c r="E333" s="327" t="s">
        <v>261</v>
      </c>
      <c r="F333" s="327"/>
      <c r="G333" s="190" t="s">
        <v>978</v>
      </c>
      <c r="H333" s="327" t="s">
        <v>995</v>
      </c>
      <c r="I333" s="327" t="s">
        <v>898</v>
      </c>
      <c r="J333" s="327" t="s">
        <v>889</v>
      </c>
      <c r="K333" s="327" t="e">
        <f>VLOOKUP(G333,'[1]Master Data D26A (ReV1) '!$I:$K,3,0)</f>
        <v>#N/A</v>
      </c>
      <c r="L333" s="327"/>
      <c r="M333" s="327"/>
      <c r="N333" s="327"/>
      <c r="O333" s="327"/>
      <c r="P333" s="534"/>
      <c r="Q333" s="534"/>
      <c r="R333" s="534"/>
      <c r="S333" s="327"/>
      <c r="T333" s="327"/>
      <c r="U333" s="327"/>
      <c r="V333" s="327"/>
      <c r="W333" s="327"/>
      <c r="X333" s="327"/>
      <c r="Y333" s="327"/>
      <c r="Z333" s="327"/>
      <c r="AA333" s="327"/>
      <c r="AB333" s="327"/>
      <c r="AC333" s="327"/>
      <c r="AD333" s="327"/>
      <c r="AE333" s="327" t="s">
        <v>132</v>
      </c>
      <c r="AF333" s="327"/>
      <c r="AG333" s="327">
        <v>60</v>
      </c>
      <c r="AH333" s="327"/>
      <c r="AI333" s="327"/>
      <c r="AJ333" s="327"/>
      <c r="AK333" s="327"/>
      <c r="AL333" s="327"/>
      <c r="AM333" s="327"/>
      <c r="AN333" s="327"/>
      <c r="AO333" s="327"/>
      <c r="AP333" s="327"/>
      <c r="AQ333" s="327">
        <v>5.9</v>
      </c>
      <c r="AR333" s="327">
        <v>6</v>
      </c>
      <c r="AS333" s="327"/>
      <c r="AT333" s="327"/>
      <c r="AU333" s="327">
        <v>2</v>
      </c>
      <c r="AV333" s="327"/>
      <c r="AW333" s="327"/>
      <c r="AX333" s="327"/>
      <c r="AY333" s="327"/>
      <c r="AZ333" s="327"/>
      <c r="BA333" s="327"/>
      <c r="BB333" s="327">
        <v>1</v>
      </c>
      <c r="BC333" s="327"/>
      <c r="BD333" s="327"/>
      <c r="BE333" s="327"/>
      <c r="BF333" s="327"/>
      <c r="BG333" s="327"/>
      <c r="BH333" s="327"/>
      <c r="BI333" s="327">
        <v>1</v>
      </c>
      <c r="BJ333" s="327"/>
      <c r="BK333" s="327"/>
      <c r="BL333" s="327"/>
      <c r="BM333" s="327"/>
      <c r="BN333" s="327"/>
      <c r="BO333" s="327"/>
      <c r="BP333" s="327"/>
      <c r="BQ333" s="327"/>
      <c r="BR333" s="327"/>
      <c r="BS333" s="327">
        <v>1</v>
      </c>
      <c r="BT333" s="327"/>
      <c r="BU333" s="327">
        <v>1</v>
      </c>
      <c r="BV333" s="327"/>
      <c r="BW333" s="327"/>
      <c r="BX333" s="327"/>
      <c r="BY333" s="327"/>
      <c r="BZ333" s="327"/>
      <c r="CA333" s="327"/>
      <c r="CB333" s="327"/>
      <c r="CC333" s="327"/>
      <c r="CD333" s="327"/>
      <c r="CE333" s="327"/>
      <c r="CF333" s="327"/>
      <c r="CG333" s="327"/>
    </row>
    <row r="334" spans="2:85" ht="15" customHeight="1">
      <c r="C334" s="327"/>
      <c r="D334" s="327"/>
      <c r="E334" s="327" t="s">
        <v>261</v>
      </c>
      <c r="F334" s="327"/>
      <c r="G334" s="190" t="s">
        <v>979</v>
      </c>
      <c r="H334" s="327" t="s">
        <v>898</v>
      </c>
      <c r="I334" s="327" t="s">
        <v>898</v>
      </c>
      <c r="J334" s="327" t="s">
        <v>889</v>
      </c>
      <c r="K334" s="327" t="e">
        <f>VLOOKUP(G334,'[1]Master Data D26A (ReV1) '!$I:$K,3,0)</f>
        <v>#N/A</v>
      </c>
      <c r="L334" s="327"/>
      <c r="M334" s="327"/>
      <c r="N334" s="327"/>
      <c r="O334" s="327"/>
      <c r="P334" s="534"/>
      <c r="Q334" s="534"/>
      <c r="R334" s="534"/>
      <c r="S334" s="327"/>
      <c r="T334" s="327"/>
      <c r="U334" s="327"/>
      <c r="V334" s="327"/>
      <c r="W334" s="327"/>
      <c r="X334" s="327"/>
      <c r="Y334" s="327"/>
      <c r="Z334" s="327"/>
      <c r="AA334" s="327"/>
      <c r="AB334" s="327"/>
      <c r="AC334" s="327"/>
      <c r="AD334" s="327"/>
      <c r="AE334" s="327" t="s">
        <v>132</v>
      </c>
      <c r="AF334" s="327"/>
      <c r="AG334" s="327">
        <v>60</v>
      </c>
      <c r="AH334" s="327"/>
      <c r="AI334" s="327"/>
      <c r="AJ334" s="327"/>
      <c r="AK334" s="327"/>
      <c r="AL334" s="327"/>
      <c r="AM334" s="327"/>
      <c r="AN334" s="327"/>
      <c r="AO334" s="327"/>
      <c r="AP334" s="327"/>
      <c r="AQ334" s="327">
        <v>5.9</v>
      </c>
      <c r="AR334" s="327">
        <v>6</v>
      </c>
      <c r="AS334" s="327"/>
      <c r="AT334" s="327"/>
      <c r="AU334" s="327">
        <v>2</v>
      </c>
      <c r="AV334" s="327"/>
      <c r="AW334" s="327"/>
      <c r="AX334" s="327"/>
      <c r="AY334" s="327"/>
      <c r="AZ334" s="327"/>
      <c r="BA334" s="327"/>
      <c r="BB334" s="327"/>
      <c r="BC334" s="327">
        <v>1</v>
      </c>
      <c r="BD334" s="327">
        <v>1</v>
      </c>
      <c r="BE334" s="327">
        <v>1</v>
      </c>
      <c r="BF334" s="327">
        <v>1</v>
      </c>
      <c r="BG334" s="327">
        <v>1</v>
      </c>
      <c r="BH334" s="327">
        <v>1</v>
      </c>
      <c r="BI334" s="327"/>
      <c r="BJ334" s="327"/>
      <c r="BK334" s="327"/>
      <c r="BL334" s="327"/>
      <c r="BM334" s="327"/>
      <c r="BN334" s="327"/>
      <c r="BO334" s="327"/>
      <c r="BP334" s="327"/>
      <c r="BQ334" s="327"/>
      <c r="BR334" s="327"/>
      <c r="BS334" s="327">
        <v>3</v>
      </c>
      <c r="BT334" s="327"/>
      <c r="BU334" s="327">
        <v>3</v>
      </c>
      <c r="BV334" s="327"/>
      <c r="BW334" s="327"/>
      <c r="BX334" s="327"/>
      <c r="BY334" s="327"/>
      <c r="BZ334" s="327"/>
      <c r="CA334" s="327"/>
      <c r="CB334" s="327"/>
      <c r="CC334" s="327"/>
      <c r="CD334" s="327"/>
      <c r="CE334" s="327"/>
      <c r="CF334" s="327"/>
      <c r="CG334" s="327"/>
    </row>
    <row r="335" spans="2:85" ht="15" customHeight="1">
      <c r="B335" s="524" t="s">
        <v>995</v>
      </c>
      <c r="C335" s="327" t="s">
        <v>1014</v>
      </c>
      <c r="D335" s="327"/>
      <c r="E335" s="327" t="s">
        <v>261</v>
      </c>
      <c r="F335" s="327"/>
      <c r="G335" s="190" t="s">
        <v>1009</v>
      </c>
      <c r="H335" s="327" t="s">
        <v>994</v>
      </c>
      <c r="I335" s="327" t="s">
        <v>899</v>
      </c>
      <c r="J335" s="327" t="s">
        <v>890</v>
      </c>
      <c r="K335" s="327" t="e">
        <f>VLOOKUP(G335,'[1]Master Data D26A (ReV1) '!$I:$K,3,0)</f>
        <v>#N/A</v>
      </c>
      <c r="L335" s="327"/>
      <c r="M335" s="327"/>
      <c r="N335" s="327"/>
      <c r="O335" s="327"/>
      <c r="P335" s="534"/>
      <c r="Q335" s="534"/>
      <c r="R335" s="534"/>
      <c r="S335" s="327"/>
      <c r="T335" s="327"/>
      <c r="U335" s="327"/>
      <c r="V335" s="327"/>
      <c r="W335" s="327"/>
      <c r="X335" s="327"/>
      <c r="Y335" s="327"/>
      <c r="Z335" s="327"/>
      <c r="AA335" s="327"/>
      <c r="AB335" s="327"/>
      <c r="AC335" s="327"/>
      <c r="AD335" s="327"/>
      <c r="AE335" s="327" t="s">
        <v>169</v>
      </c>
      <c r="AF335" s="327"/>
      <c r="AG335" s="327">
        <v>600</v>
      </c>
      <c r="AH335" s="327"/>
      <c r="AI335" s="327"/>
      <c r="AJ335" s="327"/>
      <c r="AK335" s="327"/>
      <c r="AL335" s="327"/>
      <c r="AM335" s="327"/>
      <c r="AN335" s="327"/>
      <c r="AO335" s="327"/>
      <c r="AP335" s="327"/>
      <c r="AQ335" s="327">
        <v>5.9</v>
      </c>
      <c r="AR335" s="327">
        <v>6</v>
      </c>
      <c r="AS335" s="327"/>
      <c r="AT335" s="327"/>
      <c r="AU335" s="327">
        <v>2</v>
      </c>
      <c r="AV335" s="327"/>
      <c r="AW335" s="327"/>
      <c r="AX335" s="327"/>
      <c r="AY335" s="327"/>
      <c r="AZ335" s="327"/>
      <c r="BA335" s="327"/>
      <c r="BB335" s="327">
        <v>1</v>
      </c>
      <c r="BC335" s="327"/>
      <c r="BD335" s="327"/>
      <c r="BE335" s="327"/>
      <c r="BF335" s="327"/>
      <c r="BG335" s="327"/>
      <c r="BH335" s="327">
        <v>1</v>
      </c>
      <c r="BI335" s="327"/>
      <c r="BJ335" s="327"/>
      <c r="BK335" s="327"/>
      <c r="BL335" s="327"/>
      <c r="BM335" s="327"/>
      <c r="BN335" s="327"/>
      <c r="BO335" s="327"/>
      <c r="BP335" s="327"/>
      <c r="BQ335" s="327"/>
      <c r="BR335" s="327"/>
      <c r="BS335" s="327">
        <v>1</v>
      </c>
      <c r="BT335" s="327"/>
      <c r="BU335" s="327">
        <v>1</v>
      </c>
      <c r="BV335" s="327"/>
      <c r="BW335" s="327"/>
      <c r="BX335" s="327"/>
      <c r="BY335" s="327"/>
      <c r="BZ335" s="327"/>
      <c r="CA335" s="327"/>
      <c r="CB335" s="327"/>
      <c r="CC335" s="327"/>
      <c r="CD335" s="327"/>
      <c r="CE335" s="327"/>
      <c r="CF335" s="327"/>
      <c r="CG335" s="327"/>
    </row>
    <row r="336" spans="2:85" ht="15" customHeight="1">
      <c r="B336" s="524" t="s">
        <v>995</v>
      </c>
      <c r="C336" s="327" t="s">
        <v>1014</v>
      </c>
      <c r="D336" s="327"/>
      <c r="E336" s="327" t="s">
        <v>261</v>
      </c>
      <c r="F336" s="327"/>
      <c r="G336" s="190" t="s">
        <v>976</v>
      </c>
      <c r="H336" s="327" t="s">
        <v>994</v>
      </c>
      <c r="I336" s="327" t="s">
        <v>899</v>
      </c>
      <c r="J336" s="327" t="s">
        <v>890</v>
      </c>
      <c r="K336" s="327" t="e">
        <f>VLOOKUP(G336,'[1]Master Data D26A (ReV1) '!$I:$K,3,0)</f>
        <v>#N/A</v>
      </c>
      <c r="L336" s="327"/>
      <c r="M336" s="327"/>
      <c r="N336" s="327"/>
      <c r="O336" s="327"/>
      <c r="P336" s="534"/>
      <c r="Q336" s="534"/>
      <c r="R336" s="534"/>
      <c r="S336" s="327"/>
      <c r="T336" s="327"/>
      <c r="U336" s="327"/>
      <c r="V336" s="327"/>
      <c r="W336" s="327"/>
      <c r="X336" s="327"/>
      <c r="Y336" s="327"/>
      <c r="Z336" s="327"/>
      <c r="AA336" s="327"/>
      <c r="AB336" s="327"/>
      <c r="AC336" s="327"/>
      <c r="AD336" s="327"/>
      <c r="AE336" s="327" t="s">
        <v>169</v>
      </c>
      <c r="AF336" s="327"/>
      <c r="AG336" s="327">
        <v>600</v>
      </c>
      <c r="AH336" s="327"/>
      <c r="AI336" s="327"/>
      <c r="AJ336" s="327"/>
      <c r="AK336" s="327"/>
      <c r="AL336" s="327"/>
      <c r="AM336" s="327"/>
      <c r="AN336" s="327"/>
      <c r="AO336" s="327"/>
      <c r="AP336" s="327"/>
      <c r="AQ336" s="327">
        <v>5.9</v>
      </c>
      <c r="AR336" s="327">
        <v>6</v>
      </c>
      <c r="AS336" s="327"/>
      <c r="AT336" s="327"/>
      <c r="AU336" s="327">
        <v>2</v>
      </c>
      <c r="AV336" s="327"/>
      <c r="AW336" s="327"/>
      <c r="AX336" s="327"/>
      <c r="AY336" s="327"/>
      <c r="AZ336" s="327"/>
      <c r="BA336" s="327"/>
      <c r="BB336" s="327">
        <v>1</v>
      </c>
      <c r="BC336" s="327"/>
      <c r="BD336" s="327"/>
      <c r="BE336" s="327"/>
      <c r="BF336" s="327"/>
      <c r="BG336" s="327"/>
      <c r="BH336" s="327"/>
      <c r="BI336" s="327">
        <v>1</v>
      </c>
      <c r="BJ336" s="327"/>
      <c r="BK336" s="327"/>
      <c r="BL336" s="327"/>
      <c r="BM336" s="327"/>
      <c r="BN336" s="327"/>
      <c r="BO336" s="327"/>
      <c r="BP336" s="327"/>
      <c r="BQ336" s="327"/>
      <c r="BR336" s="327"/>
      <c r="BS336" s="327">
        <v>1</v>
      </c>
      <c r="BT336" s="327"/>
      <c r="BU336" s="327">
        <v>1</v>
      </c>
      <c r="BV336" s="327"/>
      <c r="BW336" s="327"/>
      <c r="BX336" s="327"/>
      <c r="BY336" s="327"/>
      <c r="BZ336" s="327"/>
      <c r="CA336" s="327"/>
      <c r="CB336" s="327"/>
      <c r="CC336" s="327"/>
      <c r="CD336" s="327"/>
      <c r="CE336" s="327"/>
      <c r="CF336" s="327"/>
      <c r="CG336" s="327"/>
    </row>
    <row r="337" spans="2:85" ht="15" customHeight="1">
      <c r="C337" s="327" t="s">
        <v>1014</v>
      </c>
      <c r="D337" s="327"/>
      <c r="E337" s="327" t="s">
        <v>261</v>
      </c>
      <c r="F337" s="327"/>
      <c r="G337" s="190" t="s">
        <v>977</v>
      </c>
      <c r="H337" s="327" t="s">
        <v>899</v>
      </c>
      <c r="I337" s="327" t="s">
        <v>899</v>
      </c>
      <c r="J337" s="327" t="s">
        <v>890</v>
      </c>
      <c r="K337" s="327" t="e">
        <f>VLOOKUP(G337,'[1]Master Data D26A (ReV1) '!$I:$K,3,0)</f>
        <v>#N/A</v>
      </c>
      <c r="L337" s="327"/>
      <c r="M337" s="327"/>
      <c r="N337" s="327"/>
      <c r="O337" s="327"/>
      <c r="P337" s="534"/>
      <c r="Q337" s="534"/>
      <c r="R337" s="534"/>
      <c r="S337" s="327"/>
      <c r="T337" s="327"/>
      <c r="U337" s="327"/>
      <c r="V337" s="327"/>
      <c r="W337" s="327"/>
      <c r="X337" s="327"/>
      <c r="Y337" s="327"/>
      <c r="Z337" s="327"/>
      <c r="AA337" s="327"/>
      <c r="AB337" s="327"/>
      <c r="AC337" s="327"/>
      <c r="AD337" s="327"/>
      <c r="AE337" s="327" t="s">
        <v>132</v>
      </c>
      <c r="AF337" s="327"/>
      <c r="AG337" s="327">
        <v>300</v>
      </c>
      <c r="AH337" s="327"/>
      <c r="AI337" s="327"/>
      <c r="AJ337" s="327"/>
      <c r="AK337" s="327"/>
      <c r="AL337" s="327"/>
      <c r="AM337" s="327"/>
      <c r="AN337" s="327"/>
      <c r="AO337" s="327"/>
      <c r="AP337" s="327"/>
      <c r="AQ337" s="327">
        <v>5.9</v>
      </c>
      <c r="AR337" s="327">
        <v>6</v>
      </c>
      <c r="AS337" s="327"/>
      <c r="AT337" s="327"/>
      <c r="AU337" s="327">
        <v>2</v>
      </c>
      <c r="AV337" s="327"/>
      <c r="AW337" s="327"/>
      <c r="AX337" s="327"/>
      <c r="AY337" s="327"/>
      <c r="AZ337" s="327"/>
      <c r="BA337" s="327"/>
      <c r="BB337" s="327"/>
      <c r="BC337" s="327">
        <v>1</v>
      </c>
      <c r="BD337" s="327">
        <v>1</v>
      </c>
      <c r="BE337" s="327">
        <v>1</v>
      </c>
      <c r="BF337" s="327">
        <v>1</v>
      </c>
      <c r="BG337" s="327">
        <v>1</v>
      </c>
      <c r="BH337" s="327">
        <v>1</v>
      </c>
      <c r="BI337" s="327"/>
      <c r="BJ337" s="327"/>
      <c r="BK337" s="327"/>
      <c r="BL337" s="327"/>
      <c r="BM337" s="327"/>
      <c r="BN337" s="327"/>
      <c r="BO337" s="327"/>
      <c r="BP337" s="327"/>
      <c r="BQ337" s="327"/>
      <c r="BR337" s="327"/>
      <c r="BS337" s="327">
        <v>3</v>
      </c>
      <c r="BT337" s="327"/>
      <c r="BU337" s="327">
        <v>3</v>
      </c>
      <c r="BV337" s="327"/>
      <c r="BW337" s="327"/>
      <c r="BX337" s="327"/>
      <c r="BY337" s="327"/>
      <c r="BZ337" s="327"/>
      <c r="CA337" s="327"/>
      <c r="CB337" s="327"/>
      <c r="CC337" s="327"/>
      <c r="CD337" s="327"/>
      <c r="CE337" s="327"/>
      <c r="CF337" s="327"/>
      <c r="CG337" s="327"/>
    </row>
    <row r="338" spans="2:85" ht="15" customHeight="1">
      <c r="B338" s="524" t="s">
        <v>995</v>
      </c>
      <c r="C338" s="327"/>
      <c r="D338" s="327"/>
      <c r="E338" s="327" t="s">
        <v>261</v>
      </c>
      <c r="F338" s="327"/>
      <c r="G338" s="190" t="s">
        <v>924</v>
      </c>
      <c r="H338" s="327" t="s">
        <v>900</v>
      </c>
      <c r="I338" s="327" t="s">
        <v>900</v>
      </c>
      <c r="J338" s="327" t="s">
        <v>891</v>
      </c>
      <c r="K338" s="327" t="str">
        <f>VLOOKUP(G338,'[1]Master Data D26A (ReV1) '!$I:$K,3,0)</f>
        <v>MEMBER, FR FLOOR CROSS SIDE, LH</v>
      </c>
      <c r="L338" s="327"/>
      <c r="M338" s="327"/>
      <c r="N338" s="327"/>
      <c r="O338" s="327"/>
      <c r="P338" s="534"/>
      <c r="Q338" s="534"/>
      <c r="R338" s="534"/>
      <c r="S338" s="327"/>
      <c r="T338" s="327"/>
      <c r="U338" s="327"/>
      <c r="V338" s="327"/>
      <c r="W338" s="327"/>
      <c r="X338" s="327"/>
      <c r="Y338" s="327"/>
      <c r="Z338" s="327"/>
      <c r="AA338" s="327"/>
      <c r="AB338" s="327"/>
      <c r="AC338" s="327"/>
      <c r="AD338" s="327"/>
      <c r="AE338" s="327" t="s">
        <v>132</v>
      </c>
      <c r="AF338" s="327"/>
      <c r="AG338" s="327">
        <v>60</v>
      </c>
      <c r="AH338" s="327"/>
      <c r="AI338" s="327"/>
      <c r="AJ338" s="327"/>
      <c r="AK338" s="327"/>
      <c r="AL338" s="327"/>
      <c r="AM338" s="327"/>
      <c r="AN338" s="327"/>
      <c r="AO338" s="327"/>
      <c r="AP338" s="327"/>
      <c r="AQ338" s="327">
        <v>5.9</v>
      </c>
      <c r="AR338" s="327">
        <v>6</v>
      </c>
      <c r="AS338" s="327"/>
      <c r="AT338" s="327"/>
      <c r="AU338" s="327">
        <v>2</v>
      </c>
      <c r="AV338" s="327"/>
      <c r="AW338" s="327"/>
      <c r="AX338" s="327"/>
      <c r="AY338" s="327"/>
      <c r="AZ338" s="327"/>
      <c r="BA338" s="327"/>
      <c r="BB338" s="327"/>
      <c r="BC338" s="327"/>
      <c r="BD338" s="327"/>
      <c r="BE338" s="327"/>
      <c r="BF338" s="327">
        <v>1</v>
      </c>
      <c r="BG338" s="327">
        <v>1</v>
      </c>
      <c r="BH338" s="327">
        <v>1</v>
      </c>
      <c r="BI338" s="327">
        <v>1</v>
      </c>
      <c r="BJ338" s="327"/>
      <c r="BK338" s="327"/>
      <c r="BL338" s="327"/>
      <c r="BM338" s="327"/>
      <c r="BN338" s="327"/>
      <c r="BO338" s="327"/>
      <c r="BP338" s="327"/>
      <c r="BQ338" s="327"/>
      <c r="BR338" s="327"/>
      <c r="BS338" s="327">
        <v>4</v>
      </c>
      <c r="BT338" s="327"/>
      <c r="BU338" s="327">
        <v>4</v>
      </c>
      <c r="BV338" s="327"/>
      <c r="BW338" s="327"/>
      <c r="BX338" s="327"/>
      <c r="BY338" s="327"/>
      <c r="BZ338" s="327"/>
      <c r="CA338" s="327"/>
      <c r="CB338" s="327"/>
      <c r="CC338" s="327"/>
      <c r="CD338" s="327"/>
      <c r="CE338" s="327"/>
      <c r="CF338" s="327"/>
      <c r="CG338" s="327"/>
    </row>
    <row r="339" spans="2:85" ht="15" customHeight="1">
      <c r="B339" s="524" t="s">
        <v>995</v>
      </c>
      <c r="C339" s="327" t="s">
        <v>1014</v>
      </c>
      <c r="D339" s="327"/>
      <c r="E339" s="327" t="s">
        <v>261</v>
      </c>
      <c r="F339" s="327"/>
      <c r="G339" s="190" t="s">
        <v>980</v>
      </c>
      <c r="H339" s="327" t="s">
        <v>995</v>
      </c>
      <c r="I339" s="327" t="s">
        <v>901</v>
      </c>
      <c r="J339" s="327" t="s">
        <v>892</v>
      </c>
      <c r="K339" s="327" t="e">
        <f>VLOOKUP(G339,'[1]Master Data D26A (ReV1) '!$I:$K,3,0)</f>
        <v>#N/A</v>
      </c>
      <c r="L339" s="327"/>
      <c r="M339" s="327"/>
      <c r="N339" s="327"/>
      <c r="O339" s="327"/>
      <c r="P339" s="534"/>
      <c r="Q339" s="534"/>
      <c r="R339" s="534"/>
      <c r="S339" s="327"/>
      <c r="T339" s="327"/>
      <c r="U339" s="327"/>
      <c r="V339" s="327"/>
      <c r="W339" s="327"/>
      <c r="X339" s="327"/>
      <c r="Y339" s="327"/>
      <c r="Z339" s="327"/>
      <c r="AA339" s="327"/>
      <c r="AB339" s="327"/>
      <c r="AC339" s="327"/>
      <c r="AD339" s="327"/>
      <c r="AE339" s="327" t="s">
        <v>169</v>
      </c>
      <c r="AF339" s="327"/>
      <c r="AG339" s="327">
        <v>600</v>
      </c>
      <c r="AH339" s="327"/>
      <c r="AI339" s="327"/>
      <c r="AJ339" s="327"/>
      <c r="AK339" s="327"/>
      <c r="AL339" s="327"/>
      <c r="AM339" s="327"/>
      <c r="AN339" s="327"/>
      <c r="AO339" s="327"/>
      <c r="AP339" s="327"/>
      <c r="AQ339" s="327">
        <v>5.9</v>
      </c>
      <c r="AR339" s="327">
        <v>6</v>
      </c>
      <c r="AS339" s="327"/>
      <c r="AT339" s="327"/>
      <c r="AU339" s="327">
        <v>2</v>
      </c>
      <c r="AV339" s="327"/>
      <c r="AW339" s="327"/>
      <c r="AX339" s="327"/>
      <c r="AY339" s="327"/>
      <c r="AZ339" s="327"/>
      <c r="BA339" s="327"/>
      <c r="BB339" s="327">
        <v>1</v>
      </c>
      <c r="BC339" s="327"/>
      <c r="BD339" s="327"/>
      <c r="BE339" s="327"/>
      <c r="BF339" s="327"/>
      <c r="BG339" s="327"/>
      <c r="BH339" s="327"/>
      <c r="BI339" s="327">
        <v>1</v>
      </c>
      <c r="BJ339" s="327"/>
      <c r="BK339" s="327"/>
      <c r="BL339" s="327"/>
      <c r="BM339" s="327"/>
      <c r="BN339" s="327"/>
      <c r="BO339" s="327"/>
      <c r="BP339" s="327"/>
      <c r="BQ339" s="327"/>
      <c r="BR339" s="327"/>
      <c r="BS339" s="327">
        <v>1</v>
      </c>
      <c r="BT339" s="327"/>
      <c r="BU339" s="327">
        <v>1</v>
      </c>
      <c r="BV339" s="327"/>
      <c r="BW339" s="327"/>
      <c r="BX339" s="327"/>
      <c r="BY339" s="327"/>
      <c r="BZ339" s="327"/>
      <c r="CA339" s="327"/>
      <c r="CB339" s="327"/>
      <c r="CC339" s="327"/>
      <c r="CD339" s="327"/>
      <c r="CE339" s="327"/>
      <c r="CF339" s="327"/>
      <c r="CG339" s="327"/>
    </row>
    <row r="340" spans="2:85" ht="15" customHeight="1">
      <c r="C340" s="327" t="s">
        <v>1014</v>
      </c>
      <c r="D340" s="327"/>
      <c r="E340" s="327" t="s">
        <v>261</v>
      </c>
      <c r="F340" s="327"/>
      <c r="G340" s="190" t="s">
        <v>981</v>
      </c>
      <c r="H340" s="327" t="s">
        <v>901</v>
      </c>
      <c r="I340" s="327" t="s">
        <v>901</v>
      </c>
      <c r="J340" s="327" t="s">
        <v>892</v>
      </c>
      <c r="K340" s="327" t="e">
        <f>VLOOKUP(G340,'[1]Master Data D26A (ReV1) '!$I:$K,3,0)</f>
        <v>#N/A</v>
      </c>
      <c r="L340" s="327"/>
      <c r="M340" s="327"/>
      <c r="N340" s="327"/>
      <c r="O340" s="327"/>
      <c r="P340" s="534"/>
      <c r="Q340" s="534"/>
      <c r="R340" s="534"/>
      <c r="S340" s="327"/>
      <c r="T340" s="327"/>
      <c r="U340" s="327"/>
      <c r="V340" s="327"/>
      <c r="W340" s="327"/>
      <c r="X340" s="327"/>
      <c r="Y340" s="327"/>
      <c r="Z340" s="327"/>
      <c r="AA340" s="327"/>
      <c r="AB340" s="327"/>
      <c r="AC340" s="327"/>
      <c r="AD340" s="327"/>
      <c r="AE340" s="327" t="s">
        <v>132</v>
      </c>
      <c r="AF340" s="327"/>
      <c r="AG340" s="327">
        <v>300</v>
      </c>
      <c r="AH340" s="327"/>
      <c r="AI340" s="327"/>
      <c r="AJ340" s="327"/>
      <c r="AK340" s="327"/>
      <c r="AL340" s="327"/>
      <c r="AM340" s="327"/>
      <c r="AN340" s="327"/>
      <c r="AO340" s="327"/>
      <c r="AP340" s="327"/>
      <c r="AQ340" s="327">
        <v>5.9</v>
      </c>
      <c r="AR340" s="327">
        <v>6</v>
      </c>
      <c r="AS340" s="327"/>
      <c r="AT340" s="327"/>
      <c r="AU340" s="327">
        <v>2</v>
      </c>
      <c r="AV340" s="327"/>
      <c r="AW340" s="327"/>
      <c r="AX340" s="327"/>
      <c r="AY340" s="327"/>
      <c r="AZ340" s="327"/>
      <c r="BA340" s="327"/>
      <c r="BB340" s="327"/>
      <c r="BC340" s="327">
        <v>1</v>
      </c>
      <c r="BD340" s="327">
        <v>1</v>
      </c>
      <c r="BE340" s="327">
        <v>1</v>
      </c>
      <c r="BF340" s="327">
        <v>1</v>
      </c>
      <c r="BG340" s="327">
        <v>1</v>
      </c>
      <c r="BH340" s="327">
        <v>1</v>
      </c>
      <c r="BI340" s="327"/>
      <c r="BJ340" s="327"/>
      <c r="BK340" s="327"/>
      <c r="BL340" s="327"/>
      <c r="BM340" s="327"/>
      <c r="BN340" s="327"/>
      <c r="BO340" s="327"/>
      <c r="BP340" s="327"/>
      <c r="BQ340" s="327"/>
      <c r="BR340" s="327"/>
      <c r="BS340" s="327">
        <v>3</v>
      </c>
      <c r="BT340" s="327"/>
      <c r="BU340" s="327">
        <v>3</v>
      </c>
      <c r="BV340" s="327"/>
      <c r="BW340" s="327"/>
      <c r="BX340" s="327"/>
      <c r="BY340" s="327"/>
      <c r="BZ340" s="327"/>
      <c r="CA340" s="327"/>
      <c r="CB340" s="327"/>
      <c r="CC340" s="327"/>
      <c r="CD340" s="327"/>
      <c r="CE340" s="327"/>
      <c r="CF340" s="327"/>
      <c r="CG340" s="327"/>
    </row>
    <row r="341" spans="2:85" ht="15" customHeight="1">
      <c r="C341" s="327"/>
      <c r="D341" s="327"/>
      <c r="E341" s="327" t="s">
        <v>159</v>
      </c>
      <c r="F341" s="327"/>
      <c r="G341" s="190" t="s">
        <v>1028</v>
      </c>
      <c r="H341" s="327" t="s">
        <v>902</v>
      </c>
      <c r="I341" s="327" t="s">
        <v>902</v>
      </c>
      <c r="J341" s="327" t="s">
        <v>893</v>
      </c>
      <c r="K341" s="327" t="e">
        <f>VLOOKUP(G341,'[1]Master Data D26A (ReV1) '!$I:$K,3,0)</f>
        <v>#N/A</v>
      </c>
      <c r="L341" s="327"/>
      <c r="M341" s="327"/>
      <c r="N341" s="327"/>
      <c r="O341" s="327"/>
      <c r="P341" s="534"/>
      <c r="Q341" s="534"/>
      <c r="R341" s="534"/>
      <c r="S341" s="327"/>
      <c r="T341" s="327"/>
      <c r="U341" s="327"/>
      <c r="V341" s="327"/>
      <c r="W341" s="327"/>
      <c r="X341" s="327"/>
      <c r="Y341" s="327"/>
      <c r="Z341" s="327"/>
      <c r="AA341" s="327"/>
      <c r="AB341" s="327"/>
      <c r="AC341" s="327"/>
      <c r="AD341" s="327"/>
      <c r="AE341" s="327" t="s">
        <v>132</v>
      </c>
      <c r="AF341" s="327"/>
      <c r="AG341" s="327">
        <v>100</v>
      </c>
      <c r="AH341" s="327"/>
      <c r="AI341" s="327"/>
      <c r="AJ341" s="327"/>
      <c r="AK341" s="327"/>
      <c r="AL341" s="327"/>
      <c r="AM341" s="327"/>
      <c r="AN341" s="327"/>
      <c r="AO341" s="327"/>
      <c r="AP341" s="327"/>
      <c r="AQ341" s="327">
        <v>6</v>
      </c>
      <c r="AR341" s="327">
        <v>5</v>
      </c>
      <c r="AS341" s="327"/>
      <c r="AT341" s="327"/>
      <c r="AU341" s="327">
        <v>2</v>
      </c>
      <c r="AV341" s="327"/>
      <c r="AW341" s="327"/>
      <c r="AX341" s="327"/>
      <c r="AY341" s="327"/>
      <c r="AZ341" s="327"/>
      <c r="BA341" s="327"/>
      <c r="BB341" s="327"/>
      <c r="BC341" s="327"/>
      <c r="BD341" s="327"/>
      <c r="BE341" s="327"/>
      <c r="BF341" s="327"/>
      <c r="BG341" s="327"/>
      <c r="BH341" s="327"/>
      <c r="BI341" s="327"/>
      <c r="BJ341" s="327"/>
      <c r="BK341" s="327"/>
      <c r="BL341" s="327"/>
      <c r="BM341" s="327"/>
      <c r="BN341" s="327">
        <v>1</v>
      </c>
      <c r="BO341" s="327">
        <v>1</v>
      </c>
      <c r="BP341" s="327">
        <v>1</v>
      </c>
      <c r="BQ341" s="327"/>
      <c r="BR341" s="327"/>
      <c r="BS341" s="327">
        <v>3</v>
      </c>
      <c r="BT341" s="327"/>
      <c r="BU341" s="327">
        <v>4</v>
      </c>
      <c r="BV341" s="327"/>
      <c r="BW341" s="327"/>
      <c r="BX341" s="327"/>
      <c r="BY341" s="327"/>
      <c r="BZ341" s="327"/>
      <c r="CA341" s="327"/>
      <c r="CB341" s="327"/>
      <c r="CC341" s="327"/>
      <c r="CD341" s="327"/>
      <c r="CE341" s="327"/>
      <c r="CF341" s="327"/>
      <c r="CG341" s="327"/>
    </row>
    <row r="342" spans="2:85" ht="15" customHeight="1">
      <c r="C342" s="327"/>
      <c r="D342" s="327"/>
      <c r="E342" s="327" t="s">
        <v>159</v>
      </c>
      <c r="F342" s="327"/>
      <c r="G342" s="190" t="s">
        <v>925</v>
      </c>
      <c r="H342" s="327" t="s">
        <v>903</v>
      </c>
      <c r="I342" s="327" t="s">
        <v>903</v>
      </c>
      <c r="J342" s="327" t="s">
        <v>894</v>
      </c>
      <c r="K342" s="327" t="str">
        <f>VLOOKUP(G342,'[1]Master Data D26A (ReV1) '!$I:$K,3,0)</f>
        <v>REINFORCEMENT, FR FLOOR UNDER, RH</v>
      </c>
      <c r="L342" s="327"/>
      <c r="M342" s="327"/>
      <c r="N342" s="327"/>
      <c r="O342" s="327"/>
      <c r="P342" s="534"/>
      <c r="Q342" s="534"/>
      <c r="R342" s="534"/>
      <c r="S342" s="327"/>
      <c r="T342" s="327"/>
      <c r="U342" s="327"/>
      <c r="V342" s="327"/>
      <c r="W342" s="327"/>
      <c r="X342" s="327"/>
      <c r="Y342" s="327"/>
      <c r="Z342" s="327"/>
      <c r="AA342" s="327"/>
      <c r="AB342" s="327"/>
      <c r="AC342" s="327"/>
      <c r="AD342" s="327"/>
      <c r="AE342" s="327" t="s">
        <v>132</v>
      </c>
      <c r="AF342" s="327"/>
      <c r="AG342" s="327">
        <v>100</v>
      </c>
      <c r="AH342" s="327"/>
      <c r="AI342" s="327"/>
      <c r="AJ342" s="327"/>
      <c r="AK342" s="327"/>
      <c r="AL342" s="327"/>
      <c r="AM342" s="327"/>
      <c r="AN342" s="327"/>
      <c r="AO342" s="327"/>
      <c r="AP342" s="327"/>
      <c r="AQ342" s="327">
        <v>6</v>
      </c>
      <c r="AR342" s="327">
        <v>5</v>
      </c>
      <c r="AS342" s="327"/>
      <c r="AT342" s="327"/>
      <c r="AU342" s="327">
        <v>2</v>
      </c>
      <c r="AV342" s="327"/>
      <c r="AW342" s="327"/>
      <c r="AX342" s="327"/>
      <c r="AY342" s="327"/>
      <c r="AZ342" s="327"/>
      <c r="BA342" s="327"/>
      <c r="BB342" s="327"/>
      <c r="BC342" s="327"/>
      <c r="BD342" s="327"/>
      <c r="BE342" s="327"/>
      <c r="BF342" s="327"/>
      <c r="BG342" s="327"/>
      <c r="BH342" s="327"/>
      <c r="BI342" s="327"/>
      <c r="BJ342" s="327"/>
      <c r="BK342" s="327"/>
      <c r="BL342" s="327"/>
      <c r="BM342" s="327"/>
      <c r="BN342" s="327">
        <v>1</v>
      </c>
      <c r="BO342" s="327">
        <v>1</v>
      </c>
      <c r="BP342" s="327">
        <v>1</v>
      </c>
      <c r="BQ342" s="327"/>
      <c r="BR342" s="327"/>
      <c r="BS342" s="327">
        <v>3</v>
      </c>
      <c r="BT342" s="327"/>
      <c r="BU342" s="327">
        <v>4</v>
      </c>
      <c r="BV342" s="327"/>
      <c r="BW342" s="327"/>
      <c r="BX342" s="327"/>
      <c r="BY342" s="327"/>
      <c r="BZ342" s="327"/>
      <c r="CA342" s="327"/>
      <c r="CB342" s="327"/>
      <c r="CC342" s="327"/>
      <c r="CD342" s="327"/>
      <c r="CE342" s="327"/>
      <c r="CF342" s="327"/>
      <c r="CG342" s="327"/>
    </row>
    <row r="343" spans="2:85" ht="15" customHeight="1">
      <c r="C343" s="327"/>
      <c r="D343" s="327"/>
      <c r="E343" s="327" t="s">
        <v>159</v>
      </c>
      <c r="F343" s="327"/>
      <c r="G343" s="190" t="s">
        <v>1027</v>
      </c>
      <c r="H343" s="327" t="s">
        <v>904</v>
      </c>
      <c r="I343" s="327" t="s">
        <v>904</v>
      </c>
      <c r="J343" s="327" t="s">
        <v>895</v>
      </c>
      <c r="K343" s="327" t="e">
        <f>VLOOKUP(G343,'[1]Master Data D26A (ReV1) '!$I:$K,3,0)</f>
        <v>#N/A</v>
      </c>
      <c r="L343" s="327"/>
      <c r="M343" s="327"/>
      <c r="N343" s="327"/>
      <c r="O343" s="327"/>
      <c r="P343" s="534"/>
      <c r="Q343" s="534"/>
      <c r="R343" s="534"/>
      <c r="S343" s="327"/>
      <c r="T343" s="327"/>
      <c r="U343" s="327"/>
      <c r="V343" s="327"/>
      <c r="W343" s="327"/>
      <c r="X343" s="327"/>
      <c r="Y343" s="327"/>
      <c r="Z343" s="327"/>
      <c r="AA343" s="327"/>
      <c r="AB343" s="327"/>
      <c r="AC343" s="327"/>
      <c r="AD343" s="327"/>
      <c r="AE343" s="327" t="s">
        <v>132</v>
      </c>
      <c r="AF343" s="327"/>
      <c r="AG343" s="327">
        <v>100</v>
      </c>
      <c r="AH343" s="327"/>
      <c r="AI343" s="327"/>
      <c r="AJ343" s="327"/>
      <c r="AK343" s="327"/>
      <c r="AL343" s="327"/>
      <c r="AM343" s="327"/>
      <c r="AN343" s="327"/>
      <c r="AO343" s="327"/>
      <c r="AP343" s="327"/>
      <c r="AQ343" s="327">
        <v>6</v>
      </c>
      <c r="AR343" s="327">
        <v>5</v>
      </c>
      <c r="AS343" s="327"/>
      <c r="AT343" s="327"/>
      <c r="AU343" s="327">
        <v>2</v>
      </c>
      <c r="AV343" s="327"/>
      <c r="AW343" s="327"/>
      <c r="AX343" s="327"/>
      <c r="AY343" s="327"/>
      <c r="AZ343" s="327"/>
      <c r="BA343" s="327"/>
      <c r="BB343" s="327"/>
      <c r="BC343" s="327"/>
      <c r="BD343" s="327"/>
      <c r="BE343" s="327"/>
      <c r="BF343" s="327"/>
      <c r="BG343" s="327"/>
      <c r="BH343" s="327"/>
      <c r="BI343" s="327"/>
      <c r="BJ343" s="327"/>
      <c r="BK343" s="327"/>
      <c r="BL343" s="327"/>
      <c r="BM343" s="327"/>
      <c r="BN343" s="327">
        <v>1</v>
      </c>
      <c r="BO343" s="327">
        <v>1</v>
      </c>
      <c r="BP343" s="327">
        <v>1</v>
      </c>
      <c r="BQ343" s="327"/>
      <c r="BR343" s="327"/>
      <c r="BS343" s="327">
        <v>3</v>
      </c>
      <c r="BT343" s="327"/>
      <c r="BU343" s="327">
        <v>4</v>
      </c>
      <c r="BV343" s="327"/>
      <c r="BW343" s="327"/>
      <c r="BX343" s="327"/>
      <c r="BY343" s="327"/>
      <c r="BZ343" s="327"/>
      <c r="CA343" s="327"/>
      <c r="CB343" s="327"/>
      <c r="CC343" s="327"/>
      <c r="CD343" s="327"/>
      <c r="CE343" s="327"/>
      <c r="CF343" s="327"/>
      <c r="CG343" s="327"/>
    </row>
    <row r="344" spans="2:85" ht="15" customHeight="1">
      <c r="C344" s="327"/>
      <c r="D344" s="327"/>
      <c r="E344" s="327" t="s">
        <v>159</v>
      </c>
      <c r="F344" s="327"/>
      <c r="G344" s="190" t="s">
        <v>926</v>
      </c>
      <c r="H344" s="327" t="s">
        <v>905</v>
      </c>
      <c r="I344" s="327" t="s">
        <v>905</v>
      </c>
      <c r="J344" s="327" t="s">
        <v>896</v>
      </c>
      <c r="K344" s="327" t="str">
        <f>VLOOKUP(G344,'[1]Master Data D26A (ReV1) '!$I:$K,3,0)</f>
        <v>REINFORCEMENT, FR FLOOR UNDER, LH</v>
      </c>
      <c r="L344" s="327"/>
      <c r="M344" s="327"/>
      <c r="N344" s="327"/>
      <c r="O344" s="327"/>
      <c r="P344" s="534"/>
      <c r="Q344" s="534"/>
      <c r="R344" s="534"/>
      <c r="S344" s="327"/>
      <c r="T344" s="327"/>
      <c r="U344" s="327"/>
      <c r="V344" s="327"/>
      <c r="W344" s="327"/>
      <c r="X344" s="327"/>
      <c r="Y344" s="327"/>
      <c r="Z344" s="327"/>
      <c r="AA344" s="327"/>
      <c r="AB344" s="327"/>
      <c r="AC344" s="327"/>
      <c r="AD344" s="327"/>
      <c r="AE344" s="327" t="s">
        <v>132</v>
      </c>
      <c r="AF344" s="327"/>
      <c r="AG344" s="327">
        <v>100</v>
      </c>
      <c r="AH344" s="327"/>
      <c r="AI344" s="327"/>
      <c r="AJ344" s="327"/>
      <c r="AK344" s="327"/>
      <c r="AL344" s="327"/>
      <c r="AM344" s="327"/>
      <c r="AN344" s="327"/>
      <c r="AO344" s="327"/>
      <c r="AP344" s="327"/>
      <c r="AQ344" s="327">
        <v>6</v>
      </c>
      <c r="AR344" s="327">
        <v>5</v>
      </c>
      <c r="AS344" s="327"/>
      <c r="AT344" s="327"/>
      <c r="AU344" s="327">
        <v>2</v>
      </c>
      <c r="AV344" s="327"/>
      <c r="AW344" s="327"/>
      <c r="AX344" s="327"/>
      <c r="AY344" s="327"/>
      <c r="AZ344" s="327"/>
      <c r="BA344" s="327"/>
      <c r="BB344" s="327"/>
      <c r="BC344" s="327"/>
      <c r="BD344" s="327"/>
      <c r="BE344" s="327"/>
      <c r="BF344" s="327"/>
      <c r="BG344" s="327"/>
      <c r="BH344" s="327"/>
      <c r="BI344" s="327"/>
      <c r="BJ344" s="327"/>
      <c r="BK344" s="327"/>
      <c r="BL344" s="327"/>
      <c r="BM344" s="327"/>
      <c r="BN344" s="327">
        <v>1</v>
      </c>
      <c r="BO344" s="327">
        <v>1</v>
      </c>
      <c r="BP344" s="327">
        <v>1</v>
      </c>
      <c r="BQ344" s="327">
        <v>1</v>
      </c>
      <c r="BR344" s="327"/>
      <c r="BS344" s="327">
        <v>4</v>
      </c>
      <c r="BT344" s="327"/>
      <c r="BU344" s="327">
        <v>4</v>
      </c>
      <c r="BV344" s="327"/>
      <c r="BW344" s="327"/>
      <c r="BX344" s="327"/>
      <c r="BY344" s="327"/>
      <c r="BZ344" s="327"/>
      <c r="CA344" s="327"/>
      <c r="CB344" s="327"/>
      <c r="CC344" s="327"/>
      <c r="CD344" s="327"/>
      <c r="CE344" s="327"/>
      <c r="CF344" s="327"/>
      <c r="CG344" s="327"/>
    </row>
    <row r="345" spans="2:85" ht="15" customHeight="1">
      <c r="B345" s="524" t="s">
        <v>968</v>
      </c>
      <c r="C345" s="327" t="s">
        <v>1025</v>
      </c>
      <c r="D345" s="327"/>
      <c r="E345" s="327" t="s">
        <v>159</v>
      </c>
      <c r="F345" s="327"/>
      <c r="G345" s="190" t="s">
        <v>948</v>
      </c>
      <c r="H345" s="327" t="s">
        <v>968</v>
      </c>
      <c r="I345" s="327" t="s">
        <v>906</v>
      </c>
      <c r="J345" s="327" t="s">
        <v>897</v>
      </c>
      <c r="K345" s="327" t="s">
        <v>956</v>
      </c>
      <c r="L345" s="327"/>
      <c r="M345" s="327"/>
      <c r="N345" s="327"/>
      <c r="O345" s="327"/>
      <c r="P345" s="534"/>
      <c r="Q345" s="534"/>
      <c r="R345" s="534"/>
      <c r="S345" s="327"/>
      <c r="T345" s="327"/>
      <c r="U345" s="327"/>
      <c r="V345" s="327"/>
      <c r="W345" s="327"/>
      <c r="X345" s="327"/>
      <c r="Y345" s="327"/>
      <c r="Z345" s="327"/>
      <c r="AA345" s="327"/>
      <c r="AB345" s="327"/>
      <c r="AC345" s="327"/>
      <c r="AD345" s="327"/>
      <c r="AE345" s="327" t="s">
        <v>169</v>
      </c>
      <c r="AF345" s="327"/>
      <c r="AG345" s="327">
        <v>600</v>
      </c>
      <c r="AH345" s="327"/>
      <c r="AI345" s="327"/>
      <c r="AJ345" s="327"/>
      <c r="AK345" s="327"/>
      <c r="AL345" s="327"/>
      <c r="AM345" s="327"/>
      <c r="AN345" s="327"/>
      <c r="AO345" s="327"/>
      <c r="AP345" s="327"/>
      <c r="AQ345" s="327">
        <v>6</v>
      </c>
      <c r="AR345" s="327">
        <v>5</v>
      </c>
      <c r="AS345" s="327"/>
      <c r="AT345" s="327"/>
      <c r="AU345" s="327">
        <v>2</v>
      </c>
      <c r="AV345" s="327"/>
      <c r="AW345" s="327"/>
      <c r="AX345" s="327"/>
      <c r="AY345" s="327"/>
      <c r="AZ345" s="327"/>
      <c r="BA345" s="327"/>
      <c r="BB345" s="327">
        <v>1</v>
      </c>
      <c r="BC345" s="327"/>
      <c r="BD345" s="327"/>
      <c r="BE345" s="327"/>
      <c r="BF345" s="327"/>
      <c r="BG345" s="327"/>
      <c r="BH345" s="327"/>
      <c r="BI345" s="327"/>
      <c r="BJ345" s="327"/>
      <c r="BK345" s="327"/>
      <c r="BL345" s="327"/>
      <c r="BM345" s="327"/>
      <c r="BN345" s="327"/>
      <c r="BO345" s="327"/>
      <c r="BP345" s="327"/>
      <c r="BQ345" s="327">
        <v>1</v>
      </c>
      <c r="BR345" s="327"/>
      <c r="BS345" s="327">
        <v>1</v>
      </c>
      <c r="BT345" s="327"/>
      <c r="BU345" s="327">
        <v>1</v>
      </c>
      <c r="BV345" s="327"/>
      <c r="BW345" s="327"/>
      <c r="BX345" s="327"/>
      <c r="BY345" s="327"/>
      <c r="BZ345" s="327"/>
      <c r="CA345" s="327"/>
      <c r="CB345" s="327"/>
      <c r="CC345" s="327"/>
      <c r="CD345" s="327"/>
      <c r="CE345" s="327"/>
      <c r="CF345" s="327"/>
      <c r="CG345" s="327"/>
    </row>
    <row r="346" spans="2:85" ht="15" customHeight="1">
      <c r="C346" s="327" t="s">
        <v>1025</v>
      </c>
      <c r="D346" s="327"/>
      <c r="E346" s="327" t="s">
        <v>159</v>
      </c>
      <c r="F346" s="327"/>
      <c r="G346" s="190" t="s">
        <v>949</v>
      </c>
      <c r="H346" s="327" t="s">
        <v>906</v>
      </c>
      <c r="I346" s="327" t="s">
        <v>906</v>
      </c>
      <c r="J346" s="327" t="s">
        <v>897</v>
      </c>
      <c r="K346" s="327" t="s">
        <v>956</v>
      </c>
      <c r="L346" s="327"/>
      <c r="M346" s="327"/>
      <c r="N346" s="327"/>
      <c r="O346" s="327"/>
      <c r="P346" s="534"/>
      <c r="Q346" s="534"/>
      <c r="R346" s="534"/>
      <c r="S346" s="327"/>
      <c r="T346" s="327"/>
      <c r="U346" s="327"/>
      <c r="V346" s="327"/>
      <c r="W346" s="327"/>
      <c r="X346" s="327"/>
      <c r="Y346" s="327"/>
      <c r="Z346" s="327"/>
      <c r="AA346" s="327"/>
      <c r="AB346" s="327"/>
      <c r="AC346" s="327"/>
      <c r="AD346" s="327"/>
      <c r="AE346" s="327" t="s">
        <v>159</v>
      </c>
      <c r="AF346" s="327"/>
      <c r="AG346" s="327">
        <v>100</v>
      </c>
      <c r="AH346" s="327"/>
      <c r="AI346" s="327"/>
      <c r="AJ346" s="327"/>
      <c r="AK346" s="327"/>
      <c r="AL346" s="327"/>
      <c r="AM346" s="327"/>
      <c r="AN346" s="327"/>
      <c r="AO346" s="327"/>
      <c r="AP346" s="327"/>
      <c r="AQ346" s="327">
        <v>6</v>
      </c>
      <c r="AR346" s="327">
        <v>5</v>
      </c>
      <c r="AS346" s="327"/>
      <c r="AT346" s="327"/>
      <c r="AU346" s="327">
        <v>2</v>
      </c>
      <c r="AV346" s="327"/>
      <c r="AW346" s="327"/>
      <c r="AX346" s="327"/>
      <c r="AY346" s="327"/>
      <c r="AZ346" s="327"/>
      <c r="BA346" s="327"/>
      <c r="BB346" s="327"/>
      <c r="BC346" s="327">
        <v>1</v>
      </c>
      <c r="BD346" s="327">
        <v>1</v>
      </c>
      <c r="BE346" s="327">
        <v>1</v>
      </c>
      <c r="BF346" s="327"/>
      <c r="BG346" s="327"/>
      <c r="BH346" s="327"/>
      <c r="BI346" s="327"/>
      <c r="BJ346" s="327"/>
      <c r="BK346" s="327"/>
      <c r="BL346" s="327"/>
      <c r="BM346" s="327"/>
      <c r="BN346" s="327">
        <v>1</v>
      </c>
      <c r="BO346" s="327">
        <v>1</v>
      </c>
      <c r="BP346" s="327">
        <v>1</v>
      </c>
      <c r="BQ346" s="327"/>
      <c r="BR346" s="327"/>
      <c r="BS346" s="327">
        <v>3</v>
      </c>
      <c r="BT346" s="327"/>
      <c r="BU346" s="327">
        <v>3</v>
      </c>
      <c r="BV346" s="327"/>
      <c r="BW346" s="327"/>
      <c r="BX346" s="327"/>
      <c r="BY346" s="327"/>
      <c r="BZ346" s="327"/>
      <c r="CA346" s="327"/>
      <c r="CB346" s="327"/>
      <c r="CC346" s="327"/>
      <c r="CD346" s="327"/>
      <c r="CE346" s="327"/>
      <c r="CF346" s="327"/>
      <c r="CG346" s="327"/>
    </row>
    <row r="347" spans="2:85" ht="15" customHeight="1">
      <c r="B347" s="524" t="s">
        <v>968</v>
      </c>
      <c r="C347" s="327" t="s">
        <v>1025</v>
      </c>
      <c r="D347" s="327"/>
      <c r="E347" s="327" t="s">
        <v>159</v>
      </c>
      <c r="F347" s="327"/>
      <c r="G347" s="190" t="s">
        <v>1394</v>
      </c>
      <c r="H347" s="327" t="s">
        <v>968</v>
      </c>
      <c r="I347" s="327" t="s">
        <v>906</v>
      </c>
      <c r="J347" s="327" t="s">
        <v>897</v>
      </c>
      <c r="K347" s="327" t="s">
        <v>956</v>
      </c>
      <c r="L347" s="327"/>
      <c r="M347" s="327"/>
      <c r="N347" s="327"/>
      <c r="O347" s="327"/>
      <c r="P347" s="534"/>
      <c r="Q347" s="534"/>
      <c r="R347" s="534"/>
      <c r="S347" s="327"/>
      <c r="T347" s="327"/>
      <c r="U347" s="327"/>
      <c r="V347" s="327"/>
      <c r="W347" s="327"/>
      <c r="X347" s="327"/>
      <c r="Y347" s="327"/>
      <c r="Z347" s="327"/>
      <c r="AA347" s="327"/>
      <c r="AB347" s="327"/>
      <c r="AC347" s="327"/>
      <c r="AD347" s="327"/>
      <c r="AE347" s="327" t="s">
        <v>169</v>
      </c>
      <c r="AF347" s="327"/>
      <c r="AG347" s="327">
        <v>240</v>
      </c>
      <c r="AH347" s="327"/>
      <c r="AI347" s="327"/>
      <c r="AJ347" s="327"/>
      <c r="AK347" s="327"/>
      <c r="AL347" s="327"/>
      <c r="AM347" s="327"/>
      <c r="AN347" s="327"/>
      <c r="AO347" s="327"/>
      <c r="AP347" s="327"/>
      <c r="AQ347" s="327">
        <v>6</v>
      </c>
      <c r="AR347" s="327">
        <v>5</v>
      </c>
      <c r="AS347" s="327"/>
      <c r="AT347" s="327"/>
      <c r="AU347" s="327">
        <v>2</v>
      </c>
      <c r="AV347" s="327"/>
      <c r="AW347" s="327"/>
      <c r="AX347" s="327"/>
      <c r="AY347" s="327"/>
      <c r="AZ347" s="327"/>
      <c r="BA347" s="327"/>
      <c r="BB347" s="327">
        <v>1</v>
      </c>
      <c r="BC347" s="327"/>
      <c r="BD347" s="327"/>
      <c r="BE347" s="327"/>
      <c r="BF347" s="327"/>
      <c r="BG347" s="327"/>
      <c r="BH347" s="327"/>
      <c r="BI347" s="327"/>
      <c r="BJ347" s="327"/>
      <c r="BK347" s="327"/>
      <c r="BL347" s="327"/>
      <c r="BM347" s="327"/>
      <c r="BN347" s="327"/>
      <c r="BO347" s="327"/>
      <c r="BP347" s="327"/>
      <c r="BQ347" s="327">
        <v>1</v>
      </c>
      <c r="BR347" s="327"/>
      <c r="BS347" s="327">
        <v>1</v>
      </c>
      <c r="BT347" s="327"/>
      <c r="BU347" s="327">
        <v>1</v>
      </c>
      <c r="BV347" s="327"/>
      <c r="BW347" s="327"/>
      <c r="BX347" s="327"/>
      <c r="BY347" s="327"/>
      <c r="BZ347" s="327"/>
      <c r="CA347" s="327"/>
      <c r="CB347" s="327"/>
      <c r="CC347" s="327"/>
      <c r="CD347" s="327"/>
      <c r="CE347" s="327"/>
      <c r="CF347" s="327"/>
      <c r="CG347" s="327"/>
    </row>
    <row r="348" spans="2:85" ht="15" customHeight="1">
      <c r="C348" s="327" t="s">
        <v>1025</v>
      </c>
      <c r="D348" s="327"/>
      <c r="E348" s="327" t="s">
        <v>159</v>
      </c>
      <c r="F348" s="327"/>
      <c r="G348" s="190" t="s">
        <v>1395</v>
      </c>
      <c r="H348" s="327" t="s">
        <v>906</v>
      </c>
      <c r="I348" s="327" t="s">
        <v>906</v>
      </c>
      <c r="J348" s="327" t="s">
        <v>897</v>
      </c>
      <c r="K348" s="327" t="s">
        <v>956</v>
      </c>
      <c r="L348" s="327"/>
      <c r="M348" s="327"/>
      <c r="N348" s="327"/>
      <c r="O348" s="327"/>
      <c r="P348" s="534"/>
      <c r="Q348" s="534"/>
      <c r="R348" s="534"/>
      <c r="S348" s="327"/>
      <c r="T348" s="327"/>
      <c r="U348" s="327"/>
      <c r="V348" s="327"/>
      <c r="W348" s="327"/>
      <c r="X348" s="327"/>
      <c r="Y348" s="327"/>
      <c r="Z348" s="327"/>
      <c r="AA348" s="327"/>
      <c r="AB348" s="327"/>
      <c r="AC348" s="327"/>
      <c r="AD348" s="327"/>
      <c r="AE348" s="327" t="s">
        <v>159</v>
      </c>
      <c r="AF348" s="327"/>
      <c r="AG348" s="327">
        <v>120</v>
      </c>
      <c r="AH348" s="327"/>
      <c r="AI348" s="327"/>
      <c r="AJ348" s="327"/>
      <c r="AK348" s="327"/>
      <c r="AL348" s="327"/>
      <c r="AM348" s="327"/>
      <c r="AN348" s="327"/>
      <c r="AO348" s="327"/>
      <c r="AP348" s="327"/>
      <c r="AQ348" s="327">
        <v>6</v>
      </c>
      <c r="AR348" s="327">
        <v>5</v>
      </c>
      <c r="AS348" s="327"/>
      <c r="AT348" s="327"/>
      <c r="AU348" s="327">
        <v>2</v>
      </c>
      <c r="AV348" s="327"/>
      <c r="AW348" s="327"/>
      <c r="AX348" s="327"/>
      <c r="AY348" s="327"/>
      <c r="AZ348" s="327"/>
      <c r="BA348" s="327"/>
      <c r="BB348" s="327"/>
      <c r="BC348" s="327">
        <v>1</v>
      </c>
      <c r="BD348" s="327">
        <v>1</v>
      </c>
      <c r="BE348" s="327">
        <v>1</v>
      </c>
      <c r="BF348" s="327"/>
      <c r="BG348" s="327"/>
      <c r="BH348" s="327"/>
      <c r="BI348" s="327"/>
      <c r="BJ348" s="327"/>
      <c r="BK348" s="327"/>
      <c r="BL348" s="327"/>
      <c r="BM348" s="327"/>
      <c r="BN348" s="327">
        <v>1</v>
      </c>
      <c r="BO348" s="327">
        <v>1</v>
      </c>
      <c r="BP348" s="327">
        <v>1</v>
      </c>
      <c r="BQ348" s="327"/>
      <c r="BR348" s="327"/>
      <c r="BS348" s="327">
        <v>3</v>
      </c>
      <c r="BT348" s="327"/>
      <c r="BU348" s="327">
        <v>3</v>
      </c>
      <c r="BV348" s="327"/>
      <c r="BW348" s="327"/>
      <c r="BX348" s="327"/>
      <c r="BY348" s="327"/>
      <c r="BZ348" s="327"/>
      <c r="CA348" s="327"/>
      <c r="CB348" s="327"/>
      <c r="CC348" s="327"/>
      <c r="CD348" s="327"/>
      <c r="CE348" s="327"/>
      <c r="CF348" s="327"/>
      <c r="CG348" s="327"/>
    </row>
    <row r="349" spans="2:85" ht="15" customHeight="1">
      <c r="B349" s="524" t="s">
        <v>968</v>
      </c>
      <c r="C349" s="327" t="s">
        <v>1025</v>
      </c>
      <c r="D349" s="327"/>
      <c r="E349" s="327" t="s">
        <v>159</v>
      </c>
      <c r="F349" s="327"/>
      <c r="G349" s="190" t="s">
        <v>950</v>
      </c>
      <c r="H349" s="190" t="s">
        <v>950</v>
      </c>
      <c r="I349" s="327" t="s">
        <v>907</v>
      </c>
      <c r="J349" s="327"/>
      <c r="K349" s="327" t="s">
        <v>957</v>
      </c>
      <c r="L349" s="327"/>
      <c r="M349" s="327"/>
      <c r="N349" s="327"/>
      <c r="O349" s="327"/>
      <c r="P349" s="534"/>
      <c r="Q349" s="534"/>
      <c r="R349" s="534"/>
      <c r="S349" s="327"/>
      <c r="T349" s="327"/>
      <c r="U349" s="327"/>
      <c r="V349" s="327"/>
      <c r="W349" s="327"/>
      <c r="X349" s="327"/>
      <c r="Y349" s="327"/>
      <c r="Z349" s="327"/>
      <c r="AA349" s="327"/>
      <c r="AB349" s="327"/>
      <c r="AC349" s="327"/>
      <c r="AD349" s="327"/>
      <c r="AE349" s="327" t="s">
        <v>169</v>
      </c>
      <c r="AF349" s="327"/>
      <c r="AG349" s="327">
        <v>600</v>
      </c>
      <c r="AH349" s="327"/>
      <c r="AI349" s="327"/>
      <c r="AJ349" s="327"/>
      <c r="AK349" s="327"/>
      <c r="AL349" s="327"/>
      <c r="AM349" s="327"/>
      <c r="AN349" s="327"/>
      <c r="AO349" s="327"/>
      <c r="AP349" s="327"/>
      <c r="AQ349" s="327">
        <v>6</v>
      </c>
      <c r="AR349" s="327">
        <v>5</v>
      </c>
      <c r="AS349" s="327"/>
      <c r="AT349" s="327"/>
      <c r="AU349" s="327">
        <v>2</v>
      </c>
      <c r="AV349" s="327"/>
      <c r="AW349" s="327"/>
      <c r="AX349" s="327"/>
      <c r="AY349" s="327"/>
      <c r="AZ349" s="327"/>
      <c r="BA349" s="327"/>
      <c r="BB349" s="327">
        <v>1</v>
      </c>
      <c r="BC349" s="327"/>
      <c r="BD349" s="327"/>
      <c r="BE349" s="327"/>
      <c r="BF349" s="327"/>
      <c r="BG349" s="327"/>
      <c r="BH349" s="327"/>
      <c r="BI349" s="327"/>
      <c r="BJ349" s="327"/>
      <c r="BK349" s="327"/>
      <c r="BL349" s="327"/>
      <c r="BM349" s="327"/>
      <c r="BN349" s="327"/>
      <c r="BO349" s="327"/>
      <c r="BP349" s="327"/>
      <c r="BQ349" s="327">
        <v>1</v>
      </c>
      <c r="BR349" s="327"/>
      <c r="BS349" s="327">
        <v>1</v>
      </c>
      <c r="BT349" s="327"/>
      <c r="BU349" s="327">
        <v>1</v>
      </c>
      <c r="BV349" s="327"/>
      <c r="BW349" s="327"/>
      <c r="BX349" s="327"/>
      <c r="BY349" s="327"/>
      <c r="BZ349" s="327"/>
      <c r="CA349" s="327"/>
      <c r="CB349" s="327"/>
      <c r="CC349" s="327"/>
      <c r="CD349" s="327"/>
      <c r="CE349" s="327"/>
      <c r="CF349" s="327"/>
      <c r="CG349" s="327"/>
    </row>
    <row r="350" spans="2:85" ht="15" customHeight="1">
      <c r="C350" s="327" t="s">
        <v>1025</v>
      </c>
      <c r="D350" s="327"/>
      <c r="E350" s="327" t="s">
        <v>159</v>
      </c>
      <c r="F350" s="327"/>
      <c r="G350" s="190" t="s">
        <v>951</v>
      </c>
      <c r="H350" s="327" t="s">
        <v>907</v>
      </c>
      <c r="I350" s="327" t="s">
        <v>907</v>
      </c>
      <c r="J350" s="327"/>
      <c r="K350" s="327" t="s">
        <v>957</v>
      </c>
      <c r="L350" s="327"/>
      <c r="M350" s="327"/>
      <c r="N350" s="327"/>
      <c r="O350" s="327"/>
      <c r="P350" s="534"/>
      <c r="Q350" s="534"/>
      <c r="R350" s="534"/>
      <c r="S350" s="327"/>
      <c r="T350" s="327"/>
      <c r="U350" s="327"/>
      <c r="V350" s="327"/>
      <c r="W350" s="327"/>
      <c r="X350" s="327"/>
      <c r="Y350" s="327"/>
      <c r="Z350" s="327"/>
      <c r="AA350" s="327"/>
      <c r="AB350" s="327"/>
      <c r="AC350" s="327"/>
      <c r="AD350" s="327"/>
      <c r="AE350" s="327" t="s">
        <v>159</v>
      </c>
      <c r="AF350" s="327"/>
      <c r="AG350" s="327">
        <v>100</v>
      </c>
      <c r="AH350" s="327"/>
      <c r="AI350" s="327"/>
      <c r="AJ350" s="327"/>
      <c r="AK350" s="327"/>
      <c r="AL350" s="327"/>
      <c r="AM350" s="327"/>
      <c r="AN350" s="327"/>
      <c r="AO350" s="327"/>
      <c r="AP350" s="327"/>
      <c r="AQ350" s="327">
        <v>6</v>
      </c>
      <c r="AR350" s="327">
        <v>5</v>
      </c>
      <c r="AS350" s="327"/>
      <c r="AT350" s="327"/>
      <c r="AU350" s="327">
        <v>2</v>
      </c>
      <c r="AV350" s="327"/>
      <c r="AW350" s="327"/>
      <c r="AX350" s="327"/>
      <c r="AY350" s="327"/>
      <c r="AZ350" s="327"/>
      <c r="BA350" s="327"/>
      <c r="BB350" s="327"/>
      <c r="BC350" s="327">
        <v>1</v>
      </c>
      <c r="BD350" s="327">
        <v>1</v>
      </c>
      <c r="BE350" s="327">
        <v>1</v>
      </c>
      <c r="BF350" s="327"/>
      <c r="BG350" s="327"/>
      <c r="BH350" s="327"/>
      <c r="BI350" s="327"/>
      <c r="BJ350" s="327"/>
      <c r="BK350" s="327"/>
      <c r="BL350" s="327"/>
      <c r="BM350" s="327"/>
      <c r="BN350" s="327">
        <v>1</v>
      </c>
      <c r="BO350" s="327">
        <v>1</v>
      </c>
      <c r="BP350" s="327">
        <v>1</v>
      </c>
      <c r="BQ350" s="327"/>
      <c r="BR350" s="327"/>
      <c r="BS350" s="327">
        <v>3</v>
      </c>
      <c r="BT350" s="327"/>
      <c r="BU350" s="327">
        <v>3</v>
      </c>
      <c r="BV350" s="327"/>
      <c r="BW350" s="327"/>
      <c r="BX350" s="327"/>
      <c r="BY350" s="327"/>
      <c r="BZ350" s="327"/>
      <c r="CA350" s="327"/>
      <c r="CB350" s="327"/>
      <c r="CC350" s="327"/>
      <c r="CD350" s="327"/>
      <c r="CE350" s="327"/>
      <c r="CF350" s="327"/>
      <c r="CG350" s="327"/>
    </row>
    <row r="351" spans="2:85" ht="15" customHeight="1">
      <c r="B351" s="524" t="s">
        <v>968</v>
      </c>
      <c r="C351" s="327" t="s">
        <v>1025</v>
      </c>
      <c r="D351" s="327"/>
      <c r="E351" s="327" t="s">
        <v>159</v>
      </c>
      <c r="F351" s="327"/>
      <c r="G351" s="190" t="s">
        <v>1396</v>
      </c>
      <c r="H351" s="190" t="s">
        <v>950</v>
      </c>
      <c r="I351" s="327" t="s">
        <v>907</v>
      </c>
      <c r="J351" s="327"/>
      <c r="K351" s="327" t="s">
        <v>957</v>
      </c>
      <c r="L351" s="327"/>
      <c r="M351" s="327"/>
      <c r="N351" s="327"/>
      <c r="O351" s="327"/>
      <c r="P351" s="534"/>
      <c r="Q351" s="534"/>
      <c r="R351" s="534"/>
      <c r="S351" s="327"/>
      <c r="T351" s="327"/>
      <c r="U351" s="327"/>
      <c r="V351" s="327"/>
      <c r="W351" s="327"/>
      <c r="X351" s="327"/>
      <c r="Y351" s="327"/>
      <c r="Z351" s="327"/>
      <c r="AA351" s="327"/>
      <c r="AB351" s="327"/>
      <c r="AC351" s="327"/>
      <c r="AD351" s="327"/>
      <c r="AE351" s="327" t="s">
        <v>169</v>
      </c>
      <c r="AF351" s="327"/>
      <c r="AG351" s="327">
        <v>240</v>
      </c>
      <c r="AH351" s="327"/>
      <c r="AI351" s="327"/>
      <c r="AJ351" s="327"/>
      <c r="AK351" s="327"/>
      <c r="AL351" s="327"/>
      <c r="AM351" s="327"/>
      <c r="AN351" s="327"/>
      <c r="AO351" s="327"/>
      <c r="AP351" s="327"/>
      <c r="AQ351" s="327">
        <v>6</v>
      </c>
      <c r="AR351" s="327">
        <v>5</v>
      </c>
      <c r="AS351" s="327"/>
      <c r="AT351" s="327"/>
      <c r="AU351" s="327">
        <v>2</v>
      </c>
      <c r="AV351" s="327"/>
      <c r="AW351" s="327"/>
      <c r="AX351" s="327"/>
      <c r="AY351" s="327"/>
      <c r="AZ351" s="327"/>
      <c r="BA351" s="327"/>
      <c r="BB351" s="327">
        <v>1</v>
      </c>
      <c r="BC351" s="327"/>
      <c r="BD351" s="327"/>
      <c r="BE351" s="327"/>
      <c r="BF351" s="327"/>
      <c r="BG351" s="327"/>
      <c r="BH351" s="327"/>
      <c r="BI351" s="327"/>
      <c r="BJ351" s="327"/>
      <c r="BK351" s="327"/>
      <c r="BL351" s="327"/>
      <c r="BM351" s="327"/>
      <c r="BN351" s="327"/>
      <c r="BO351" s="327"/>
      <c r="BP351" s="327"/>
      <c r="BQ351" s="327">
        <v>1</v>
      </c>
      <c r="BR351" s="327"/>
      <c r="BS351" s="327">
        <v>1</v>
      </c>
      <c r="BT351" s="327"/>
      <c r="BU351" s="327">
        <v>1</v>
      </c>
      <c r="BV351" s="327"/>
      <c r="BW351" s="327"/>
      <c r="BX351" s="327"/>
      <c r="BY351" s="327"/>
      <c r="BZ351" s="327"/>
      <c r="CA351" s="327"/>
      <c r="CB351" s="327"/>
      <c r="CC351" s="327"/>
      <c r="CD351" s="327"/>
      <c r="CE351" s="327"/>
      <c r="CF351" s="327"/>
      <c r="CG351" s="327"/>
    </row>
    <row r="352" spans="2:85" ht="15" customHeight="1">
      <c r="C352" s="327" t="s">
        <v>1025</v>
      </c>
      <c r="D352" s="327"/>
      <c r="E352" s="327" t="s">
        <v>159</v>
      </c>
      <c r="F352" s="327"/>
      <c r="G352" s="190" t="s">
        <v>1397</v>
      </c>
      <c r="H352" s="327" t="s">
        <v>907</v>
      </c>
      <c r="I352" s="327" t="s">
        <v>907</v>
      </c>
      <c r="J352" s="327"/>
      <c r="K352" s="327" t="s">
        <v>957</v>
      </c>
      <c r="L352" s="327"/>
      <c r="M352" s="327"/>
      <c r="N352" s="327"/>
      <c r="O352" s="327"/>
      <c r="P352" s="534"/>
      <c r="Q352" s="534"/>
      <c r="R352" s="534"/>
      <c r="S352" s="327"/>
      <c r="T352" s="327"/>
      <c r="U352" s="327"/>
      <c r="V352" s="327"/>
      <c r="W352" s="327"/>
      <c r="X352" s="327"/>
      <c r="Y352" s="327"/>
      <c r="Z352" s="327"/>
      <c r="AA352" s="327"/>
      <c r="AB352" s="327"/>
      <c r="AC352" s="327"/>
      <c r="AD352" s="327"/>
      <c r="AE352" s="327" t="s">
        <v>159</v>
      </c>
      <c r="AF352" s="327"/>
      <c r="AG352" s="327">
        <v>100</v>
      </c>
      <c r="AH352" s="327"/>
      <c r="AI352" s="327"/>
      <c r="AJ352" s="327"/>
      <c r="AK352" s="327"/>
      <c r="AL352" s="327"/>
      <c r="AM352" s="327"/>
      <c r="AN352" s="327"/>
      <c r="AO352" s="327"/>
      <c r="AP352" s="327"/>
      <c r="AQ352" s="327">
        <v>6</v>
      </c>
      <c r="AR352" s="327">
        <v>5</v>
      </c>
      <c r="AS352" s="327"/>
      <c r="AT352" s="327"/>
      <c r="AU352" s="327">
        <v>2</v>
      </c>
      <c r="AV352" s="327"/>
      <c r="AW352" s="327"/>
      <c r="AX352" s="327"/>
      <c r="AY352" s="327"/>
      <c r="AZ352" s="327"/>
      <c r="BA352" s="327"/>
      <c r="BB352" s="327"/>
      <c r="BC352" s="327">
        <v>1</v>
      </c>
      <c r="BD352" s="327">
        <v>1</v>
      </c>
      <c r="BE352" s="327">
        <v>1</v>
      </c>
      <c r="BF352" s="327"/>
      <c r="BG352" s="327"/>
      <c r="BH352" s="327"/>
      <c r="BI352" s="327"/>
      <c r="BJ352" s="327"/>
      <c r="BK352" s="327"/>
      <c r="BL352" s="327"/>
      <c r="BM352" s="327"/>
      <c r="BN352" s="327">
        <v>1</v>
      </c>
      <c r="BO352" s="327">
        <v>1</v>
      </c>
      <c r="BP352" s="327">
        <v>1</v>
      </c>
      <c r="BQ352" s="327"/>
      <c r="BR352" s="327"/>
      <c r="BS352" s="327">
        <v>3</v>
      </c>
      <c r="BT352" s="327"/>
      <c r="BU352" s="327">
        <v>3</v>
      </c>
      <c r="BV352" s="327"/>
      <c r="BW352" s="327"/>
      <c r="BX352" s="327"/>
      <c r="BY352" s="327"/>
      <c r="BZ352" s="327"/>
      <c r="CA352" s="327"/>
      <c r="CB352" s="327"/>
      <c r="CC352" s="327"/>
      <c r="CD352" s="327"/>
      <c r="CE352" s="327"/>
      <c r="CF352" s="327"/>
      <c r="CG352" s="327"/>
    </row>
    <row r="353" spans="2:85" ht="15" customHeight="1">
      <c r="C353" s="327" t="s">
        <v>1026</v>
      </c>
      <c r="D353" s="327"/>
      <c r="E353" s="327" t="s">
        <v>159</v>
      </c>
      <c r="F353" s="327"/>
      <c r="G353" s="190" t="s">
        <v>927</v>
      </c>
      <c r="H353" s="327" t="s">
        <v>908</v>
      </c>
      <c r="I353" s="327" t="s">
        <v>908</v>
      </c>
      <c r="J353" s="327"/>
      <c r="K353" s="327" t="str">
        <f>VLOOKUP(G353,'[1]Master Data D26A (ReV1) '!$I:$K,3,0)</f>
        <v>PANEL, QUARTER WHEEL HOUSE, INNER RH</v>
      </c>
      <c r="L353" s="327"/>
      <c r="M353" s="327"/>
      <c r="N353" s="327"/>
      <c r="O353" s="327"/>
      <c r="P353" s="534"/>
      <c r="Q353" s="534"/>
      <c r="R353" s="534"/>
      <c r="S353" s="327"/>
      <c r="T353" s="327"/>
      <c r="U353" s="327"/>
      <c r="V353" s="327"/>
      <c r="W353" s="327"/>
      <c r="X353" s="327"/>
      <c r="Y353" s="327"/>
      <c r="Z353" s="327"/>
      <c r="AA353" s="327"/>
      <c r="AB353" s="327"/>
      <c r="AC353" s="327"/>
      <c r="AD353" s="327"/>
      <c r="AE353" s="327" t="s">
        <v>88</v>
      </c>
      <c r="AF353" s="327"/>
      <c r="AG353" s="327">
        <v>30</v>
      </c>
      <c r="AH353" s="327"/>
      <c r="AI353" s="327"/>
      <c r="AJ353" s="327"/>
      <c r="AK353" s="327"/>
      <c r="AL353" s="327"/>
      <c r="AM353" s="327"/>
      <c r="AN353" s="327"/>
      <c r="AO353" s="327"/>
      <c r="AP353" s="327"/>
      <c r="AQ353" s="327">
        <v>6</v>
      </c>
      <c r="AR353" s="327">
        <v>5</v>
      </c>
      <c r="AS353" s="327"/>
      <c r="AT353" s="327"/>
      <c r="AU353" s="327">
        <v>2</v>
      </c>
      <c r="AV353" s="327"/>
      <c r="AW353" s="327"/>
      <c r="AX353" s="327"/>
      <c r="AY353" s="327"/>
      <c r="AZ353" s="327"/>
      <c r="BA353" s="327"/>
      <c r="BB353" s="327">
        <v>1</v>
      </c>
      <c r="BC353" s="327">
        <v>1</v>
      </c>
      <c r="BD353" s="327">
        <v>1</v>
      </c>
      <c r="BE353" s="327">
        <v>1</v>
      </c>
      <c r="BF353" s="327"/>
      <c r="BG353" s="327"/>
      <c r="BH353" s="327"/>
      <c r="BI353" s="327"/>
      <c r="BJ353" s="327"/>
      <c r="BK353" s="327"/>
      <c r="BL353" s="327"/>
      <c r="BM353" s="327"/>
      <c r="BN353" s="327">
        <v>1</v>
      </c>
      <c r="BO353" s="327">
        <v>1</v>
      </c>
      <c r="BP353" s="327">
        <v>1</v>
      </c>
      <c r="BQ353" s="327">
        <v>1</v>
      </c>
      <c r="BR353" s="327"/>
      <c r="BS353" s="327">
        <v>4</v>
      </c>
      <c r="BT353" s="327"/>
      <c r="BU353" s="327">
        <v>4</v>
      </c>
      <c r="BV353" s="327"/>
      <c r="BW353" s="327"/>
      <c r="BX353" s="327"/>
      <c r="BY353" s="327"/>
      <c r="BZ353" s="327"/>
      <c r="CA353" s="327"/>
      <c r="CB353" s="327"/>
      <c r="CC353" s="327"/>
      <c r="CD353" s="327"/>
      <c r="CE353" s="327"/>
      <c r="CF353" s="327"/>
      <c r="CG353" s="327"/>
    </row>
    <row r="354" spans="2:85" ht="15" customHeight="1">
      <c r="B354" s="524" t="s">
        <v>996</v>
      </c>
      <c r="C354" s="327"/>
      <c r="D354" s="327"/>
      <c r="E354" s="327" t="s">
        <v>261</v>
      </c>
      <c r="F354" s="327"/>
      <c r="G354" s="190" t="s">
        <v>1006</v>
      </c>
      <c r="H354" s="327" t="s">
        <v>996</v>
      </c>
      <c r="I354" s="327" t="s">
        <v>909</v>
      </c>
      <c r="J354" s="327"/>
      <c r="K354" s="327" t="e">
        <f>VLOOKUP(G354,'[1]Master Data D26A (ReV1) '!$I:$K,3,0)</f>
        <v>#N/A</v>
      </c>
      <c r="L354" s="327"/>
      <c r="M354" s="327"/>
      <c r="N354" s="327"/>
      <c r="O354" s="327"/>
      <c r="P354" s="534"/>
      <c r="Q354" s="534"/>
      <c r="R354" s="534"/>
      <c r="S354" s="327"/>
      <c r="T354" s="327"/>
      <c r="U354" s="327"/>
      <c r="V354" s="327"/>
      <c r="W354" s="327"/>
      <c r="X354" s="327"/>
      <c r="Y354" s="327"/>
      <c r="Z354" s="327"/>
      <c r="AA354" s="327"/>
      <c r="AB354" s="327"/>
      <c r="AC354" s="327"/>
      <c r="AD354" s="327"/>
      <c r="AE354" s="327" t="s">
        <v>169</v>
      </c>
      <c r="AF354" s="327"/>
      <c r="AG354" s="327">
        <v>600</v>
      </c>
      <c r="AH354" s="327"/>
      <c r="AI354" s="327"/>
      <c r="AJ354" s="327"/>
      <c r="AK354" s="327"/>
      <c r="AL354" s="327"/>
      <c r="AM354" s="327"/>
      <c r="AN354" s="327"/>
      <c r="AO354" s="327"/>
      <c r="AP354" s="327"/>
      <c r="AQ354" s="327">
        <v>5.9</v>
      </c>
      <c r="AR354" s="327">
        <v>5</v>
      </c>
      <c r="AS354" s="327"/>
      <c r="AT354" s="327"/>
      <c r="AU354" s="327">
        <v>2</v>
      </c>
      <c r="AV354" s="327"/>
      <c r="AW354" s="327"/>
      <c r="AX354" s="327"/>
      <c r="AY354" s="327"/>
      <c r="AZ354" s="327"/>
      <c r="BA354" s="327"/>
      <c r="BB354" s="327"/>
      <c r="BC354" s="327"/>
      <c r="BD354" s="327"/>
      <c r="BE354" s="327"/>
      <c r="BF354" s="327"/>
      <c r="BG354" s="327"/>
      <c r="BH354" s="327">
        <v>1</v>
      </c>
      <c r="BI354" s="327"/>
      <c r="BJ354" s="327"/>
      <c r="BK354" s="327"/>
      <c r="BL354" s="327"/>
      <c r="BM354" s="327"/>
      <c r="BN354" s="327"/>
      <c r="BO354" s="327"/>
      <c r="BP354" s="327"/>
      <c r="BQ354" s="327"/>
      <c r="BR354" s="327"/>
      <c r="BS354" s="327">
        <v>1</v>
      </c>
      <c r="BT354" s="327"/>
      <c r="BU354" s="327">
        <v>1</v>
      </c>
      <c r="BV354" s="327"/>
      <c r="BW354" s="327"/>
      <c r="BX354" s="327"/>
      <c r="BY354" s="327"/>
      <c r="BZ354" s="327"/>
      <c r="CA354" s="327"/>
      <c r="CB354" s="327"/>
      <c r="CC354" s="327"/>
      <c r="CD354" s="327"/>
      <c r="CE354" s="327"/>
      <c r="CF354" s="327"/>
      <c r="CG354" s="327"/>
    </row>
    <row r="355" spans="2:85" ht="15" customHeight="1">
      <c r="B355" s="524" t="s">
        <v>996</v>
      </c>
      <c r="C355" s="327"/>
      <c r="D355" s="327"/>
      <c r="E355" s="327" t="s">
        <v>261</v>
      </c>
      <c r="F355" s="327"/>
      <c r="G355" s="190" t="s">
        <v>971</v>
      </c>
      <c r="H355" s="327" t="s">
        <v>996</v>
      </c>
      <c r="I355" s="327" t="s">
        <v>909</v>
      </c>
      <c r="J355" s="327"/>
      <c r="K355" s="327" t="e">
        <f>VLOOKUP(G355,'[1]Master Data D26A (ReV1) '!$I:$K,3,0)</f>
        <v>#N/A</v>
      </c>
      <c r="L355" s="327"/>
      <c r="M355" s="327"/>
      <c r="N355" s="327"/>
      <c r="O355" s="327"/>
      <c r="P355" s="534"/>
      <c r="Q355" s="534"/>
      <c r="R355" s="534"/>
      <c r="S355" s="327"/>
      <c r="T355" s="327"/>
      <c r="U355" s="327"/>
      <c r="V355" s="327"/>
      <c r="W355" s="327"/>
      <c r="X355" s="327"/>
      <c r="Y355" s="327"/>
      <c r="Z355" s="327"/>
      <c r="AA355" s="327"/>
      <c r="AB355" s="327"/>
      <c r="AC355" s="327"/>
      <c r="AD355" s="327"/>
      <c r="AE355" s="327" t="s">
        <v>88</v>
      </c>
      <c r="AF355" s="327"/>
      <c r="AG355" s="327">
        <v>30</v>
      </c>
      <c r="AH355" s="327"/>
      <c r="AI355" s="327"/>
      <c r="AJ355" s="327"/>
      <c r="AK355" s="327"/>
      <c r="AL355" s="327"/>
      <c r="AM355" s="327"/>
      <c r="AN355" s="327"/>
      <c r="AO355" s="327"/>
      <c r="AP355" s="327"/>
      <c r="AQ355" s="327">
        <v>5.9</v>
      </c>
      <c r="AR355" s="327">
        <v>5</v>
      </c>
      <c r="AS355" s="327"/>
      <c r="AT355" s="327"/>
      <c r="AU355" s="327">
        <v>2</v>
      </c>
      <c r="AV355" s="327"/>
      <c r="AW355" s="327"/>
      <c r="AX355" s="327"/>
      <c r="AY355" s="327"/>
      <c r="AZ355" s="327"/>
      <c r="BA355" s="327"/>
      <c r="BB355" s="327"/>
      <c r="BC355" s="327"/>
      <c r="BD355" s="327"/>
      <c r="BE355" s="327"/>
      <c r="BF355" s="327"/>
      <c r="BG355" s="327"/>
      <c r="BH355" s="327"/>
      <c r="BI355" s="327">
        <v>1</v>
      </c>
      <c r="BJ355" s="327"/>
      <c r="BK355" s="327"/>
      <c r="BL355" s="327"/>
      <c r="BM355" s="327"/>
      <c r="BN355" s="327"/>
      <c r="BO355" s="327"/>
      <c r="BP355" s="327"/>
      <c r="BQ355" s="327"/>
      <c r="BR355" s="327"/>
      <c r="BS355" s="327">
        <v>1</v>
      </c>
      <c r="BT355" s="327"/>
      <c r="BU355" s="327">
        <v>1</v>
      </c>
      <c r="BV355" s="327"/>
      <c r="BW355" s="327"/>
      <c r="BX355" s="327"/>
      <c r="BY355" s="327"/>
      <c r="BZ355" s="327"/>
      <c r="CA355" s="327"/>
      <c r="CB355" s="327"/>
      <c r="CC355" s="327"/>
      <c r="CD355" s="327"/>
      <c r="CE355" s="327"/>
      <c r="CF355" s="327"/>
      <c r="CG355" s="327"/>
    </row>
    <row r="356" spans="2:85" ht="15" customHeight="1">
      <c r="C356" s="327"/>
      <c r="D356" s="327"/>
      <c r="E356" s="327" t="s">
        <v>261</v>
      </c>
      <c r="F356" s="327"/>
      <c r="G356" s="190" t="s">
        <v>972</v>
      </c>
      <c r="H356" s="327" t="s">
        <v>909</v>
      </c>
      <c r="I356" s="327" t="s">
        <v>909</v>
      </c>
      <c r="J356" s="327"/>
      <c r="K356" s="327" t="e">
        <f>VLOOKUP(G356,'[1]Master Data D26A (ReV1) '!$I:$K,3,0)</f>
        <v>#N/A</v>
      </c>
      <c r="L356" s="327"/>
      <c r="M356" s="327"/>
      <c r="N356" s="327"/>
      <c r="O356" s="327"/>
      <c r="P356" s="534"/>
      <c r="Q356" s="534"/>
      <c r="R356" s="534"/>
      <c r="S356" s="327"/>
      <c r="T356" s="327"/>
      <c r="U356" s="327"/>
      <c r="V356" s="327"/>
      <c r="W356" s="327"/>
      <c r="X356" s="327"/>
      <c r="Y356" s="327"/>
      <c r="Z356" s="327"/>
      <c r="AA356" s="327"/>
      <c r="AB356" s="327"/>
      <c r="AC356" s="327"/>
      <c r="AD356" s="327"/>
      <c r="AE356" s="327" t="s">
        <v>132</v>
      </c>
      <c r="AF356" s="327"/>
      <c r="AG356" s="327">
        <v>300</v>
      </c>
      <c r="AH356" s="327"/>
      <c r="AI356" s="327"/>
      <c r="AJ356" s="327"/>
      <c r="AK356" s="327"/>
      <c r="AL356" s="327"/>
      <c r="AM356" s="327"/>
      <c r="AN356" s="327"/>
      <c r="AO356" s="327"/>
      <c r="AP356" s="327"/>
      <c r="AQ356" s="327">
        <v>5.9</v>
      </c>
      <c r="AR356" s="327">
        <v>5</v>
      </c>
      <c r="AS356" s="327"/>
      <c r="AT356" s="327"/>
      <c r="AU356" s="327">
        <v>2</v>
      </c>
      <c r="AV356" s="327"/>
      <c r="AW356" s="327"/>
      <c r="AX356" s="327"/>
      <c r="AY356" s="327"/>
      <c r="AZ356" s="327"/>
      <c r="BA356" s="327"/>
      <c r="BB356" s="327"/>
      <c r="BC356" s="327"/>
      <c r="BD356" s="327"/>
      <c r="BE356" s="327"/>
      <c r="BF356" s="327">
        <v>1</v>
      </c>
      <c r="BG356" s="327">
        <v>1</v>
      </c>
      <c r="BH356" s="327">
        <v>1</v>
      </c>
      <c r="BI356" s="327"/>
      <c r="BJ356" s="327"/>
      <c r="BK356" s="327"/>
      <c r="BL356" s="327"/>
      <c r="BM356" s="327"/>
      <c r="BN356" s="327"/>
      <c r="BO356" s="327"/>
      <c r="BP356" s="327"/>
      <c r="BQ356" s="327"/>
      <c r="BR356" s="327"/>
      <c r="BS356" s="327">
        <v>3</v>
      </c>
      <c r="BT356" s="327"/>
      <c r="BU356" s="327">
        <v>3</v>
      </c>
      <c r="BV356" s="327"/>
      <c r="BW356" s="327"/>
      <c r="BX356" s="327"/>
      <c r="BY356" s="327"/>
      <c r="BZ356" s="327"/>
      <c r="CA356" s="327"/>
      <c r="CB356" s="327"/>
      <c r="CC356" s="327"/>
      <c r="CD356" s="327"/>
      <c r="CE356" s="327"/>
      <c r="CF356" s="327"/>
      <c r="CG356" s="327"/>
    </row>
    <row r="357" spans="2:85" ht="15" customHeight="1">
      <c r="C357" s="327" t="s">
        <v>1026</v>
      </c>
      <c r="D357" s="327"/>
      <c r="E357" s="327" t="s">
        <v>159</v>
      </c>
      <c r="F357" s="327"/>
      <c r="G357" s="190" t="s">
        <v>928</v>
      </c>
      <c r="H357" s="327" t="s">
        <v>910</v>
      </c>
      <c r="I357" s="327" t="s">
        <v>910</v>
      </c>
      <c r="J357" s="327"/>
      <c r="K357" s="327" t="str">
        <f>VLOOKUP(G357,'[1]Master Data D26A (ReV1) '!$I:$K,3,0)</f>
        <v>PANEL, QUARTER WHEEL HOUSE, INNER LH</v>
      </c>
      <c r="L357" s="327"/>
      <c r="M357" s="327"/>
      <c r="N357" s="327"/>
      <c r="O357" s="327"/>
      <c r="P357" s="534"/>
      <c r="Q357" s="534"/>
      <c r="R357" s="534"/>
      <c r="S357" s="327"/>
      <c r="T357" s="327"/>
      <c r="U357" s="327"/>
      <c r="V357" s="327"/>
      <c r="W357" s="327"/>
      <c r="X357" s="327"/>
      <c r="Y357" s="327"/>
      <c r="Z357" s="327"/>
      <c r="AA357" s="327"/>
      <c r="AB357" s="327"/>
      <c r="AC357" s="327"/>
      <c r="AD357" s="327"/>
      <c r="AE357" s="327" t="s">
        <v>88</v>
      </c>
      <c r="AF357" s="327"/>
      <c r="AG357" s="327">
        <v>30</v>
      </c>
      <c r="AH357" s="327"/>
      <c r="AI357" s="327"/>
      <c r="AJ357" s="327"/>
      <c r="AK357" s="327"/>
      <c r="AL357" s="327"/>
      <c r="AM357" s="327"/>
      <c r="AN357" s="327"/>
      <c r="AO357" s="327"/>
      <c r="AP357" s="327"/>
      <c r="AQ357" s="327">
        <v>6</v>
      </c>
      <c r="AR357" s="327">
        <v>5</v>
      </c>
      <c r="AS357" s="327"/>
      <c r="AT357" s="327"/>
      <c r="AU357" s="327">
        <v>2</v>
      </c>
      <c r="AV357" s="327"/>
      <c r="AW357" s="327"/>
      <c r="AX357" s="327"/>
      <c r="AY357" s="327"/>
      <c r="AZ357" s="327"/>
      <c r="BA357" s="327"/>
      <c r="BB357" s="327"/>
      <c r="BC357" s="327"/>
      <c r="BD357" s="327"/>
      <c r="BE357" s="327"/>
      <c r="BF357" s="327"/>
      <c r="BG357" s="327"/>
      <c r="BH357" s="327"/>
      <c r="BI357" s="327"/>
      <c r="BJ357" s="327"/>
      <c r="BK357" s="327"/>
      <c r="BL357" s="327"/>
      <c r="BM357" s="327"/>
      <c r="BN357" s="327">
        <v>1</v>
      </c>
      <c r="BO357" s="327">
        <v>1</v>
      </c>
      <c r="BP357" s="327">
        <v>1</v>
      </c>
      <c r="BQ357" s="327">
        <v>1</v>
      </c>
      <c r="BR357" s="327"/>
      <c r="BS357" s="327">
        <v>4</v>
      </c>
      <c r="BT357" s="327"/>
      <c r="BU357" s="327">
        <v>4</v>
      </c>
      <c r="BV357" s="327"/>
      <c r="BW357" s="327"/>
      <c r="BX357" s="327"/>
      <c r="BY357" s="327"/>
      <c r="BZ357" s="327"/>
      <c r="CA357" s="327"/>
      <c r="CB357" s="327"/>
      <c r="CC357" s="327"/>
      <c r="CD357" s="327"/>
      <c r="CE357" s="327"/>
      <c r="CF357" s="327"/>
      <c r="CG357" s="327"/>
    </row>
    <row r="358" spans="2:85" ht="15" customHeight="1">
      <c r="B358" s="524" t="s">
        <v>997</v>
      </c>
      <c r="C358" s="327"/>
      <c r="D358" s="327"/>
      <c r="E358" s="327" t="s">
        <v>261</v>
      </c>
      <c r="F358" s="327"/>
      <c r="G358" s="190" t="s">
        <v>966</v>
      </c>
      <c r="H358" s="327" t="s">
        <v>997</v>
      </c>
      <c r="I358" s="327" t="s">
        <v>911</v>
      </c>
      <c r="J358" s="327"/>
      <c r="K358" s="327" t="e">
        <f>VLOOKUP(G358,'[1]Master Data D26A (ReV1) '!$I:$K,3,0)</f>
        <v>#N/A</v>
      </c>
      <c r="L358" s="327"/>
      <c r="M358" s="327"/>
      <c r="N358" s="327"/>
      <c r="O358" s="327"/>
      <c r="P358" s="534"/>
      <c r="Q358" s="534"/>
      <c r="R358" s="534"/>
      <c r="S358" s="327"/>
      <c r="T358" s="327"/>
      <c r="U358" s="327"/>
      <c r="V358" s="327"/>
      <c r="W358" s="327"/>
      <c r="X358" s="327"/>
      <c r="Y358" s="327"/>
      <c r="Z358" s="327"/>
      <c r="AA358" s="327"/>
      <c r="AB358" s="327"/>
      <c r="AC358" s="327"/>
      <c r="AD358" s="327"/>
      <c r="AE358" s="327" t="s">
        <v>169</v>
      </c>
      <c r="AF358" s="327"/>
      <c r="AG358" s="327">
        <v>600</v>
      </c>
      <c r="AH358" s="327"/>
      <c r="AI358" s="327"/>
      <c r="AJ358" s="327"/>
      <c r="AK358" s="327"/>
      <c r="AL358" s="327"/>
      <c r="AM358" s="327"/>
      <c r="AN358" s="327"/>
      <c r="AO358" s="327"/>
      <c r="AP358" s="327"/>
      <c r="AQ358" s="327">
        <v>5.9</v>
      </c>
      <c r="AR358" s="327">
        <v>5</v>
      </c>
      <c r="AS358" s="327"/>
      <c r="AT358" s="327"/>
      <c r="AU358" s="327">
        <v>2</v>
      </c>
      <c r="AV358" s="327"/>
      <c r="AW358" s="327"/>
      <c r="AX358" s="327"/>
      <c r="AY358" s="327"/>
      <c r="AZ358" s="327"/>
      <c r="BA358" s="327"/>
      <c r="BB358" s="327"/>
      <c r="BC358" s="327"/>
      <c r="BD358" s="327"/>
      <c r="BE358" s="327"/>
      <c r="BF358" s="327"/>
      <c r="BG358" s="327"/>
      <c r="BH358" s="327"/>
      <c r="BI358" s="327">
        <v>1</v>
      </c>
      <c r="BJ358" s="327"/>
      <c r="BK358" s="327"/>
      <c r="BL358" s="327"/>
      <c r="BM358" s="327"/>
      <c r="BN358" s="327"/>
      <c r="BO358" s="327"/>
      <c r="BP358" s="327"/>
      <c r="BQ358" s="327"/>
      <c r="BR358" s="327"/>
      <c r="BS358" s="327">
        <v>1</v>
      </c>
      <c r="BT358" s="327"/>
      <c r="BU358" s="327">
        <v>1</v>
      </c>
      <c r="BV358" s="327"/>
      <c r="BW358" s="327"/>
      <c r="BX358" s="327"/>
      <c r="BY358" s="327"/>
      <c r="BZ358" s="327"/>
      <c r="CA358" s="327"/>
      <c r="CB358" s="327"/>
      <c r="CC358" s="327"/>
      <c r="CD358" s="327"/>
      <c r="CE358" s="327"/>
      <c r="CF358" s="327"/>
      <c r="CG358" s="327"/>
    </row>
    <row r="359" spans="2:85" ht="15" customHeight="1">
      <c r="B359" s="524" t="s">
        <v>997</v>
      </c>
      <c r="C359" s="327"/>
      <c r="D359" s="327"/>
      <c r="E359" s="327" t="s">
        <v>261</v>
      </c>
      <c r="F359" s="327"/>
      <c r="G359" s="190" t="s">
        <v>1005</v>
      </c>
      <c r="H359" s="327" t="s">
        <v>997</v>
      </c>
      <c r="I359" s="327" t="s">
        <v>911</v>
      </c>
      <c r="J359" s="327"/>
      <c r="K359" s="327" t="e">
        <f>VLOOKUP(G359,'[1]Master Data D26A (ReV1) '!$I:$K,3,0)</f>
        <v>#N/A</v>
      </c>
      <c r="L359" s="327"/>
      <c r="M359" s="327"/>
      <c r="N359" s="327"/>
      <c r="O359" s="327"/>
      <c r="P359" s="534"/>
      <c r="Q359" s="534"/>
      <c r="R359" s="534"/>
      <c r="S359" s="327"/>
      <c r="T359" s="327"/>
      <c r="U359" s="327"/>
      <c r="V359" s="327"/>
      <c r="W359" s="327"/>
      <c r="X359" s="327"/>
      <c r="Y359" s="327"/>
      <c r="Z359" s="327"/>
      <c r="AA359" s="327"/>
      <c r="AB359" s="327"/>
      <c r="AC359" s="327"/>
      <c r="AD359" s="327"/>
      <c r="AE359" s="327" t="s">
        <v>88</v>
      </c>
      <c r="AF359" s="327"/>
      <c r="AG359" s="327">
        <v>30</v>
      </c>
      <c r="AH359" s="327"/>
      <c r="AI359" s="327"/>
      <c r="AJ359" s="327"/>
      <c r="AK359" s="327"/>
      <c r="AL359" s="327"/>
      <c r="AM359" s="327"/>
      <c r="AN359" s="327"/>
      <c r="AO359" s="327"/>
      <c r="AP359" s="327"/>
      <c r="AQ359" s="327">
        <v>5.9</v>
      </c>
      <c r="AR359" s="327">
        <v>5</v>
      </c>
      <c r="AS359" s="327"/>
      <c r="AT359" s="327"/>
      <c r="AU359" s="327">
        <v>2</v>
      </c>
      <c r="AV359" s="327"/>
      <c r="AW359" s="327"/>
      <c r="AX359" s="327"/>
      <c r="AY359" s="327"/>
      <c r="AZ359" s="327"/>
      <c r="BA359" s="327"/>
      <c r="BB359" s="327"/>
      <c r="BC359" s="327"/>
      <c r="BD359" s="327"/>
      <c r="BE359" s="327"/>
      <c r="BF359" s="327"/>
      <c r="BG359" s="327"/>
      <c r="BH359" s="327">
        <v>1</v>
      </c>
      <c r="BI359" s="327"/>
      <c r="BJ359" s="327"/>
      <c r="BK359" s="327"/>
      <c r="BL359" s="327"/>
      <c r="BM359" s="327"/>
      <c r="BN359" s="327"/>
      <c r="BO359" s="327"/>
      <c r="BP359" s="327"/>
      <c r="BQ359" s="327"/>
      <c r="BR359" s="327"/>
      <c r="BS359" s="327">
        <v>1</v>
      </c>
      <c r="BT359" s="327"/>
      <c r="BU359" s="327">
        <v>1</v>
      </c>
      <c r="BV359" s="327"/>
      <c r="BW359" s="327"/>
      <c r="BX359" s="327"/>
      <c r="BY359" s="327"/>
      <c r="BZ359" s="327"/>
      <c r="CA359" s="327"/>
      <c r="CB359" s="327"/>
      <c r="CC359" s="327"/>
      <c r="CD359" s="327"/>
      <c r="CE359" s="327"/>
      <c r="CF359" s="327"/>
      <c r="CG359" s="327"/>
    </row>
    <row r="360" spans="2:85" ht="15" customHeight="1">
      <c r="C360" s="327"/>
      <c r="D360" s="327"/>
      <c r="E360" s="327" t="s">
        <v>261</v>
      </c>
      <c r="F360" s="327"/>
      <c r="G360" s="190" t="s">
        <v>967</v>
      </c>
      <c r="H360" s="327" t="s">
        <v>911</v>
      </c>
      <c r="I360" s="327" t="s">
        <v>911</v>
      </c>
      <c r="J360" s="327"/>
      <c r="K360" s="327" t="e">
        <f>VLOOKUP(G360,'[1]Master Data D26A (ReV1) '!$I:$K,3,0)</f>
        <v>#N/A</v>
      </c>
      <c r="L360" s="327"/>
      <c r="M360" s="327"/>
      <c r="N360" s="327"/>
      <c r="O360" s="327"/>
      <c r="P360" s="534"/>
      <c r="Q360" s="534"/>
      <c r="R360" s="534"/>
      <c r="S360" s="327"/>
      <c r="T360" s="327"/>
      <c r="U360" s="327"/>
      <c r="V360" s="327"/>
      <c r="W360" s="327"/>
      <c r="X360" s="327"/>
      <c r="Y360" s="327"/>
      <c r="Z360" s="327"/>
      <c r="AA360" s="327"/>
      <c r="AB360" s="327"/>
      <c r="AC360" s="327"/>
      <c r="AD360" s="327"/>
      <c r="AE360" s="327" t="s">
        <v>132</v>
      </c>
      <c r="AF360" s="327"/>
      <c r="AG360" s="327">
        <v>300</v>
      </c>
      <c r="AH360" s="327"/>
      <c r="AI360" s="327"/>
      <c r="AJ360" s="327"/>
      <c r="AK360" s="327"/>
      <c r="AL360" s="327"/>
      <c r="AM360" s="327"/>
      <c r="AN360" s="327"/>
      <c r="AO360" s="327"/>
      <c r="AP360" s="327"/>
      <c r="AQ360" s="327">
        <v>5.9</v>
      </c>
      <c r="AR360" s="327">
        <v>5</v>
      </c>
      <c r="AS360" s="327"/>
      <c r="AT360" s="327"/>
      <c r="AU360" s="327">
        <v>2</v>
      </c>
      <c r="AV360" s="327"/>
      <c r="AW360" s="327"/>
      <c r="AX360" s="327"/>
      <c r="AY360" s="327"/>
      <c r="AZ360" s="327"/>
      <c r="BA360" s="327"/>
      <c r="BB360" s="327"/>
      <c r="BC360" s="327"/>
      <c r="BD360" s="327"/>
      <c r="BE360" s="327"/>
      <c r="BF360" s="327">
        <v>1</v>
      </c>
      <c r="BG360" s="327">
        <v>1</v>
      </c>
      <c r="BH360" s="327">
        <v>1</v>
      </c>
      <c r="BI360" s="327"/>
      <c r="BJ360" s="327"/>
      <c r="BK360" s="327"/>
      <c r="BL360" s="327"/>
      <c r="BM360" s="327"/>
      <c r="BN360" s="327"/>
      <c r="BO360" s="327"/>
      <c r="BP360" s="327"/>
      <c r="BQ360" s="327"/>
      <c r="BR360" s="327"/>
      <c r="BS360" s="327">
        <v>3</v>
      </c>
      <c r="BT360" s="327"/>
      <c r="BU360" s="327">
        <v>3</v>
      </c>
      <c r="BV360" s="327"/>
      <c r="BW360" s="327"/>
      <c r="BX360" s="327"/>
      <c r="BY360" s="327"/>
      <c r="BZ360" s="327"/>
      <c r="CA360" s="327"/>
      <c r="CB360" s="327"/>
      <c r="CC360" s="327"/>
      <c r="CD360" s="327"/>
      <c r="CE360" s="327"/>
      <c r="CF360" s="327"/>
      <c r="CG360" s="327"/>
    </row>
    <row r="361" spans="2:85" ht="15" customHeight="1">
      <c r="C361" s="327" t="s">
        <v>1026</v>
      </c>
      <c r="D361" s="327"/>
      <c r="E361" s="327" t="s">
        <v>159</v>
      </c>
      <c r="F361" s="327"/>
      <c r="G361" s="190" t="s">
        <v>929</v>
      </c>
      <c r="H361" s="327" t="s">
        <v>912</v>
      </c>
      <c r="I361" s="327" t="s">
        <v>912</v>
      </c>
      <c r="J361" s="327"/>
      <c r="K361" s="327" t="str">
        <f>VLOOKUP(G361,'[1]Master Data D26A (ReV1) '!$I:$K,3,0)</f>
        <v>PANEL, COWL TOP, OUTER</v>
      </c>
      <c r="L361" s="327"/>
      <c r="M361" s="327"/>
      <c r="N361" s="327"/>
      <c r="O361" s="327"/>
      <c r="P361" s="534"/>
      <c r="Q361" s="534"/>
      <c r="R361" s="534"/>
      <c r="S361" s="327"/>
      <c r="T361" s="327"/>
      <c r="U361" s="327"/>
      <c r="V361" s="327"/>
      <c r="W361" s="327"/>
      <c r="X361" s="327"/>
      <c r="Y361" s="327"/>
      <c r="Z361" s="327"/>
      <c r="AA361" s="327"/>
      <c r="AB361" s="327"/>
      <c r="AC361" s="327"/>
      <c r="AD361" s="327"/>
      <c r="AE361" s="327" t="s">
        <v>123</v>
      </c>
      <c r="AF361" s="327"/>
      <c r="AG361" s="327">
        <v>60</v>
      </c>
      <c r="AH361" s="327"/>
      <c r="AI361" s="327"/>
      <c r="AJ361" s="327"/>
      <c r="AK361" s="327"/>
      <c r="AL361" s="327"/>
      <c r="AM361" s="327"/>
      <c r="AN361" s="327"/>
      <c r="AO361" s="327"/>
      <c r="AP361" s="327"/>
      <c r="AQ361" s="327">
        <v>6</v>
      </c>
      <c r="AR361" s="327">
        <v>5</v>
      </c>
      <c r="AS361" s="327"/>
      <c r="AT361" s="327"/>
      <c r="AU361" s="327">
        <v>2</v>
      </c>
      <c r="AV361" s="327"/>
      <c r="AW361" s="327"/>
      <c r="AX361" s="327"/>
      <c r="AY361" s="327"/>
      <c r="AZ361" s="327"/>
      <c r="BA361" s="327"/>
      <c r="BB361" s="327">
        <v>1</v>
      </c>
      <c r="BC361" s="327">
        <v>1</v>
      </c>
      <c r="BD361" s="327">
        <v>1</v>
      </c>
      <c r="BE361" s="327">
        <v>1</v>
      </c>
      <c r="BF361" s="327"/>
      <c r="BG361" s="327"/>
      <c r="BH361" s="327"/>
      <c r="BI361" s="327"/>
      <c r="BJ361" s="327"/>
      <c r="BK361" s="327"/>
      <c r="BL361" s="327"/>
      <c r="BM361" s="327"/>
      <c r="BN361" s="327">
        <v>1</v>
      </c>
      <c r="BO361" s="327">
        <v>1</v>
      </c>
      <c r="BP361" s="327">
        <v>1</v>
      </c>
      <c r="BQ361" s="327">
        <v>1</v>
      </c>
      <c r="BR361" s="327"/>
      <c r="BS361" s="327">
        <v>4</v>
      </c>
      <c r="BT361" s="327"/>
      <c r="BU361" s="327">
        <v>4</v>
      </c>
      <c r="BV361" s="327"/>
      <c r="BW361" s="327"/>
      <c r="BX361" s="327"/>
      <c r="BY361" s="327"/>
      <c r="BZ361" s="327"/>
      <c r="CA361" s="327"/>
      <c r="CB361" s="327"/>
      <c r="CC361" s="327"/>
      <c r="CD361" s="327"/>
      <c r="CE361" s="327"/>
      <c r="CF361" s="327"/>
      <c r="CG361" s="327"/>
    </row>
    <row r="362" spans="2:85" ht="15" customHeight="1">
      <c r="C362" s="327" t="s">
        <v>1022</v>
      </c>
      <c r="D362" s="327"/>
      <c r="E362" s="327" t="s">
        <v>159</v>
      </c>
      <c r="F362" s="327"/>
      <c r="G362" s="190" t="s">
        <v>930</v>
      </c>
      <c r="H362" s="327" t="s">
        <v>913</v>
      </c>
      <c r="I362" s="327" t="s">
        <v>913</v>
      </c>
      <c r="J362" s="327"/>
      <c r="K362" s="327" t="str">
        <f>VLOOKUP(G362,'[1]Master Data D26A (ReV1) '!$I:$K,3,0)</f>
        <v>PANEL, COWL TOP, OUTER</v>
      </c>
      <c r="L362" s="327"/>
      <c r="M362" s="327"/>
      <c r="N362" s="327"/>
      <c r="O362" s="327"/>
      <c r="P362" s="534"/>
      <c r="Q362" s="534"/>
      <c r="R362" s="534"/>
      <c r="S362" s="327"/>
      <c r="T362" s="327"/>
      <c r="U362" s="327"/>
      <c r="V362" s="327"/>
      <c r="W362" s="327"/>
      <c r="X362" s="327"/>
      <c r="Y362" s="327"/>
      <c r="Z362" s="327"/>
      <c r="AA362" s="327"/>
      <c r="AB362" s="327"/>
      <c r="AC362" s="327"/>
      <c r="AD362" s="327"/>
      <c r="AE362" s="327" t="s">
        <v>123</v>
      </c>
      <c r="AF362" s="327"/>
      <c r="AG362" s="327">
        <v>60</v>
      </c>
      <c r="AH362" s="327"/>
      <c r="AI362" s="327"/>
      <c r="AJ362" s="327"/>
      <c r="AK362" s="327"/>
      <c r="AL362" s="327"/>
      <c r="AM362" s="327"/>
      <c r="AN362" s="327"/>
      <c r="AO362" s="327"/>
      <c r="AP362" s="327"/>
      <c r="AQ362" s="327">
        <v>6</v>
      </c>
      <c r="AR362" s="327">
        <v>5</v>
      </c>
      <c r="AS362" s="327"/>
      <c r="AT362" s="327"/>
      <c r="AU362" s="327">
        <v>2</v>
      </c>
      <c r="AV362" s="327"/>
      <c r="AW362" s="327"/>
      <c r="AX362" s="327"/>
      <c r="AY362" s="327"/>
      <c r="AZ362" s="327"/>
      <c r="BA362" s="327"/>
      <c r="BB362" s="327"/>
      <c r="BC362" s="327"/>
      <c r="BD362" s="327"/>
      <c r="BE362" s="327"/>
      <c r="BF362" s="327"/>
      <c r="BG362" s="327"/>
      <c r="BH362" s="327"/>
      <c r="BI362" s="327"/>
      <c r="BJ362" s="327"/>
      <c r="BK362" s="327"/>
      <c r="BL362" s="327"/>
      <c r="BM362" s="327"/>
      <c r="BN362" s="327">
        <v>1</v>
      </c>
      <c r="BO362" s="327">
        <v>1</v>
      </c>
      <c r="BP362" s="327">
        <v>1</v>
      </c>
      <c r="BQ362" s="327">
        <v>1</v>
      </c>
      <c r="BR362" s="327"/>
      <c r="BS362" s="327">
        <v>4</v>
      </c>
      <c r="BT362" s="327"/>
      <c r="BU362" s="327">
        <v>4</v>
      </c>
      <c r="BV362" s="327"/>
      <c r="BW362" s="327"/>
      <c r="BX362" s="327"/>
      <c r="BY362" s="327"/>
      <c r="BZ362" s="327"/>
      <c r="CA362" s="327"/>
      <c r="CB362" s="327"/>
      <c r="CC362" s="327"/>
      <c r="CD362" s="327"/>
      <c r="CE362" s="327"/>
      <c r="CF362" s="327"/>
      <c r="CG362" s="327"/>
    </row>
    <row r="363" spans="2:85" ht="15" customHeight="1">
      <c r="B363" s="524" t="s">
        <v>989</v>
      </c>
      <c r="C363" s="327" t="s">
        <v>1025</v>
      </c>
      <c r="D363" s="327"/>
      <c r="E363" s="327" t="s">
        <v>159</v>
      </c>
      <c r="F363" s="327"/>
      <c r="G363" s="190" t="s">
        <v>944</v>
      </c>
      <c r="H363" s="327" t="s">
        <v>989</v>
      </c>
      <c r="I363" s="327" t="s">
        <v>914</v>
      </c>
      <c r="J363" s="327"/>
      <c r="K363" s="327" t="s">
        <v>954</v>
      </c>
      <c r="L363" s="327"/>
      <c r="M363" s="327"/>
      <c r="N363" s="327"/>
      <c r="O363" s="327"/>
      <c r="P363" s="534"/>
      <c r="Q363" s="534"/>
      <c r="R363" s="534"/>
      <c r="S363" s="327"/>
      <c r="T363" s="327"/>
      <c r="U363" s="327"/>
      <c r="V363" s="327"/>
      <c r="W363" s="327"/>
      <c r="X363" s="327"/>
      <c r="Y363" s="327"/>
      <c r="Z363" s="327"/>
      <c r="AA363" s="327"/>
      <c r="AB363" s="327"/>
      <c r="AC363" s="327"/>
      <c r="AD363" s="327"/>
      <c r="AE363" s="327" t="s">
        <v>169</v>
      </c>
      <c r="AF363" s="327"/>
      <c r="AG363" s="327">
        <v>240</v>
      </c>
      <c r="AH363" s="327"/>
      <c r="AI363" s="327"/>
      <c r="AJ363" s="327"/>
      <c r="AK363" s="327"/>
      <c r="AL363" s="327"/>
      <c r="AM363" s="327"/>
      <c r="AN363" s="327"/>
      <c r="AO363" s="327"/>
      <c r="AP363" s="327"/>
      <c r="AQ363" s="537">
        <v>5.8</v>
      </c>
      <c r="AR363" s="537">
        <v>7</v>
      </c>
      <c r="AS363" s="327"/>
      <c r="AT363" s="327"/>
      <c r="AU363" s="327">
        <v>2</v>
      </c>
      <c r="AV363" s="327"/>
      <c r="AW363" s="327"/>
      <c r="AX363" s="327"/>
      <c r="AY363" s="327"/>
      <c r="AZ363" s="327"/>
      <c r="BA363" s="327"/>
      <c r="BB363" s="327">
        <v>1</v>
      </c>
      <c r="BC363" s="327">
        <v>1</v>
      </c>
      <c r="BD363" s="327">
        <v>1</v>
      </c>
      <c r="BE363" s="327">
        <v>1</v>
      </c>
      <c r="BF363" s="327"/>
      <c r="BG363" s="327"/>
      <c r="BH363" s="327"/>
      <c r="BI363" s="327"/>
      <c r="BJ363" s="327"/>
      <c r="BK363" s="327"/>
      <c r="BL363" s="327"/>
      <c r="BM363" s="327"/>
      <c r="BN363" s="327">
        <v>1</v>
      </c>
      <c r="BO363" s="327">
        <v>1</v>
      </c>
      <c r="BP363" s="327">
        <v>1</v>
      </c>
      <c r="BQ363" s="327">
        <v>1</v>
      </c>
      <c r="BR363" s="327"/>
      <c r="BS363" s="327">
        <v>4</v>
      </c>
      <c r="BT363" s="327"/>
      <c r="BU363" s="327">
        <v>4</v>
      </c>
      <c r="BV363" s="327"/>
      <c r="BW363" s="327"/>
      <c r="BX363" s="327"/>
      <c r="BY363" s="327"/>
      <c r="BZ363" s="327"/>
      <c r="CA363" s="327"/>
      <c r="CB363" s="327"/>
      <c r="CC363" s="327"/>
      <c r="CD363" s="327"/>
      <c r="CE363" s="327"/>
      <c r="CF363" s="327"/>
      <c r="CG363" s="327"/>
    </row>
    <row r="364" spans="2:85" ht="15" customHeight="1">
      <c r="C364" s="327" t="s">
        <v>1025</v>
      </c>
      <c r="D364" s="327"/>
      <c r="E364" s="327" t="s">
        <v>159</v>
      </c>
      <c r="F364" s="327"/>
      <c r="G364" s="190" t="s">
        <v>945</v>
      </c>
      <c r="H364" s="327" t="s">
        <v>914</v>
      </c>
      <c r="I364" s="327" t="s">
        <v>914</v>
      </c>
      <c r="J364" s="327"/>
      <c r="K364" s="327" t="s">
        <v>954</v>
      </c>
      <c r="L364" s="327"/>
      <c r="M364" s="327"/>
      <c r="N364" s="327"/>
      <c r="O364" s="327"/>
      <c r="P364" s="534"/>
      <c r="Q364" s="534"/>
      <c r="R364" s="534"/>
      <c r="S364" s="327"/>
      <c r="T364" s="327"/>
      <c r="U364" s="327"/>
      <c r="V364" s="327"/>
      <c r="W364" s="327"/>
      <c r="X364" s="327"/>
      <c r="Y364" s="327"/>
      <c r="Z364" s="327"/>
      <c r="AA364" s="327"/>
      <c r="AB364" s="327"/>
      <c r="AC364" s="327"/>
      <c r="AD364" s="327"/>
      <c r="AE364" s="327" t="s">
        <v>169</v>
      </c>
      <c r="AF364" s="327"/>
      <c r="AG364" s="327">
        <v>240</v>
      </c>
      <c r="AH364" s="327"/>
      <c r="AI364" s="327"/>
      <c r="AJ364" s="327"/>
      <c r="AK364" s="327"/>
      <c r="AL364" s="327"/>
      <c r="AM364" s="327"/>
      <c r="AN364" s="327"/>
      <c r="AO364" s="327"/>
      <c r="AP364" s="327"/>
      <c r="AQ364" s="327">
        <v>6</v>
      </c>
      <c r="AR364" s="327">
        <v>5</v>
      </c>
      <c r="AS364" s="327"/>
      <c r="AT364" s="327"/>
      <c r="AU364" s="327">
        <v>2</v>
      </c>
      <c r="AV364" s="327"/>
      <c r="AW364" s="327"/>
      <c r="AX364" s="327"/>
      <c r="AY364" s="327"/>
      <c r="AZ364" s="327"/>
      <c r="BA364" s="327"/>
      <c r="BB364" s="327"/>
      <c r="BC364" s="327"/>
      <c r="BD364" s="327"/>
      <c r="BE364" s="327"/>
      <c r="BF364" s="327"/>
      <c r="BG364" s="327"/>
      <c r="BH364" s="327"/>
      <c r="BI364" s="327">
        <v>1</v>
      </c>
      <c r="BJ364" s="327"/>
      <c r="BK364" s="327"/>
      <c r="BL364" s="327"/>
      <c r="BM364" s="327"/>
      <c r="BN364" s="327"/>
      <c r="BO364" s="327"/>
      <c r="BP364" s="327"/>
      <c r="BQ364" s="327">
        <v>1</v>
      </c>
      <c r="BR364" s="327"/>
      <c r="BS364" s="327">
        <v>1</v>
      </c>
      <c r="BT364" s="327"/>
      <c r="BU364" s="327">
        <v>1</v>
      </c>
      <c r="BV364" s="327"/>
      <c r="BW364" s="327"/>
      <c r="BX364" s="327"/>
      <c r="BY364" s="327"/>
      <c r="BZ364" s="327"/>
      <c r="CA364" s="327"/>
      <c r="CB364" s="327"/>
      <c r="CC364" s="327"/>
      <c r="CD364" s="327"/>
      <c r="CE364" s="327"/>
      <c r="CF364" s="327"/>
      <c r="CG364" s="327"/>
    </row>
    <row r="365" spans="2:85" ht="15" customHeight="1">
      <c r="B365" s="524" t="s">
        <v>989</v>
      </c>
      <c r="C365" s="327" t="s">
        <v>1025</v>
      </c>
      <c r="D365" s="327"/>
      <c r="E365" s="327" t="s">
        <v>159</v>
      </c>
      <c r="F365" s="327"/>
      <c r="G365" s="190" t="s">
        <v>946</v>
      </c>
      <c r="H365" s="327" t="s">
        <v>990</v>
      </c>
      <c r="I365" s="327" t="s">
        <v>915</v>
      </c>
      <c r="J365" s="327"/>
      <c r="K365" s="327" t="s">
        <v>954</v>
      </c>
      <c r="L365" s="327"/>
      <c r="M365" s="327"/>
      <c r="N365" s="327"/>
      <c r="O365" s="327"/>
      <c r="P365" s="534"/>
      <c r="Q365" s="534"/>
      <c r="R365" s="534"/>
      <c r="S365" s="327"/>
      <c r="T365" s="327"/>
      <c r="U365" s="327"/>
      <c r="V365" s="327"/>
      <c r="W365" s="327"/>
      <c r="X365" s="327"/>
      <c r="Y365" s="327"/>
      <c r="Z365" s="327"/>
      <c r="AA365" s="327"/>
      <c r="AB365" s="327"/>
      <c r="AC365" s="327"/>
      <c r="AD365" s="327"/>
      <c r="AE365" s="327" t="s">
        <v>169</v>
      </c>
      <c r="AF365" s="327"/>
      <c r="AG365" s="327">
        <v>240</v>
      </c>
      <c r="AH365" s="327"/>
      <c r="AI365" s="327"/>
      <c r="AJ365" s="327"/>
      <c r="AK365" s="327"/>
      <c r="AL365" s="327"/>
      <c r="AM365" s="327"/>
      <c r="AN365" s="327"/>
      <c r="AO365" s="327"/>
      <c r="AP365" s="327"/>
      <c r="AQ365" s="537">
        <v>5.8</v>
      </c>
      <c r="AR365" s="537">
        <v>7</v>
      </c>
      <c r="AS365" s="327"/>
      <c r="AT365" s="327"/>
      <c r="AU365" s="327">
        <v>2</v>
      </c>
      <c r="AV365" s="327"/>
      <c r="AW365" s="327"/>
      <c r="AX365" s="327"/>
      <c r="AY365" s="327"/>
      <c r="AZ365" s="327"/>
      <c r="BA365" s="327"/>
      <c r="BB365" s="327">
        <v>1</v>
      </c>
      <c r="BC365" s="327">
        <v>1</v>
      </c>
      <c r="BD365" s="327">
        <v>1</v>
      </c>
      <c r="BE365" s="327">
        <v>1</v>
      </c>
      <c r="BF365" s="327"/>
      <c r="BG365" s="327"/>
      <c r="BH365" s="327"/>
      <c r="BI365" s="327"/>
      <c r="BJ365" s="327"/>
      <c r="BK365" s="327"/>
      <c r="BL365" s="327"/>
      <c r="BM365" s="327"/>
      <c r="BN365" s="327">
        <v>1</v>
      </c>
      <c r="BO365" s="327">
        <v>1</v>
      </c>
      <c r="BP365" s="327">
        <v>1</v>
      </c>
      <c r="BQ365" s="327">
        <v>1</v>
      </c>
      <c r="BR365" s="327"/>
      <c r="BS365" s="327">
        <v>4</v>
      </c>
      <c r="BT365" s="327"/>
      <c r="BU365" s="327">
        <v>4</v>
      </c>
      <c r="BV365" s="327"/>
      <c r="BW365" s="327"/>
      <c r="BX365" s="327"/>
      <c r="BY365" s="327"/>
      <c r="BZ365" s="327"/>
      <c r="CA365" s="327"/>
      <c r="CB365" s="327"/>
      <c r="CC365" s="327"/>
      <c r="CD365" s="327"/>
      <c r="CE365" s="327"/>
      <c r="CF365" s="327"/>
      <c r="CG365" s="327"/>
    </row>
    <row r="366" spans="2:85" ht="15" customHeight="1">
      <c r="C366" s="327" t="s">
        <v>1025</v>
      </c>
      <c r="D366" s="327"/>
      <c r="E366" s="327" t="s">
        <v>159</v>
      </c>
      <c r="F366" s="327"/>
      <c r="G366" s="190" t="s">
        <v>947</v>
      </c>
      <c r="H366" s="327" t="s">
        <v>915</v>
      </c>
      <c r="I366" s="327" t="s">
        <v>915</v>
      </c>
      <c r="J366" s="327"/>
      <c r="K366" s="327" t="s">
        <v>954</v>
      </c>
      <c r="L366" s="327"/>
      <c r="M366" s="327"/>
      <c r="N366" s="327"/>
      <c r="O366" s="327"/>
      <c r="P366" s="534"/>
      <c r="Q366" s="534"/>
      <c r="R366" s="534"/>
      <c r="S366" s="327"/>
      <c r="T366" s="327"/>
      <c r="U366" s="327"/>
      <c r="V366" s="327"/>
      <c r="W366" s="327"/>
      <c r="X366" s="327"/>
      <c r="Y366" s="327"/>
      <c r="Z366" s="327"/>
      <c r="AA366" s="327"/>
      <c r="AB366" s="327"/>
      <c r="AC366" s="327"/>
      <c r="AD366" s="327"/>
      <c r="AE366" s="327" t="s">
        <v>169</v>
      </c>
      <c r="AF366" s="327"/>
      <c r="AG366" s="327">
        <v>240</v>
      </c>
      <c r="AH366" s="327"/>
      <c r="AI366" s="327"/>
      <c r="AJ366" s="327"/>
      <c r="AK366" s="327"/>
      <c r="AL366" s="327"/>
      <c r="AM366" s="327"/>
      <c r="AN366" s="327"/>
      <c r="AO366" s="327"/>
      <c r="AP366" s="327"/>
      <c r="AQ366" s="327">
        <v>6</v>
      </c>
      <c r="AR366" s="327">
        <v>5</v>
      </c>
      <c r="AS366" s="327"/>
      <c r="AT366" s="327"/>
      <c r="AU366" s="327">
        <v>2</v>
      </c>
      <c r="AV366" s="327"/>
      <c r="AW366" s="327"/>
      <c r="AX366" s="327"/>
      <c r="AY366" s="327"/>
      <c r="AZ366" s="327"/>
      <c r="BA366" s="327"/>
      <c r="BB366" s="327"/>
      <c r="BC366" s="327"/>
      <c r="BD366" s="327"/>
      <c r="BE366" s="327"/>
      <c r="BF366" s="327"/>
      <c r="BG366" s="327"/>
      <c r="BH366" s="327"/>
      <c r="BI366" s="327">
        <v>1</v>
      </c>
      <c r="BJ366" s="327"/>
      <c r="BK366" s="327"/>
      <c r="BL366" s="327"/>
      <c r="BM366" s="327"/>
      <c r="BN366" s="327"/>
      <c r="BO366" s="327"/>
      <c r="BP366" s="327"/>
      <c r="BQ366" s="327">
        <v>1</v>
      </c>
      <c r="BR366" s="327"/>
      <c r="BS366" s="327">
        <v>1</v>
      </c>
      <c r="BT366" s="327"/>
      <c r="BU366" s="327">
        <v>1</v>
      </c>
      <c r="BV366" s="327"/>
      <c r="BW366" s="327"/>
      <c r="BX366" s="327"/>
      <c r="BY366" s="327"/>
      <c r="BZ366" s="327"/>
      <c r="CA366" s="327"/>
      <c r="CB366" s="327"/>
      <c r="CC366" s="327"/>
      <c r="CD366" s="327"/>
      <c r="CE366" s="327"/>
      <c r="CF366" s="327"/>
      <c r="CG366" s="327"/>
    </row>
    <row r="367" spans="2:85" ht="15" customHeight="1">
      <c r="B367" s="524" t="s">
        <v>969</v>
      </c>
      <c r="C367" s="327" t="s">
        <v>1025</v>
      </c>
      <c r="D367" s="327"/>
      <c r="E367" s="327" t="s">
        <v>159</v>
      </c>
      <c r="F367" s="327"/>
      <c r="G367" s="190" t="s">
        <v>960</v>
      </c>
      <c r="H367" s="327" t="s">
        <v>960</v>
      </c>
      <c r="I367" s="327" t="s">
        <v>916</v>
      </c>
      <c r="J367" s="327"/>
      <c r="K367" s="327" t="e">
        <f>VLOOKUP(G367,'[1]Master Data D26A (ReV1) '!$I:$K,3,0)</f>
        <v>#N/A</v>
      </c>
      <c r="L367" s="327"/>
      <c r="M367" s="327"/>
      <c r="N367" s="327"/>
      <c r="O367" s="327"/>
      <c r="P367" s="534"/>
      <c r="Q367" s="534"/>
      <c r="R367" s="534"/>
      <c r="S367" s="327"/>
      <c r="T367" s="327"/>
      <c r="U367" s="327"/>
      <c r="V367" s="327"/>
      <c r="W367" s="327"/>
      <c r="X367" s="327"/>
      <c r="Y367" s="327"/>
      <c r="Z367" s="327"/>
      <c r="AA367" s="327"/>
      <c r="AB367" s="327"/>
      <c r="AC367" s="327"/>
      <c r="AD367" s="327"/>
      <c r="AE367" s="327" t="s">
        <v>159</v>
      </c>
      <c r="AF367" s="327"/>
      <c r="AG367" s="327">
        <v>240</v>
      </c>
      <c r="AH367" s="327"/>
      <c r="AI367" s="327"/>
      <c r="AJ367" s="327"/>
      <c r="AK367" s="327"/>
      <c r="AL367" s="327"/>
      <c r="AM367" s="327"/>
      <c r="AN367" s="327"/>
      <c r="AO367" s="327"/>
      <c r="AP367" s="327"/>
      <c r="AQ367" s="537">
        <v>5.8</v>
      </c>
      <c r="AR367" s="537">
        <v>7</v>
      </c>
      <c r="AS367" s="327"/>
      <c r="AT367" s="327"/>
      <c r="AU367" s="327">
        <v>2</v>
      </c>
      <c r="AV367" s="327"/>
      <c r="AW367" s="327"/>
      <c r="AX367" s="327"/>
      <c r="AY367" s="327"/>
      <c r="AZ367" s="327"/>
      <c r="BA367" s="327"/>
      <c r="BB367" s="327">
        <v>1</v>
      </c>
      <c r="BC367" s="327">
        <v>1</v>
      </c>
      <c r="BD367" s="327">
        <v>1</v>
      </c>
      <c r="BE367" s="327">
        <v>1</v>
      </c>
      <c r="BF367" s="327"/>
      <c r="BG367" s="327"/>
      <c r="BH367" s="327"/>
      <c r="BI367" s="327"/>
      <c r="BJ367" s="327"/>
      <c r="BK367" s="327"/>
      <c r="BL367" s="327"/>
      <c r="BM367" s="327"/>
      <c r="BN367" s="327">
        <v>1</v>
      </c>
      <c r="BO367" s="327">
        <v>1</v>
      </c>
      <c r="BP367" s="327">
        <v>1</v>
      </c>
      <c r="BQ367" s="327">
        <v>1</v>
      </c>
      <c r="BR367" s="327"/>
      <c r="BS367" s="327">
        <v>4</v>
      </c>
      <c r="BT367" s="327"/>
      <c r="BU367" s="327">
        <v>4</v>
      </c>
      <c r="BV367" s="327"/>
      <c r="BW367" s="327"/>
      <c r="BX367" s="327"/>
      <c r="BY367" s="327"/>
      <c r="BZ367" s="327"/>
      <c r="CA367" s="327"/>
      <c r="CB367" s="327"/>
      <c r="CC367" s="327"/>
      <c r="CD367" s="327"/>
      <c r="CE367" s="327"/>
      <c r="CF367" s="327"/>
      <c r="CG367" s="327"/>
    </row>
    <row r="368" spans="2:85" ht="15" customHeight="1">
      <c r="C368" s="327" t="s">
        <v>1025</v>
      </c>
      <c r="D368" s="327"/>
      <c r="E368" s="327" t="s">
        <v>159</v>
      </c>
      <c r="F368" s="327"/>
      <c r="G368" s="190" t="s">
        <v>1281</v>
      </c>
      <c r="H368" s="190" t="s">
        <v>1354</v>
      </c>
      <c r="I368" s="327" t="s">
        <v>916</v>
      </c>
      <c r="J368" s="327"/>
      <c r="K368" s="327" t="e">
        <f>VLOOKUP(G368,'[1]Master Data D26A (ReV1) '!$I:$K,3,0)</f>
        <v>#N/A</v>
      </c>
      <c r="L368" s="327"/>
      <c r="M368" s="327"/>
      <c r="N368" s="327"/>
      <c r="O368" s="327"/>
      <c r="P368" s="534"/>
      <c r="Q368" s="534"/>
      <c r="R368" s="534"/>
      <c r="S368" s="327"/>
      <c r="T368" s="327"/>
      <c r="U368" s="327"/>
      <c r="V368" s="327"/>
      <c r="W368" s="327"/>
      <c r="X368" s="327"/>
      <c r="Y368" s="327"/>
      <c r="Z368" s="327"/>
      <c r="AA368" s="327"/>
      <c r="AB368" s="327"/>
      <c r="AC368" s="327"/>
      <c r="AD368" s="327"/>
      <c r="AE368" s="327" t="s">
        <v>159</v>
      </c>
      <c r="AF368" s="327"/>
      <c r="AG368" s="327">
        <v>240</v>
      </c>
      <c r="AH368" s="327"/>
      <c r="AI368" s="327"/>
      <c r="AJ368" s="327"/>
      <c r="AK368" s="327"/>
      <c r="AL368" s="327"/>
      <c r="AM368" s="327"/>
      <c r="AN368" s="327"/>
      <c r="AO368" s="327"/>
      <c r="AP368" s="327"/>
      <c r="AQ368" s="327">
        <v>6</v>
      </c>
      <c r="AR368" s="327">
        <v>5</v>
      </c>
      <c r="AS368" s="327"/>
      <c r="AT368" s="327"/>
      <c r="AU368" s="327">
        <v>2</v>
      </c>
      <c r="AV368" s="327"/>
      <c r="AW368" s="327"/>
      <c r="AX368" s="327"/>
      <c r="AY368" s="327"/>
      <c r="AZ368" s="327"/>
      <c r="BA368" s="327"/>
      <c r="BB368" s="327"/>
      <c r="BC368" s="327"/>
      <c r="BD368" s="327"/>
      <c r="BE368" s="327"/>
      <c r="BF368" s="327"/>
      <c r="BG368" s="327"/>
      <c r="BH368" s="327"/>
      <c r="BI368" s="327">
        <v>1</v>
      </c>
      <c r="BJ368" s="327"/>
      <c r="BK368" s="327"/>
      <c r="BL368" s="327"/>
      <c r="BM368" s="327"/>
      <c r="BN368" s="327"/>
      <c r="BO368" s="327"/>
      <c r="BP368" s="327"/>
      <c r="BQ368" s="327">
        <v>1</v>
      </c>
      <c r="BR368" s="327"/>
      <c r="BS368" s="327">
        <v>1</v>
      </c>
      <c r="BT368" s="327"/>
      <c r="BU368" s="327">
        <v>1</v>
      </c>
      <c r="BV368" s="327"/>
      <c r="BW368" s="327"/>
      <c r="BX368" s="327"/>
      <c r="BY368" s="327"/>
      <c r="BZ368" s="327"/>
      <c r="CA368" s="327"/>
      <c r="CB368" s="327"/>
      <c r="CC368" s="327"/>
      <c r="CD368" s="327"/>
      <c r="CE368" s="327"/>
      <c r="CF368" s="327"/>
      <c r="CG368" s="327"/>
    </row>
    <row r="369" spans="2:85" ht="15" customHeight="1">
      <c r="C369" s="327" t="s">
        <v>1025</v>
      </c>
      <c r="D369" s="327"/>
      <c r="E369" s="327" t="s">
        <v>159</v>
      </c>
      <c r="F369" s="327"/>
      <c r="G369" s="190" t="s">
        <v>961</v>
      </c>
      <c r="H369" s="190" t="s">
        <v>1355</v>
      </c>
      <c r="I369" s="327" t="s">
        <v>916</v>
      </c>
      <c r="J369" s="327"/>
      <c r="K369" s="327" t="e">
        <f>VLOOKUP(G369,'[1]Master Data D26A (ReV1) '!$I:$K,3,0)</f>
        <v>#N/A</v>
      </c>
      <c r="L369" s="327"/>
      <c r="M369" s="327"/>
      <c r="N369" s="327"/>
      <c r="O369" s="327"/>
      <c r="P369" s="534"/>
      <c r="Q369" s="534"/>
      <c r="R369" s="534"/>
      <c r="S369" s="327"/>
      <c r="T369" s="327"/>
      <c r="U369" s="327"/>
      <c r="V369" s="327"/>
      <c r="W369" s="327"/>
      <c r="X369" s="327"/>
      <c r="Y369" s="327"/>
      <c r="Z369" s="327"/>
      <c r="AA369" s="327"/>
      <c r="AB369" s="327"/>
      <c r="AC369" s="327"/>
      <c r="AD369" s="327"/>
      <c r="AE369" s="327" t="s">
        <v>159</v>
      </c>
      <c r="AF369" s="327"/>
      <c r="AG369" s="327">
        <v>240</v>
      </c>
      <c r="AH369" s="327"/>
      <c r="AI369" s="327"/>
      <c r="AJ369" s="327"/>
      <c r="AK369" s="327"/>
      <c r="AL369" s="327"/>
      <c r="AM369" s="327"/>
      <c r="AN369" s="327"/>
      <c r="AO369" s="327"/>
      <c r="AP369" s="327"/>
      <c r="AQ369" s="327">
        <v>6</v>
      </c>
      <c r="AR369" s="327">
        <v>5</v>
      </c>
      <c r="AS369" s="327"/>
      <c r="AT369" s="327"/>
      <c r="AU369" s="327">
        <v>2</v>
      </c>
      <c r="AV369" s="327"/>
      <c r="AW369" s="327"/>
      <c r="AX369" s="327"/>
      <c r="AY369" s="327"/>
      <c r="AZ369" s="327"/>
      <c r="BA369" s="327"/>
      <c r="BB369" s="327"/>
      <c r="BC369" s="327"/>
      <c r="BD369" s="327"/>
      <c r="BE369" s="327"/>
      <c r="BF369" s="327"/>
      <c r="BG369" s="327"/>
      <c r="BH369" s="327"/>
      <c r="BI369" s="327">
        <v>1</v>
      </c>
      <c r="BJ369" s="327"/>
      <c r="BK369" s="327"/>
      <c r="BL369" s="327"/>
      <c r="BM369" s="327"/>
      <c r="BN369" s="327"/>
      <c r="BO369" s="327"/>
      <c r="BP369" s="327"/>
      <c r="BQ369" s="327">
        <v>1</v>
      </c>
      <c r="BR369" s="327"/>
      <c r="BS369" s="327">
        <v>1</v>
      </c>
      <c r="BT369" s="327"/>
      <c r="BU369" s="327">
        <v>1</v>
      </c>
      <c r="BV369" s="327"/>
      <c r="BW369" s="327"/>
      <c r="BX369" s="327"/>
      <c r="BY369" s="327"/>
      <c r="BZ369" s="327"/>
      <c r="CA369" s="327"/>
      <c r="CB369" s="327"/>
      <c r="CC369" s="327"/>
      <c r="CD369" s="327"/>
      <c r="CE369" s="327"/>
      <c r="CF369" s="327"/>
      <c r="CG369" s="327"/>
    </row>
    <row r="370" spans="2:85" ht="15" customHeight="1">
      <c r="B370" s="524" t="s">
        <v>969</v>
      </c>
      <c r="C370" s="327" t="s">
        <v>1025</v>
      </c>
      <c r="D370" s="327"/>
      <c r="E370" s="327" t="s">
        <v>159</v>
      </c>
      <c r="F370" s="327"/>
      <c r="G370" s="190" t="s">
        <v>962</v>
      </c>
      <c r="H370" s="190" t="s">
        <v>962</v>
      </c>
      <c r="I370" s="327" t="s">
        <v>917</v>
      </c>
      <c r="J370" s="327"/>
      <c r="K370" s="327" t="e">
        <f>VLOOKUP(G370,'[1]Master Data D26A (ReV1) '!$I:$K,3,0)</f>
        <v>#N/A</v>
      </c>
      <c r="L370" s="327"/>
      <c r="M370" s="327"/>
      <c r="N370" s="327"/>
      <c r="O370" s="327"/>
      <c r="P370" s="534"/>
      <c r="Q370" s="534"/>
      <c r="R370" s="534"/>
      <c r="S370" s="327"/>
      <c r="T370" s="327"/>
      <c r="U370" s="327"/>
      <c r="V370" s="327"/>
      <c r="W370" s="327"/>
      <c r="X370" s="327"/>
      <c r="Y370" s="327"/>
      <c r="Z370" s="327"/>
      <c r="AA370" s="327"/>
      <c r="AB370" s="327"/>
      <c r="AC370" s="327"/>
      <c r="AD370" s="327"/>
      <c r="AE370" s="327" t="s">
        <v>159</v>
      </c>
      <c r="AF370" s="327"/>
      <c r="AG370" s="327">
        <v>240</v>
      </c>
      <c r="AH370" s="327"/>
      <c r="AI370" s="327"/>
      <c r="AJ370" s="327"/>
      <c r="AK370" s="327"/>
      <c r="AL370" s="327"/>
      <c r="AM370" s="327"/>
      <c r="AN370" s="327"/>
      <c r="AO370" s="327"/>
      <c r="AP370" s="327"/>
      <c r="AQ370" s="537">
        <v>5.8</v>
      </c>
      <c r="AR370" s="537">
        <v>7</v>
      </c>
      <c r="AS370" s="327"/>
      <c r="AT370" s="327"/>
      <c r="AU370" s="327">
        <v>2</v>
      </c>
      <c r="AV370" s="327"/>
      <c r="AW370" s="327"/>
      <c r="AX370" s="327"/>
      <c r="AY370" s="327"/>
      <c r="AZ370" s="327"/>
      <c r="BA370" s="327"/>
      <c r="BB370" s="327">
        <v>1</v>
      </c>
      <c r="BC370" s="327">
        <v>1</v>
      </c>
      <c r="BD370" s="327">
        <v>1</v>
      </c>
      <c r="BE370" s="327">
        <v>1</v>
      </c>
      <c r="BF370" s="327"/>
      <c r="BG370" s="327"/>
      <c r="BH370" s="327"/>
      <c r="BI370" s="327"/>
      <c r="BJ370" s="327"/>
      <c r="BK370" s="327"/>
      <c r="BL370" s="327"/>
      <c r="BM370" s="327"/>
      <c r="BN370" s="327">
        <v>1</v>
      </c>
      <c r="BO370" s="327">
        <v>1</v>
      </c>
      <c r="BP370" s="327">
        <v>1</v>
      </c>
      <c r="BQ370" s="327">
        <v>1</v>
      </c>
      <c r="BR370" s="327"/>
      <c r="BS370" s="327">
        <v>4</v>
      </c>
      <c r="BT370" s="327"/>
      <c r="BU370" s="327">
        <v>4</v>
      </c>
      <c r="BV370" s="327"/>
      <c r="BW370" s="327"/>
      <c r="BX370" s="327"/>
      <c r="BY370" s="327"/>
      <c r="BZ370" s="327"/>
      <c r="CA370" s="327"/>
      <c r="CB370" s="327"/>
      <c r="CC370" s="327"/>
      <c r="CD370" s="327"/>
      <c r="CE370" s="327"/>
      <c r="CF370" s="327"/>
      <c r="CG370" s="327"/>
    </row>
    <row r="371" spans="2:85" ht="15" customHeight="1">
      <c r="C371" s="327" t="s">
        <v>1025</v>
      </c>
      <c r="D371" s="327"/>
      <c r="E371" s="327" t="s">
        <v>159</v>
      </c>
      <c r="F371" s="327"/>
      <c r="G371" s="190" t="s">
        <v>963</v>
      </c>
      <c r="H371" s="190" t="s">
        <v>1356</v>
      </c>
      <c r="I371" s="327" t="s">
        <v>917</v>
      </c>
      <c r="J371" s="327"/>
      <c r="K371" s="327" t="e">
        <f>VLOOKUP(G371,'[1]Master Data D26A (ReV1) '!$I:$K,3,0)</f>
        <v>#N/A</v>
      </c>
      <c r="L371" s="327"/>
      <c r="M371" s="327"/>
      <c r="N371" s="327"/>
      <c r="O371" s="327"/>
      <c r="P371" s="534"/>
      <c r="Q371" s="534"/>
      <c r="R371" s="534"/>
      <c r="S371" s="327"/>
      <c r="T371" s="327"/>
      <c r="U371" s="327"/>
      <c r="V371" s="327"/>
      <c r="W371" s="327"/>
      <c r="X371" s="327"/>
      <c r="Y371" s="327"/>
      <c r="Z371" s="327"/>
      <c r="AA371" s="327"/>
      <c r="AB371" s="327"/>
      <c r="AC371" s="327"/>
      <c r="AD371" s="327"/>
      <c r="AE371" s="327" t="s">
        <v>159</v>
      </c>
      <c r="AF371" s="327">
        <v>240</v>
      </c>
      <c r="AG371" s="327">
        <v>240</v>
      </c>
      <c r="AH371" s="327"/>
      <c r="AI371" s="327"/>
      <c r="AJ371" s="327"/>
      <c r="AK371" s="327"/>
      <c r="AL371" s="327"/>
      <c r="AM371" s="327"/>
      <c r="AN371" s="327"/>
      <c r="AO371" s="327"/>
      <c r="AP371" s="327"/>
      <c r="AQ371" s="327">
        <v>6</v>
      </c>
      <c r="AR371" s="327">
        <v>5</v>
      </c>
      <c r="AS371" s="327"/>
      <c r="AT371" s="327"/>
      <c r="AU371" s="327">
        <v>2</v>
      </c>
      <c r="AV371" s="327"/>
      <c r="AW371" s="327"/>
      <c r="AX371" s="327"/>
      <c r="AY371" s="327"/>
      <c r="AZ371" s="327"/>
      <c r="BA371" s="327"/>
      <c r="BB371" s="327"/>
      <c r="BC371" s="327"/>
      <c r="BD371" s="327"/>
      <c r="BE371" s="327"/>
      <c r="BF371" s="327"/>
      <c r="BG371" s="327"/>
      <c r="BH371" s="327"/>
      <c r="BI371" s="327">
        <v>1</v>
      </c>
      <c r="BJ371" s="327"/>
      <c r="BK371" s="327"/>
      <c r="BL371" s="327"/>
      <c r="BM371" s="327"/>
      <c r="BN371" s="327"/>
      <c r="BO371" s="327"/>
      <c r="BP371" s="327"/>
      <c r="BQ371" s="327">
        <v>1</v>
      </c>
      <c r="BR371" s="327"/>
      <c r="BS371" s="327">
        <v>1</v>
      </c>
      <c r="BT371" s="327"/>
      <c r="BU371" s="327">
        <v>1</v>
      </c>
      <c r="BV371" s="327"/>
      <c r="BW371" s="327"/>
      <c r="BX371" s="327"/>
      <c r="BY371" s="327"/>
      <c r="BZ371" s="327"/>
      <c r="CA371" s="327"/>
      <c r="CB371" s="327"/>
      <c r="CC371" s="327"/>
      <c r="CD371" s="327"/>
      <c r="CE371" s="327"/>
      <c r="CF371" s="327"/>
      <c r="CG371" s="327"/>
    </row>
    <row r="372" spans="2:85" ht="15" customHeight="1">
      <c r="B372" s="524" t="s">
        <v>998</v>
      </c>
      <c r="C372" s="327"/>
      <c r="D372" s="327"/>
      <c r="E372" s="327" t="s">
        <v>261</v>
      </c>
      <c r="F372" s="327"/>
      <c r="G372" s="190" t="s">
        <v>974</v>
      </c>
      <c r="H372" s="327" t="s">
        <v>1341</v>
      </c>
      <c r="I372" s="327" t="s">
        <v>918</v>
      </c>
      <c r="J372" s="327"/>
      <c r="K372" s="327" t="e">
        <f>VLOOKUP(G372,'[1]Master Data D26A (ReV1) '!$I:$K,3,0)</f>
        <v>#N/A</v>
      </c>
      <c r="L372" s="327"/>
      <c r="M372" s="327"/>
      <c r="N372" s="327"/>
      <c r="O372" s="327"/>
      <c r="P372" s="534"/>
      <c r="Q372" s="534"/>
      <c r="R372" s="534"/>
      <c r="S372" s="327"/>
      <c r="T372" s="327"/>
      <c r="U372" s="327"/>
      <c r="V372" s="327"/>
      <c r="W372" s="327"/>
      <c r="X372" s="327"/>
      <c r="Y372" s="327"/>
      <c r="Z372" s="327"/>
      <c r="AA372" s="327"/>
      <c r="AB372" s="327"/>
      <c r="AC372" s="327"/>
      <c r="AD372" s="327"/>
      <c r="AE372" s="327" t="s">
        <v>169</v>
      </c>
      <c r="AF372" s="327"/>
      <c r="AG372" s="327">
        <v>600</v>
      </c>
      <c r="AH372" s="327"/>
      <c r="AI372" s="327"/>
      <c r="AJ372" s="327"/>
      <c r="AK372" s="327"/>
      <c r="AL372" s="327"/>
      <c r="AM372" s="327"/>
      <c r="AN372" s="327"/>
      <c r="AO372" s="327"/>
      <c r="AP372" s="327"/>
      <c r="AQ372" s="327">
        <v>5.9</v>
      </c>
      <c r="AR372" s="327">
        <v>5</v>
      </c>
      <c r="AS372" s="327"/>
      <c r="AT372" s="327"/>
      <c r="AU372" s="327">
        <v>2</v>
      </c>
      <c r="AV372" s="327"/>
      <c r="AW372" s="327"/>
      <c r="AX372" s="327"/>
      <c r="AY372" s="327"/>
      <c r="AZ372" s="327"/>
      <c r="BA372" s="327"/>
      <c r="BB372" s="327"/>
      <c r="BC372" s="327"/>
      <c r="BD372" s="327"/>
      <c r="BE372" s="327"/>
      <c r="BF372" s="327"/>
      <c r="BG372" s="327"/>
      <c r="BH372" s="327"/>
      <c r="BI372" s="327">
        <v>1</v>
      </c>
      <c r="BJ372" s="327"/>
      <c r="BK372" s="327"/>
      <c r="BL372" s="327"/>
      <c r="BM372" s="327"/>
      <c r="BN372" s="327"/>
      <c r="BO372" s="327"/>
      <c r="BP372" s="327"/>
      <c r="BQ372" s="327"/>
      <c r="BR372" s="327"/>
      <c r="BS372" s="327">
        <v>1</v>
      </c>
      <c r="BT372" s="327"/>
      <c r="BU372" s="327">
        <v>1</v>
      </c>
      <c r="BV372" s="327"/>
      <c r="BW372" s="327"/>
      <c r="BX372" s="327"/>
      <c r="BY372" s="327"/>
      <c r="BZ372" s="327"/>
      <c r="CA372" s="327"/>
      <c r="CB372" s="327"/>
      <c r="CC372" s="327"/>
      <c r="CD372" s="327"/>
      <c r="CE372" s="327"/>
      <c r="CF372" s="327"/>
      <c r="CG372" s="327"/>
    </row>
    <row r="373" spans="2:85" ht="15" customHeight="1">
      <c r="C373" s="327"/>
      <c r="D373" s="327"/>
      <c r="E373" s="327" t="s">
        <v>261</v>
      </c>
      <c r="F373" s="327"/>
      <c r="G373" s="190" t="s">
        <v>973</v>
      </c>
      <c r="H373" s="327" t="s">
        <v>1341</v>
      </c>
      <c r="I373" s="327" t="s">
        <v>919</v>
      </c>
      <c r="J373" s="327"/>
      <c r="K373" s="327" t="e">
        <f>VLOOKUP(G373,'[1]Master Data D26A (ReV1) '!$I:$K,3,0)</f>
        <v>#N/A</v>
      </c>
      <c r="L373" s="327"/>
      <c r="M373" s="327"/>
      <c r="N373" s="327"/>
      <c r="O373" s="327"/>
      <c r="P373" s="534"/>
      <c r="Q373" s="534"/>
      <c r="R373" s="534"/>
      <c r="S373" s="327"/>
      <c r="T373" s="327"/>
      <c r="U373" s="327"/>
      <c r="V373" s="327"/>
      <c r="W373" s="327"/>
      <c r="X373" s="327"/>
      <c r="Y373" s="327"/>
      <c r="Z373" s="327"/>
      <c r="AA373" s="327"/>
      <c r="AB373" s="327"/>
      <c r="AC373" s="327"/>
      <c r="AD373" s="327"/>
      <c r="AE373" s="327" t="s">
        <v>89</v>
      </c>
      <c r="AF373" s="327"/>
      <c r="AG373" s="327">
        <v>100</v>
      </c>
      <c r="AH373" s="327"/>
      <c r="AI373" s="327"/>
      <c r="AJ373" s="327"/>
      <c r="AK373" s="327"/>
      <c r="AL373" s="327"/>
      <c r="AM373" s="327"/>
      <c r="AN373" s="327"/>
      <c r="AO373" s="327"/>
      <c r="AP373" s="327"/>
      <c r="AQ373" s="327">
        <v>5.9</v>
      </c>
      <c r="AR373" s="327">
        <v>5</v>
      </c>
      <c r="AS373" s="327"/>
      <c r="AT373" s="327"/>
      <c r="AU373" s="327">
        <v>2</v>
      </c>
      <c r="AV373" s="327"/>
      <c r="AW373" s="327"/>
      <c r="AX373" s="327"/>
      <c r="AY373" s="327"/>
      <c r="AZ373" s="327"/>
      <c r="BA373" s="327"/>
      <c r="BB373" s="327"/>
      <c r="BC373" s="327"/>
      <c r="BD373" s="327"/>
      <c r="BE373" s="327"/>
      <c r="BF373" s="327">
        <v>1</v>
      </c>
      <c r="BG373" s="327">
        <v>1</v>
      </c>
      <c r="BH373" s="327">
        <v>1</v>
      </c>
      <c r="BI373" s="327"/>
      <c r="BJ373" s="327"/>
      <c r="BK373" s="327"/>
      <c r="BL373" s="327"/>
      <c r="BM373" s="327"/>
      <c r="BN373" s="327"/>
      <c r="BO373" s="327"/>
      <c r="BP373" s="327"/>
      <c r="BQ373" s="327"/>
      <c r="BR373" s="327"/>
      <c r="BS373" s="327">
        <v>3</v>
      </c>
      <c r="BT373" s="327"/>
      <c r="BU373" s="327">
        <v>3</v>
      </c>
      <c r="BV373" s="327"/>
      <c r="BW373" s="327"/>
      <c r="BX373" s="327"/>
      <c r="BY373" s="327"/>
      <c r="BZ373" s="327"/>
      <c r="CA373" s="327"/>
      <c r="CB373" s="327"/>
      <c r="CC373" s="327"/>
      <c r="CD373" s="327"/>
      <c r="CE373" s="327"/>
      <c r="CF373" s="327"/>
      <c r="CG373" s="327"/>
    </row>
    <row r="374" spans="2:85" ht="15" customHeight="1">
      <c r="B374" s="524" t="s">
        <v>984</v>
      </c>
      <c r="C374" s="327"/>
      <c r="D374" s="327"/>
      <c r="E374" s="327" t="s">
        <v>113</v>
      </c>
      <c r="F374" s="327"/>
      <c r="G374" s="190" t="s">
        <v>952</v>
      </c>
      <c r="H374" s="327" t="s">
        <v>1330</v>
      </c>
      <c r="I374" s="327" t="s">
        <v>920</v>
      </c>
      <c r="J374" s="327"/>
      <c r="K374" s="327" t="s">
        <v>955</v>
      </c>
      <c r="L374" s="327"/>
      <c r="M374" s="327"/>
      <c r="N374" s="327"/>
      <c r="O374" s="327"/>
      <c r="P374" s="534"/>
      <c r="Q374" s="534"/>
      <c r="R374" s="534"/>
      <c r="S374" s="327"/>
      <c r="T374" s="327"/>
      <c r="U374" s="327"/>
      <c r="V374" s="327"/>
      <c r="W374" s="327"/>
      <c r="X374" s="327"/>
      <c r="Y374" s="327"/>
      <c r="Z374" s="327"/>
      <c r="AA374" s="327"/>
      <c r="AB374" s="327"/>
      <c r="AC374" s="327"/>
      <c r="AD374" s="327"/>
      <c r="AE374" s="327" t="s">
        <v>169</v>
      </c>
      <c r="AF374" s="327"/>
      <c r="AG374" s="327">
        <v>250</v>
      </c>
      <c r="AH374" s="327"/>
      <c r="AI374" s="327"/>
      <c r="AJ374" s="327"/>
      <c r="AK374" s="327"/>
      <c r="AL374" s="327"/>
      <c r="AM374" s="327"/>
      <c r="AN374" s="327"/>
      <c r="AO374" s="327"/>
      <c r="AP374" s="327"/>
      <c r="AQ374" s="537">
        <v>5.8</v>
      </c>
      <c r="AR374" s="537">
        <v>7</v>
      </c>
      <c r="AS374" s="327"/>
      <c r="AT374" s="327"/>
      <c r="AU374" s="327">
        <v>2</v>
      </c>
      <c r="AV374" s="327"/>
      <c r="AW374" s="327"/>
      <c r="AX374" s="327"/>
      <c r="AY374" s="327"/>
      <c r="AZ374" s="327"/>
      <c r="BA374" s="327"/>
      <c r="BB374" s="327">
        <v>1</v>
      </c>
      <c r="BC374" s="327">
        <v>1</v>
      </c>
      <c r="BD374" s="327">
        <v>1</v>
      </c>
      <c r="BE374" s="327">
        <v>1</v>
      </c>
      <c r="BF374" s="327"/>
      <c r="BG374" s="327"/>
      <c r="BH374" s="327"/>
      <c r="BI374" s="327"/>
      <c r="BJ374" s="327">
        <v>1</v>
      </c>
      <c r="BK374" s="327">
        <v>1</v>
      </c>
      <c r="BL374" s="327">
        <v>1</v>
      </c>
      <c r="BM374" s="327">
        <v>1</v>
      </c>
      <c r="BN374" s="327"/>
      <c r="BO374" s="327"/>
      <c r="BP374" s="327"/>
      <c r="BQ374" s="327"/>
      <c r="BR374" s="327"/>
      <c r="BS374" s="327">
        <v>4</v>
      </c>
      <c r="BT374" s="327"/>
      <c r="BU374" s="327">
        <v>4</v>
      </c>
      <c r="BV374" s="327"/>
      <c r="BW374" s="327"/>
      <c r="BX374" s="327"/>
      <c r="BY374" s="327"/>
      <c r="BZ374" s="327"/>
      <c r="CA374" s="327"/>
      <c r="CB374" s="327"/>
      <c r="CC374" s="327"/>
      <c r="CD374" s="327"/>
      <c r="CE374" s="327"/>
      <c r="CF374" s="327"/>
      <c r="CG374" s="327"/>
    </row>
    <row r="375" spans="2:85" ht="15" customHeight="1">
      <c r="C375" s="327" t="s">
        <v>159</v>
      </c>
      <c r="D375" s="327"/>
      <c r="E375" s="327" t="s">
        <v>113</v>
      </c>
      <c r="F375" s="327"/>
      <c r="G375" s="190" t="s">
        <v>953</v>
      </c>
      <c r="H375" s="327" t="s">
        <v>1330</v>
      </c>
      <c r="I375" s="327" t="s">
        <v>921</v>
      </c>
      <c r="J375" s="327"/>
      <c r="K375" s="327" t="s">
        <v>955</v>
      </c>
      <c r="L375" s="327"/>
      <c r="M375" s="327"/>
      <c r="N375" s="327"/>
      <c r="O375" s="327"/>
      <c r="P375" s="534"/>
      <c r="Q375" s="534"/>
      <c r="R375" s="534"/>
      <c r="S375" s="327"/>
      <c r="T375" s="327"/>
      <c r="U375" s="327"/>
      <c r="V375" s="327"/>
      <c r="W375" s="327"/>
      <c r="X375" s="327"/>
      <c r="Y375" s="327"/>
      <c r="Z375" s="327"/>
      <c r="AA375" s="327"/>
      <c r="AB375" s="327"/>
      <c r="AC375" s="327"/>
      <c r="AD375" s="327"/>
      <c r="AE375" s="327" t="s">
        <v>159</v>
      </c>
      <c r="AF375" s="327"/>
      <c r="AG375" s="327">
        <v>250</v>
      </c>
      <c r="AH375" s="327"/>
      <c r="AI375" s="327"/>
      <c r="AJ375" s="327"/>
      <c r="AK375" s="327"/>
      <c r="AL375" s="327"/>
      <c r="AM375" s="327"/>
      <c r="AN375" s="327"/>
      <c r="AO375" s="327"/>
      <c r="AP375" s="327"/>
      <c r="AQ375" s="327">
        <v>6</v>
      </c>
      <c r="AR375" s="327">
        <v>5</v>
      </c>
      <c r="AS375" s="327"/>
      <c r="AT375" s="327"/>
      <c r="AU375" s="327">
        <v>2</v>
      </c>
      <c r="AV375" s="327"/>
      <c r="AW375" s="327"/>
      <c r="AX375" s="327"/>
      <c r="AY375" s="327"/>
      <c r="AZ375" s="327"/>
      <c r="BA375" s="327"/>
      <c r="BB375" s="327">
        <v>1</v>
      </c>
      <c r="BC375" s="327"/>
      <c r="BD375" s="327"/>
      <c r="BE375" s="327"/>
      <c r="BF375" s="327"/>
      <c r="BG375" s="327"/>
      <c r="BH375" s="327"/>
      <c r="BI375" s="327">
        <v>1</v>
      </c>
      <c r="BJ375" s="327"/>
      <c r="BK375" s="327"/>
      <c r="BL375" s="327"/>
      <c r="BM375" s="327"/>
      <c r="BN375" s="327"/>
      <c r="BO375" s="327"/>
      <c r="BP375" s="327"/>
      <c r="BQ375" s="327">
        <v>1</v>
      </c>
      <c r="BR375" s="327"/>
      <c r="BS375" s="327">
        <v>1</v>
      </c>
      <c r="BT375" s="327"/>
      <c r="BU375" s="327">
        <v>1</v>
      </c>
      <c r="BV375" s="327"/>
      <c r="BW375" s="327"/>
      <c r="BX375" s="327"/>
      <c r="BY375" s="327"/>
      <c r="BZ375" s="327"/>
      <c r="CA375" s="327"/>
      <c r="CB375" s="327"/>
      <c r="CC375" s="327"/>
      <c r="CD375" s="327"/>
      <c r="CE375" s="327"/>
      <c r="CF375" s="327"/>
      <c r="CG375" s="327"/>
    </row>
    <row r="376" spans="2:85" ht="15" customHeight="1">
      <c r="B376" s="524" t="s">
        <v>933</v>
      </c>
      <c r="C376" s="327"/>
      <c r="D376" s="327"/>
      <c r="E376" s="327" t="s">
        <v>261</v>
      </c>
      <c r="F376" s="327"/>
      <c r="G376" s="190" t="s">
        <v>1010</v>
      </c>
      <c r="H376" s="327" t="s">
        <v>933</v>
      </c>
      <c r="I376" s="327" t="s">
        <v>922</v>
      </c>
      <c r="J376" s="327"/>
      <c r="K376" s="327" t="e">
        <f>VLOOKUP(G376,'[1]Master Data D26A (ReV1) '!$I:$K,3,0)</f>
        <v>#N/A</v>
      </c>
      <c r="L376" s="327"/>
      <c r="M376" s="327"/>
      <c r="N376" s="327"/>
      <c r="O376" s="327"/>
      <c r="P376" s="534"/>
      <c r="Q376" s="534"/>
      <c r="R376" s="534"/>
      <c r="S376" s="327"/>
      <c r="T376" s="327"/>
      <c r="U376" s="327"/>
      <c r="V376" s="327"/>
      <c r="W376" s="327"/>
      <c r="X376" s="327"/>
      <c r="Y376" s="327"/>
      <c r="Z376" s="327"/>
      <c r="AA376" s="327"/>
      <c r="AB376" s="327"/>
      <c r="AC376" s="327"/>
      <c r="AD376" s="327"/>
      <c r="AE376" s="327" t="s">
        <v>169</v>
      </c>
      <c r="AF376" s="327"/>
      <c r="AG376" s="327">
        <v>600</v>
      </c>
      <c r="AH376" s="327"/>
      <c r="AI376" s="327"/>
      <c r="AJ376" s="327"/>
      <c r="AK376" s="327"/>
      <c r="AL376" s="327"/>
      <c r="AM376" s="327"/>
      <c r="AN376" s="327"/>
      <c r="AO376" s="327"/>
      <c r="AP376" s="327"/>
      <c r="AQ376" s="327">
        <v>5.9</v>
      </c>
      <c r="AR376" s="327">
        <v>5</v>
      </c>
      <c r="AS376" s="327"/>
      <c r="AT376" s="327"/>
      <c r="AU376" s="327">
        <v>2</v>
      </c>
      <c r="AV376" s="327"/>
      <c r="AW376" s="327"/>
      <c r="AX376" s="327"/>
      <c r="AY376" s="327"/>
      <c r="AZ376" s="327"/>
      <c r="BA376" s="327"/>
      <c r="BB376" s="327"/>
      <c r="BC376" s="327"/>
      <c r="BD376" s="327"/>
      <c r="BE376" s="327"/>
      <c r="BF376" s="327"/>
      <c r="BG376" s="327"/>
      <c r="BH376" s="327">
        <v>1</v>
      </c>
      <c r="BI376" s="327"/>
      <c r="BJ376" s="327"/>
      <c r="BK376" s="327"/>
      <c r="BL376" s="327"/>
      <c r="BM376" s="327"/>
      <c r="BN376" s="327"/>
      <c r="BO376" s="327"/>
      <c r="BP376" s="327"/>
      <c r="BQ376" s="327"/>
      <c r="BR376" s="327"/>
      <c r="BS376" s="327">
        <v>1</v>
      </c>
      <c r="BT376" s="327"/>
      <c r="BU376" s="327">
        <v>1</v>
      </c>
      <c r="BV376" s="327"/>
      <c r="BW376" s="327"/>
      <c r="BX376" s="327"/>
      <c r="BY376" s="327"/>
      <c r="BZ376" s="327"/>
      <c r="CA376" s="327"/>
      <c r="CB376" s="327"/>
      <c r="CC376" s="327"/>
      <c r="CD376" s="327"/>
      <c r="CE376" s="327"/>
      <c r="CF376" s="327"/>
      <c r="CG376" s="327"/>
    </row>
    <row r="377" spans="2:85" ht="15" customHeight="1">
      <c r="B377" s="524" t="s">
        <v>933</v>
      </c>
      <c r="C377" s="327"/>
      <c r="D377" s="327"/>
      <c r="E377" s="327" t="s">
        <v>261</v>
      </c>
      <c r="F377" s="327"/>
      <c r="G377" s="190" t="s">
        <v>992</v>
      </c>
      <c r="H377" s="327" t="s">
        <v>933</v>
      </c>
      <c r="I377" s="327" t="s">
        <v>922</v>
      </c>
      <c r="J377" s="327"/>
      <c r="K377" s="327" t="e">
        <f>VLOOKUP(G377,'[1]Master Data D26A (ReV1) '!$I:$K,3,0)</f>
        <v>#N/A</v>
      </c>
      <c r="L377" s="327"/>
      <c r="M377" s="327"/>
      <c r="N377" s="327"/>
      <c r="O377" s="327"/>
      <c r="P377" s="534"/>
      <c r="Q377" s="534"/>
      <c r="R377" s="534"/>
      <c r="S377" s="327"/>
      <c r="T377" s="327"/>
      <c r="U377" s="327"/>
      <c r="V377" s="327"/>
      <c r="W377" s="327"/>
      <c r="X377" s="327"/>
      <c r="Y377" s="327"/>
      <c r="Z377" s="327"/>
      <c r="AA377" s="327"/>
      <c r="AB377" s="327"/>
      <c r="AC377" s="327"/>
      <c r="AD377" s="327"/>
      <c r="AE377" s="327" t="s">
        <v>169</v>
      </c>
      <c r="AF377" s="327"/>
      <c r="AG377" s="327">
        <v>600</v>
      </c>
      <c r="AH377" s="327"/>
      <c r="AI377" s="327"/>
      <c r="AJ377" s="327"/>
      <c r="AK377" s="327"/>
      <c r="AL377" s="327"/>
      <c r="AM377" s="327"/>
      <c r="AN377" s="327"/>
      <c r="AO377" s="327"/>
      <c r="AP377" s="327"/>
      <c r="AQ377" s="327">
        <v>5.9</v>
      </c>
      <c r="AR377" s="327">
        <v>5</v>
      </c>
      <c r="AS377" s="327"/>
      <c r="AT377" s="327"/>
      <c r="AU377" s="327">
        <v>2</v>
      </c>
      <c r="AV377" s="327"/>
      <c r="AW377" s="327"/>
      <c r="AX377" s="327"/>
      <c r="AY377" s="327"/>
      <c r="AZ377" s="327"/>
      <c r="BA377" s="327"/>
      <c r="BB377" s="327"/>
      <c r="BC377" s="327"/>
      <c r="BD377" s="327"/>
      <c r="BE377" s="327"/>
      <c r="BF377" s="327"/>
      <c r="BG377" s="327"/>
      <c r="BH377" s="327"/>
      <c r="BI377" s="327">
        <v>1</v>
      </c>
      <c r="BJ377" s="327"/>
      <c r="BK377" s="327"/>
      <c r="BL377" s="327"/>
      <c r="BM377" s="327"/>
      <c r="BN377" s="327"/>
      <c r="BO377" s="327"/>
      <c r="BP377" s="327"/>
      <c r="BQ377" s="327"/>
      <c r="BR377" s="327"/>
      <c r="BS377" s="327">
        <v>1</v>
      </c>
      <c r="BT377" s="327"/>
      <c r="BU377" s="327">
        <v>1</v>
      </c>
      <c r="BV377" s="327"/>
      <c r="BW377" s="327"/>
      <c r="BX377" s="327"/>
      <c r="BY377" s="327"/>
      <c r="BZ377" s="327"/>
      <c r="CA377" s="327"/>
      <c r="CB377" s="327"/>
      <c r="CC377" s="327"/>
      <c r="CD377" s="327"/>
      <c r="CE377" s="327"/>
      <c r="CF377" s="327"/>
      <c r="CG377" s="327"/>
    </row>
    <row r="378" spans="2:85" ht="15" customHeight="1">
      <c r="C378" s="327"/>
      <c r="D378" s="327"/>
      <c r="E378" s="327" t="s">
        <v>261</v>
      </c>
      <c r="F378" s="327"/>
      <c r="G378" s="190" t="s">
        <v>975</v>
      </c>
      <c r="H378" s="327" t="s">
        <v>922</v>
      </c>
      <c r="I378" s="327" t="s">
        <v>922</v>
      </c>
      <c r="J378" s="327"/>
      <c r="K378" s="327" t="e">
        <f>VLOOKUP(G378,'[1]Master Data D26A (ReV1) '!$I:$K,3,0)</f>
        <v>#N/A</v>
      </c>
      <c r="L378" s="327"/>
      <c r="M378" s="327"/>
      <c r="N378" s="327"/>
      <c r="O378" s="327"/>
      <c r="P378" s="534"/>
      <c r="Q378" s="534"/>
      <c r="R378" s="534"/>
      <c r="S378" s="327"/>
      <c r="T378" s="327"/>
      <c r="U378" s="327"/>
      <c r="V378" s="327"/>
      <c r="W378" s="327"/>
      <c r="X378" s="327"/>
      <c r="Y378" s="327"/>
      <c r="Z378" s="327"/>
      <c r="AA378" s="327"/>
      <c r="AB378" s="327"/>
      <c r="AC378" s="327"/>
      <c r="AD378" s="327"/>
      <c r="AE378" s="327" t="s">
        <v>132</v>
      </c>
      <c r="AF378" s="327"/>
      <c r="AG378" s="327">
        <v>300</v>
      </c>
      <c r="AH378" s="327"/>
      <c r="AI378" s="327"/>
      <c r="AJ378" s="327"/>
      <c r="AK378" s="327"/>
      <c r="AL378" s="327"/>
      <c r="AM378" s="327"/>
      <c r="AN378" s="327"/>
      <c r="AO378" s="327"/>
      <c r="AP378" s="327"/>
      <c r="AQ378" s="327">
        <v>5.9</v>
      </c>
      <c r="AR378" s="327">
        <v>5</v>
      </c>
      <c r="AS378" s="327"/>
      <c r="AT378" s="327"/>
      <c r="AU378" s="327">
        <v>2</v>
      </c>
      <c r="AV378" s="327"/>
      <c r="AW378" s="327"/>
      <c r="AX378" s="327"/>
      <c r="AY378" s="327"/>
      <c r="AZ378" s="327"/>
      <c r="BA378" s="327"/>
      <c r="BB378" s="327"/>
      <c r="BC378" s="327"/>
      <c r="BD378" s="327"/>
      <c r="BE378" s="327"/>
      <c r="BF378" s="327">
        <v>1</v>
      </c>
      <c r="BG378" s="327">
        <v>1</v>
      </c>
      <c r="BH378" s="327">
        <v>1</v>
      </c>
      <c r="BI378" s="327"/>
      <c r="BJ378" s="327"/>
      <c r="BK378" s="327"/>
      <c r="BL378" s="327"/>
      <c r="BM378" s="327"/>
      <c r="BN378" s="327"/>
      <c r="BO378" s="327"/>
      <c r="BP378" s="327"/>
      <c r="BQ378" s="327"/>
      <c r="BR378" s="327"/>
      <c r="BS378" s="327">
        <v>3</v>
      </c>
      <c r="BT378" s="327"/>
      <c r="BU378" s="327">
        <v>3</v>
      </c>
      <c r="BV378" s="327"/>
      <c r="BW378" s="327"/>
      <c r="BX378" s="327"/>
      <c r="BY378" s="327"/>
      <c r="BZ378" s="327"/>
      <c r="CA378" s="327"/>
      <c r="CB378" s="327"/>
      <c r="CC378" s="327"/>
      <c r="CD378" s="327"/>
      <c r="CE378" s="327"/>
      <c r="CF378" s="327"/>
      <c r="CG378" s="327"/>
    </row>
    <row r="379" spans="2:85" ht="15" customHeight="1">
      <c r="C379" s="327"/>
      <c r="D379" s="327"/>
      <c r="E379" s="327" t="s">
        <v>261</v>
      </c>
      <c r="F379" s="327"/>
      <c r="G379" s="190" t="s">
        <v>965</v>
      </c>
      <c r="H379" s="327" t="s">
        <v>923</v>
      </c>
      <c r="I379" s="327" t="s">
        <v>923</v>
      </c>
      <c r="J379" s="327"/>
      <c r="K379" s="327" t="e">
        <f>VLOOKUP(G379,'[1]Master Data D26A (ReV1) '!$I:$K,3,0)</f>
        <v>#N/A</v>
      </c>
      <c r="L379" s="327"/>
      <c r="M379" s="327"/>
      <c r="N379" s="327"/>
      <c r="O379" s="327"/>
      <c r="P379" s="534"/>
      <c r="Q379" s="534"/>
      <c r="R379" s="534"/>
      <c r="S379" s="327"/>
      <c r="T379" s="327"/>
      <c r="U379" s="327"/>
      <c r="V379" s="327"/>
      <c r="W379" s="327"/>
      <c r="X379" s="327"/>
      <c r="Y379" s="327"/>
      <c r="Z379" s="327"/>
      <c r="AA379" s="327"/>
      <c r="AB379" s="327"/>
      <c r="AC379" s="327"/>
      <c r="AD379" s="327"/>
      <c r="AE379" s="327" t="s">
        <v>132</v>
      </c>
      <c r="AF379" s="327"/>
      <c r="AG379" s="327">
        <v>300</v>
      </c>
      <c r="AH379" s="327"/>
      <c r="AI379" s="327"/>
      <c r="AJ379" s="327"/>
      <c r="AK379" s="327"/>
      <c r="AL379" s="327"/>
      <c r="AM379" s="327"/>
      <c r="AN379" s="327"/>
      <c r="AO379" s="327"/>
      <c r="AP379" s="327"/>
      <c r="AQ379" s="327">
        <v>5.9</v>
      </c>
      <c r="AR379" s="327">
        <v>6</v>
      </c>
      <c r="AS379" s="327"/>
      <c r="AT379" s="327"/>
      <c r="AU379" s="327">
        <v>2</v>
      </c>
      <c r="AV379" s="327"/>
      <c r="AW379" s="327"/>
      <c r="AX379" s="327"/>
      <c r="AY379" s="327"/>
      <c r="AZ379" s="327"/>
      <c r="BA379" s="327"/>
      <c r="BB379" s="327"/>
      <c r="BC379" s="327"/>
      <c r="BD379" s="327"/>
      <c r="BE379" s="327"/>
      <c r="BF379" s="327">
        <v>1</v>
      </c>
      <c r="BG379" s="327">
        <v>1</v>
      </c>
      <c r="BH379" s="327">
        <v>1</v>
      </c>
      <c r="BI379" s="327"/>
      <c r="BJ379" s="327"/>
      <c r="BK379" s="327"/>
      <c r="BL379" s="327"/>
      <c r="BM379" s="327"/>
      <c r="BN379" s="327"/>
      <c r="BO379" s="327"/>
      <c r="BP379" s="327"/>
      <c r="BQ379" s="327"/>
      <c r="BR379" s="327"/>
      <c r="BS379" s="327">
        <v>3</v>
      </c>
      <c r="BT379" s="327"/>
      <c r="BU379" s="327">
        <v>3</v>
      </c>
      <c r="BV379" s="327"/>
      <c r="BW379" s="327"/>
      <c r="BX379" s="327"/>
      <c r="BY379" s="327"/>
      <c r="BZ379" s="327"/>
      <c r="CA379" s="327"/>
      <c r="CB379" s="327"/>
      <c r="CC379" s="327"/>
      <c r="CD379" s="327"/>
      <c r="CE379" s="327"/>
      <c r="CF379" s="327"/>
      <c r="CG379" s="327"/>
    </row>
    <row r="380" spans="2:85" ht="15" customHeight="1">
      <c r="B380" s="524" t="s">
        <v>933</v>
      </c>
      <c r="C380" s="327"/>
      <c r="D380" s="327"/>
      <c r="E380" s="327" t="s">
        <v>261</v>
      </c>
      <c r="F380" s="327"/>
      <c r="G380" s="190" t="s">
        <v>964</v>
      </c>
      <c r="H380" s="327" t="s">
        <v>986</v>
      </c>
      <c r="I380" s="327" t="s">
        <v>923</v>
      </c>
      <c r="J380" s="327"/>
      <c r="K380" s="327" t="e">
        <f>VLOOKUP(G380,'[1]Master Data D26A (ReV1) '!$I:$K,3,0)</f>
        <v>#N/A</v>
      </c>
      <c r="L380" s="327"/>
      <c r="M380" s="327"/>
      <c r="N380" s="327"/>
      <c r="O380" s="327"/>
      <c r="P380" s="534"/>
      <c r="Q380" s="534"/>
      <c r="R380" s="534"/>
      <c r="S380" s="327"/>
      <c r="T380" s="327"/>
      <c r="U380" s="327"/>
      <c r="V380" s="327"/>
      <c r="W380" s="327"/>
      <c r="X380" s="327"/>
      <c r="Y380" s="327"/>
      <c r="Z380" s="327"/>
      <c r="AA380" s="327"/>
      <c r="AB380" s="327"/>
      <c r="AC380" s="327"/>
      <c r="AD380" s="327"/>
      <c r="AE380" s="327" t="s">
        <v>169</v>
      </c>
      <c r="AF380" s="327"/>
      <c r="AG380" s="327">
        <v>600</v>
      </c>
      <c r="AH380" s="327"/>
      <c r="AI380" s="327"/>
      <c r="AJ380" s="327"/>
      <c r="AK380" s="327"/>
      <c r="AL380" s="327"/>
      <c r="AM380" s="327"/>
      <c r="AN380" s="327"/>
      <c r="AO380" s="327"/>
      <c r="AP380" s="327"/>
      <c r="AQ380" s="327">
        <v>5.9</v>
      </c>
      <c r="AR380" s="327">
        <v>6</v>
      </c>
      <c r="AS380" s="327"/>
      <c r="AT380" s="327"/>
      <c r="AU380" s="327">
        <v>2</v>
      </c>
      <c r="AV380" s="327"/>
      <c r="AW380" s="327"/>
      <c r="AX380" s="327"/>
      <c r="AY380" s="327"/>
      <c r="AZ380" s="327"/>
      <c r="BA380" s="327"/>
      <c r="BB380" s="327"/>
      <c r="BC380" s="327"/>
      <c r="BD380" s="327"/>
      <c r="BE380" s="327"/>
      <c r="BF380" s="327"/>
      <c r="BG380" s="327"/>
      <c r="BH380" s="327"/>
      <c r="BI380" s="327">
        <v>1</v>
      </c>
      <c r="BJ380" s="327"/>
      <c r="BK380" s="327"/>
      <c r="BL380" s="327"/>
      <c r="BM380" s="327"/>
      <c r="BN380" s="327"/>
      <c r="BO380" s="327"/>
      <c r="BP380" s="327"/>
      <c r="BQ380" s="327"/>
      <c r="BR380" s="327"/>
      <c r="BS380" s="327">
        <v>1</v>
      </c>
      <c r="BT380" s="327"/>
      <c r="BU380" s="327">
        <v>1</v>
      </c>
      <c r="BV380" s="327"/>
      <c r="BW380" s="327"/>
      <c r="BX380" s="327"/>
      <c r="BY380" s="327"/>
      <c r="BZ380" s="327"/>
      <c r="CA380" s="327"/>
      <c r="CB380" s="327"/>
      <c r="CC380" s="327"/>
      <c r="CD380" s="327"/>
      <c r="CE380" s="327"/>
      <c r="CF380" s="327"/>
      <c r="CG380" s="327"/>
    </row>
    <row r="381" spans="2:85" ht="15" customHeight="1">
      <c r="C381" s="327"/>
      <c r="D381" s="327"/>
      <c r="E381" s="327"/>
      <c r="F381" s="327"/>
      <c r="G381" s="327" t="s">
        <v>853</v>
      </c>
      <c r="H381" s="327"/>
      <c r="I381" s="327"/>
      <c r="J381" s="327"/>
      <c r="K381" s="327"/>
      <c r="L381" s="327"/>
      <c r="M381" s="327"/>
      <c r="N381" s="327"/>
      <c r="O381" s="327"/>
      <c r="P381" s="534"/>
      <c r="Q381" s="534"/>
      <c r="R381" s="534"/>
      <c r="S381" s="327"/>
      <c r="T381" s="327"/>
      <c r="U381" s="327"/>
      <c r="V381" s="327"/>
      <c r="W381" s="327"/>
      <c r="X381" s="327"/>
      <c r="Y381" s="327"/>
      <c r="Z381" s="327"/>
      <c r="AA381" s="327"/>
      <c r="AB381" s="327"/>
      <c r="AC381" s="327"/>
      <c r="AD381" s="327"/>
      <c r="AE381" s="327"/>
      <c r="AF381" s="327"/>
      <c r="AG381" s="327"/>
      <c r="AH381" s="327"/>
      <c r="AI381" s="327"/>
      <c r="AJ381" s="327"/>
      <c r="AK381" s="327"/>
      <c r="AL381" s="327"/>
      <c r="AM381" s="327"/>
      <c r="AN381" s="327"/>
      <c r="AO381" s="327"/>
      <c r="AP381" s="327"/>
      <c r="AQ381" s="327"/>
      <c r="AR381" s="327">
        <v>5</v>
      </c>
      <c r="AS381" s="327"/>
      <c r="AT381" s="327"/>
      <c r="AU381" s="327">
        <v>2</v>
      </c>
      <c r="AV381" s="327"/>
      <c r="AW381" s="327"/>
      <c r="AX381" s="327"/>
      <c r="AY381" s="327"/>
      <c r="AZ381" s="327"/>
      <c r="BA381" s="327"/>
      <c r="BB381" s="327"/>
      <c r="BC381" s="327"/>
      <c r="BD381" s="327"/>
      <c r="BE381" s="327"/>
      <c r="BF381" s="327"/>
      <c r="BG381" s="327"/>
      <c r="BH381" s="327"/>
      <c r="BI381" s="327"/>
      <c r="BJ381" s="327"/>
      <c r="BK381" s="327"/>
      <c r="BL381" s="327"/>
      <c r="BM381" s="327"/>
      <c r="BN381" s="327"/>
      <c r="BO381" s="327"/>
      <c r="BP381" s="327"/>
      <c r="BQ381" s="327"/>
      <c r="BR381" s="327"/>
      <c r="BS381" s="327"/>
      <c r="BT381" s="327"/>
      <c r="BU381" s="327"/>
      <c r="BV381" s="327"/>
      <c r="BW381" s="327"/>
      <c r="BX381" s="327"/>
      <c r="BY381" s="327"/>
      <c r="BZ381" s="327"/>
      <c r="CA381" s="327"/>
      <c r="CB381" s="327"/>
      <c r="CC381" s="327"/>
      <c r="CD381" s="327"/>
      <c r="CE381" s="327"/>
      <c r="CF381" s="327"/>
      <c r="CG381" s="327"/>
    </row>
    <row r="382" spans="2:85" ht="15" customHeight="1">
      <c r="B382" s="524" t="s">
        <v>1246</v>
      </c>
      <c r="C382" s="327"/>
      <c r="D382" s="327"/>
      <c r="E382" s="327" t="s">
        <v>159</v>
      </c>
      <c r="F382" s="327"/>
      <c r="G382" s="327" t="s">
        <v>939</v>
      </c>
      <c r="H382" s="327" t="s">
        <v>1099</v>
      </c>
      <c r="I382" s="327"/>
      <c r="J382" s="327"/>
      <c r="K382" s="327" t="s">
        <v>934</v>
      </c>
      <c r="L382" s="327"/>
      <c r="M382" s="327"/>
      <c r="N382" s="327"/>
      <c r="O382" s="327"/>
      <c r="P382" s="534"/>
      <c r="Q382" s="534"/>
      <c r="R382" s="534"/>
      <c r="S382" s="327"/>
      <c r="T382" s="327"/>
      <c r="U382" s="327"/>
      <c r="V382" s="327"/>
      <c r="W382" s="327"/>
      <c r="X382" s="327"/>
      <c r="Y382" s="327"/>
      <c r="Z382" s="327"/>
      <c r="AA382" s="327"/>
      <c r="AB382" s="327"/>
      <c r="AC382" s="327"/>
      <c r="AD382" s="327"/>
      <c r="AE382" s="327" t="s">
        <v>169</v>
      </c>
      <c r="AF382" s="327"/>
      <c r="AG382" s="327">
        <v>100</v>
      </c>
      <c r="AH382" s="327"/>
      <c r="AI382" s="327"/>
      <c r="AJ382" s="327"/>
      <c r="AK382" s="327"/>
      <c r="AL382" s="327"/>
      <c r="AM382" s="327"/>
      <c r="AN382" s="327"/>
      <c r="AO382" s="327"/>
      <c r="AP382" s="327"/>
      <c r="AQ382" s="327">
        <v>6</v>
      </c>
      <c r="AR382" s="327">
        <v>5</v>
      </c>
      <c r="AS382" s="327"/>
      <c r="AT382" s="327"/>
      <c r="AU382" s="327">
        <v>2</v>
      </c>
      <c r="AV382" s="327"/>
      <c r="AW382" s="327"/>
      <c r="AX382" s="327"/>
      <c r="AY382" s="327"/>
      <c r="AZ382" s="327"/>
      <c r="BA382" s="327"/>
      <c r="BB382" s="327">
        <v>1</v>
      </c>
      <c r="BC382" s="327">
        <v>1</v>
      </c>
      <c r="BD382" s="327">
        <v>1</v>
      </c>
      <c r="BE382" s="327">
        <v>1</v>
      </c>
      <c r="BF382" s="327"/>
      <c r="BG382" s="327"/>
      <c r="BH382" s="327"/>
      <c r="BI382" s="327"/>
      <c r="BJ382" s="327"/>
      <c r="BK382" s="327"/>
      <c r="BL382" s="327"/>
      <c r="BM382" s="327"/>
      <c r="BN382" s="327">
        <v>1</v>
      </c>
      <c r="BO382" s="327">
        <v>1</v>
      </c>
      <c r="BP382" s="327">
        <v>1</v>
      </c>
      <c r="BQ382" s="327"/>
      <c r="BR382" s="327"/>
      <c r="BS382" s="327">
        <v>3</v>
      </c>
      <c r="BT382" s="327"/>
      <c r="BU382" s="327">
        <v>4</v>
      </c>
      <c r="BV382" s="327"/>
      <c r="BW382" s="327"/>
      <c r="BX382" s="327"/>
      <c r="BY382" s="327"/>
      <c r="BZ382" s="327"/>
      <c r="CA382" s="327"/>
      <c r="CB382" s="327"/>
      <c r="CC382" s="327"/>
      <c r="CD382" s="327"/>
      <c r="CE382" s="327"/>
      <c r="CF382" s="327"/>
      <c r="CG382" s="327"/>
    </row>
    <row r="383" spans="2:85" ht="15" customHeight="1">
      <c r="B383" s="524" t="s">
        <v>1247</v>
      </c>
      <c r="C383" s="327" t="s">
        <v>1025</v>
      </c>
      <c r="D383" s="327"/>
      <c r="E383" s="327" t="s">
        <v>159</v>
      </c>
      <c r="F383" s="327"/>
      <c r="G383" s="327" t="s">
        <v>940</v>
      </c>
      <c r="H383" s="327" t="s">
        <v>1177</v>
      </c>
      <c r="I383" s="327"/>
      <c r="J383" s="327"/>
      <c r="K383" s="327" t="s">
        <v>937</v>
      </c>
      <c r="L383" s="327"/>
      <c r="M383" s="327"/>
      <c r="N383" s="327"/>
      <c r="O383" s="327"/>
      <c r="P383" s="534"/>
      <c r="Q383" s="534"/>
      <c r="R383" s="534"/>
      <c r="S383" s="327"/>
      <c r="T383" s="327"/>
      <c r="U383" s="327"/>
      <c r="V383" s="327"/>
      <c r="W383" s="327"/>
      <c r="X383" s="327"/>
      <c r="Y383" s="327"/>
      <c r="Z383" s="327"/>
      <c r="AA383" s="327"/>
      <c r="AB383" s="327"/>
      <c r="AC383" s="327"/>
      <c r="AD383" s="327"/>
      <c r="AE383" s="327" t="s">
        <v>149</v>
      </c>
      <c r="AF383" s="327"/>
      <c r="AG383" s="327">
        <v>50</v>
      </c>
      <c r="AH383" s="327"/>
      <c r="AI383" s="327"/>
      <c r="AJ383" s="327"/>
      <c r="AK383" s="327"/>
      <c r="AL383" s="327"/>
      <c r="AM383" s="327"/>
      <c r="AN383" s="327"/>
      <c r="AO383" s="327"/>
      <c r="AP383" s="327"/>
      <c r="AQ383" s="537">
        <v>7.2</v>
      </c>
      <c r="AR383" s="537">
        <v>8</v>
      </c>
      <c r="AS383" s="327"/>
      <c r="AT383" s="327"/>
      <c r="AU383" s="327">
        <v>2</v>
      </c>
      <c r="AV383" s="327"/>
      <c r="AW383" s="327"/>
      <c r="AX383" s="327"/>
      <c r="AY383" s="327"/>
      <c r="AZ383" s="327"/>
      <c r="BA383" s="327"/>
      <c r="BB383" s="327">
        <v>1</v>
      </c>
      <c r="BC383" s="327">
        <v>1</v>
      </c>
      <c r="BD383" s="327">
        <v>1</v>
      </c>
      <c r="BE383" s="327">
        <v>1</v>
      </c>
      <c r="BF383" s="327"/>
      <c r="BG383" s="327"/>
      <c r="BH383" s="327"/>
      <c r="BI383" s="327"/>
      <c r="BJ383" s="327"/>
      <c r="BK383" s="327"/>
      <c r="BL383" s="327"/>
      <c r="BM383" s="327"/>
      <c r="BN383" s="327">
        <v>1</v>
      </c>
      <c r="BO383" s="327">
        <v>1</v>
      </c>
      <c r="BP383" s="327">
        <v>1</v>
      </c>
      <c r="BQ383" s="327">
        <v>1</v>
      </c>
      <c r="BR383" s="327"/>
      <c r="BS383" s="327">
        <v>4</v>
      </c>
      <c r="BT383" s="327"/>
      <c r="BU383" s="327">
        <v>4</v>
      </c>
      <c r="BV383" s="327"/>
      <c r="BW383" s="327"/>
      <c r="BX383" s="327"/>
      <c r="BY383" s="327"/>
      <c r="BZ383" s="327"/>
      <c r="CA383" s="327"/>
      <c r="CB383" s="327"/>
      <c r="CC383" s="327"/>
      <c r="CD383" s="327"/>
      <c r="CE383" s="327"/>
      <c r="CF383" s="327"/>
      <c r="CG383" s="327"/>
    </row>
    <row r="384" spans="2:85" ht="15" customHeight="1">
      <c r="B384" s="524" t="s">
        <v>1248</v>
      </c>
      <c r="C384" s="327" t="s">
        <v>1025</v>
      </c>
      <c r="D384" s="327"/>
      <c r="E384" s="327" t="s">
        <v>159</v>
      </c>
      <c r="F384" s="327"/>
      <c r="G384" s="327" t="s">
        <v>941</v>
      </c>
      <c r="H384" s="327" t="s">
        <v>1178</v>
      </c>
      <c r="I384" s="327"/>
      <c r="J384" s="327"/>
      <c r="K384" s="327" t="s">
        <v>938</v>
      </c>
      <c r="L384" s="327"/>
      <c r="M384" s="327"/>
      <c r="N384" s="327"/>
      <c r="O384" s="327"/>
      <c r="P384" s="534"/>
      <c r="Q384" s="534"/>
      <c r="R384" s="534"/>
      <c r="S384" s="327"/>
      <c r="T384" s="327"/>
      <c r="U384" s="327"/>
      <c r="V384" s="327"/>
      <c r="W384" s="327"/>
      <c r="X384" s="327"/>
      <c r="Y384" s="327"/>
      <c r="Z384" s="327"/>
      <c r="AA384" s="327"/>
      <c r="AB384" s="327"/>
      <c r="AC384" s="327"/>
      <c r="AD384" s="327"/>
      <c r="AE384" s="327" t="s">
        <v>149</v>
      </c>
      <c r="AF384" s="327"/>
      <c r="AG384" s="327">
        <v>50</v>
      </c>
      <c r="AH384" s="327"/>
      <c r="AI384" s="327"/>
      <c r="AJ384" s="327"/>
      <c r="AK384" s="327"/>
      <c r="AL384" s="327"/>
      <c r="AM384" s="327"/>
      <c r="AN384" s="327"/>
      <c r="AO384" s="327"/>
      <c r="AP384" s="327"/>
      <c r="AQ384" s="537">
        <v>7.2</v>
      </c>
      <c r="AR384" s="537">
        <v>8</v>
      </c>
      <c r="AS384" s="327">
        <v>2</v>
      </c>
      <c r="AT384" s="327"/>
      <c r="AU384" s="327">
        <v>2</v>
      </c>
      <c r="AV384" s="327"/>
      <c r="AW384" s="327"/>
      <c r="AX384" s="327"/>
      <c r="AY384" s="327"/>
      <c r="AZ384" s="327"/>
      <c r="BA384" s="327"/>
      <c r="BB384" s="327">
        <v>1</v>
      </c>
      <c r="BC384" s="327">
        <v>1</v>
      </c>
      <c r="BD384" s="327">
        <v>1</v>
      </c>
      <c r="BE384" s="327">
        <v>1</v>
      </c>
      <c r="BF384" s="327"/>
      <c r="BG384" s="327"/>
      <c r="BH384" s="327"/>
      <c r="BI384" s="327"/>
      <c r="BJ384" s="327"/>
      <c r="BK384" s="327"/>
      <c r="BL384" s="327"/>
      <c r="BM384" s="327"/>
      <c r="BN384" s="327">
        <v>1</v>
      </c>
      <c r="BO384" s="327">
        <v>1</v>
      </c>
      <c r="BP384" s="327">
        <v>1</v>
      </c>
      <c r="BQ384" s="327">
        <v>1</v>
      </c>
      <c r="BR384" s="327"/>
      <c r="BS384" s="327">
        <v>4</v>
      </c>
      <c r="BT384" s="327"/>
      <c r="BU384" s="327">
        <v>4</v>
      </c>
      <c r="BV384" s="327"/>
      <c r="BW384" s="327"/>
      <c r="BX384" s="327"/>
      <c r="BY384" s="327"/>
      <c r="BZ384" s="327"/>
      <c r="CA384" s="327"/>
      <c r="CB384" s="327"/>
      <c r="CC384" s="327"/>
      <c r="CD384" s="327"/>
      <c r="CE384" s="327"/>
      <c r="CF384" s="327"/>
      <c r="CG384" s="327"/>
    </row>
    <row r="385" spans="2:85" ht="15" customHeight="1">
      <c r="B385" s="524" t="s">
        <v>1247</v>
      </c>
      <c r="C385" s="327" t="s">
        <v>1025</v>
      </c>
      <c r="D385" s="327"/>
      <c r="E385" s="327" t="s">
        <v>159</v>
      </c>
      <c r="F385" s="327"/>
      <c r="G385" s="327" t="s">
        <v>942</v>
      </c>
      <c r="H385" s="327" t="s">
        <v>1100</v>
      </c>
      <c r="I385" s="327"/>
      <c r="J385" s="327"/>
      <c r="K385" s="327" t="s">
        <v>935</v>
      </c>
      <c r="L385" s="327"/>
      <c r="M385" s="327"/>
      <c r="N385" s="327"/>
      <c r="O385" s="327"/>
      <c r="P385" s="534"/>
      <c r="Q385" s="534"/>
      <c r="R385" s="534"/>
      <c r="S385" s="327"/>
      <c r="T385" s="327"/>
      <c r="U385" s="327"/>
      <c r="V385" s="327"/>
      <c r="W385" s="327"/>
      <c r="X385" s="327"/>
      <c r="Y385" s="327"/>
      <c r="Z385" s="327"/>
      <c r="AA385" s="327"/>
      <c r="AB385" s="327"/>
      <c r="AC385" s="327"/>
      <c r="AD385" s="327"/>
      <c r="AE385" s="327" t="s">
        <v>149</v>
      </c>
      <c r="AF385" s="327"/>
      <c r="AG385" s="327">
        <v>50</v>
      </c>
      <c r="AH385" s="327"/>
      <c r="AI385" s="327"/>
      <c r="AJ385" s="327"/>
      <c r="AK385" s="327"/>
      <c r="AL385" s="327"/>
      <c r="AM385" s="327"/>
      <c r="AN385" s="327"/>
      <c r="AO385" s="327"/>
      <c r="AP385" s="327"/>
      <c r="AQ385" s="537">
        <v>7.2</v>
      </c>
      <c r="AR385" s="537">
        <v>8</v>
      </c>
      <c r="AS385" s="327"/>
      <c r="AT385" s="327"/>
      <c r="AU385" s="327">
        <v>2</v>
      </c>
      <c r="AV385" s="327"/>
      <c r="AW385" s="327"/>
      <c r="AX385" s="327"/>
      <c r="AY385" s="327"/>
      <c r="AZ385" s="327"/>
      <c r="BA385" s="327"/>
      <c r="BB385" s="327">
        <v>1</v>
      </c>
      <c r="BC385" s="327">
        <v>1</v>
      </c>
      <c r="BD385" s="327">
        <v>1</v>
      </c>
      <c r="BE385" s="327">
        <v>1</v>
      </c>
      <c r="BF385" s="327"/>
      <c r="BG385" s="327"/>
      <c r="BH385" s="327"/>
      <c r="BI385" s="327"/>
      <c r="BJ385" s="327"/>
      <c r="BK385" s="327"/>
      <c r="BL385" s="327"/>
      <c r="BM385" s="327"/>
      <c r="BN385" s="327">
        <v>1</v>
      </c>
      <c r="BO385" s="327">
        <v>1</v>
      </c>
      <c r="BP385" s="327">
        <v>1</v>
      </c>
      <c r="BQ385" s="327">
        <v>1</v>
      </c>
      <c r="BR385" s="327"/>
      <c r="BS385" s="327">
        <v>4</v>
      </c>
      <c r="BT385" s="327"/>
      <c r="BU385" s="327">
        <v>4</v>
      </c>
      <c r="BV385" s="327"/>
      <c r="BW385" s="327"/>
      <c r="BX385" s="327"/>
      <c r="BY385" s="327"/>
      <c r="BZ385" s="327"/>
      <c r="CA385" s="327"/>
      <c r="CB385" s="327"/>
      <c r="CC385" s="327"/>
      <c r="CD385" s="327"/>
      <c r="CE385" s="327"/>
      <c r="CF385" s="327"/>
      <c r="CG385" s="327"/>
    </row>
    <row r="386" spans="2:85" ht="15" customHeight="1">
      <c r="B386" s="524" t="s">
        <v>1248</v>
      </c>
      <c r="C386" s="327" t="s">
        <v>1025</v>
      </c>
      <c r="D386" s="327"/>
      <c r="E386" s="327" t="s">
        <v>159</v>
      </c>
      <c r="F386" s="327"/>
      <c r="G386" s="327" t="s">
        <v>943</v>
      </c>
      <c r="H386" s="327" t="s">
        <v>1179</v>
      </c>
      <c r="I386" s="327"/>
      <c r="J386" s="327"/>
      <c r="K386" s="327" t="s">
        <v>936</v>
      </c>
      <c r="L386" s="327"/>
      <c r="M386" s="327"/>
      <c r="N386" s="327"/>
      <c r="O386" s="327"/>
      <c r="P386" s="534"/>
      <c r="Q386" s="534"/>
      <c r="R386" s="534"/>
      <c r="S386" s="327"/>
      <c r="T386" s="327"/>
      <c r="U386" s="327"/>
      <c r="V386" s="327"/>
      <c r="W386" s="327"/>
      <c r="X386" s="327"/>
      <c r="Y386" s="327"/>
      <c r="Z386" s="327"/>
      <c r="AA386" s="327"/>
      <c r="AB386" s="327"/>
      <c r="AC386" s="327"/>
      <c r="AD386" s="327"/>
      <c r="AE386" s="327" t="s">
        <v>149</v>
      </c>
      <c r="AF386" s="327"/>
      <c r="AG386" s="327">
        <v>50</v>
      </c>
      <c r="AH386" s="327"/>
      <c r="AI386" s="327"/>
      <c r="AJ386" s="327"/>
      <c r="AK386" s="327"/>
      <c r="AL386" s="327"/>
      <c r="AM386" s="327"/>
      <c r="AN386" s="327"/>
      <c r="AO386" s="327"/>
      <c r="AP386" s="327"/>
      <c r="AQ386" s="537">
        <v>7.2</v>
      </c>
      <c r="AR386" s="537">
        <v>8</v>
      </c>
      <c r="AS386" s="327">
        <v>2</v>
      </c>
      <c r="AT386" s="327"/>
      <c r="AU386" s="327">
        <v>2</v>
      </c>
      <c r="AV386" s="327"/>
      <c r="AW386" s="327"/>
      <c r="AX386" s="327"/>
      <c r="AY386" s="327"/>
      <c r="AZ386" s="327"/>
      <c r="BA386" s="327"/>
      <c r="BB386" s="327">
        <v>1</v>
      </c>
      <c r="BC386" s="327">
        <v>1</v>
      </c>
      <c r="BD386" s="327">
        <v>1</v>
      </c>
      <c r="BE386" s="327">
        <v>1</v>
      </c>
      <c r="BF386" s="327"/>
      <c r="BG386" s="327"/>
      <c r="BH386" s="327"/>
      <c r="BI386" s="327"/>
      <c r="BJ386" s="327"/>
      <c r="BK386" s="327"/>
      <c r="BL386" s="327"/>
      <c r="BM386" s="327"/>
      <c r="BN386" s="327">
        <v>1</v>
      </c>
      <c r="BO386" s="327">
        <v>1</v>
      </c>
      <c r="BP386" s="327">
        <v>1</v>
      </c>
      <c r="BQ386" s="327">
        <v>1</v>
      </c>
      <c r="BR386" s="327"/>
      <c r="BS386" s="327">
        <v>4</v>
      </c>
      <c r="BT386" s="327"/>
      <c r="BU386" s="327">
        <v>4</v>
      </c>
      <c r="BV386" s="327"/>
      <c r="BW386" s="327"/>
      <c r="BX386" s="327"/>
      <c r="BY386" s="327"/>
      <c r="BZ386" s="327"/>
      <c r="CA386" s="327"/>
      <c r="CB386" s="327"/>
      <c r="CC386" s="327"/>
      <c r="CD386" s="327"/>
      <c r="CE386" s="327"/>
      <c r="CF386" s="327"/>
      <c r="CG386" s="327"/>
    </row>
    <row r="387" spans="2:85" ht="15" customHeight="1">
      <c r="C387" s="811">
        <v>1</v>
      </c>
      <c r="D387" s="535" t="s">
        <v>1033</v>
      </c>
      <c r="E387" s="327" t="s">
        <v>159</v>
      </c>
      <c r="F387" s="327"/>
      <c r="G387" s="327" t="s">
        <v>1032</v>
      </c>
      <c r="H387" s="327" t="s">
        <v>1029</v>
      </c>
      <c r="I387" s="327" t="s">
        <v>1030</v>
      </c>
      <c r="J387" s="327"/>
      <c r="K387" s="327" t="s">
        <v>1031</v>
      </c>
      <c r="L387" s="327"/>
      <c r="M387" s="327"/>
      <c r="N387" s="327"/>
      <c r="O387" s="327"/>
      <c r="P387" s="534"/>
      <c r="Q387" s="534"/>
      <c r="R387" s="534"/>
      <c r="S387" s="327"/>
      <c r="T387" s="327"/>
      <c r="U387" s="327"/>
      <c r="V387" s="327"/>
      <c r="W387" s="327"/>
      <c r="X387" s="327"/>
      <c r="Y387" s="327"/>
      <c r="Z387" s="327"/>
      <c r="AA387" s="327"/>
      <c r="AB387" s="327"/>
      <c r="AC387" s="327"/>
      <c r="AD387" s="327"/>
      <c r="AE387" s="327" t="s">
        <v>132</v>
      </c>
      <c r="AF387" s="327"/>
      <c r="AG387" s="327">
        <v>200</v>
      </c>
      <c r="AH387" s="327"/>
      <c r="AI387" s="327"/>
      <c r="AJ387" s="327"/>
      <c r="AK387" s="327"/>
      <c r="AL387" s="327"/>
      <c r="AM387" s="327"/>
      <c r="AN387" s="327"/>
      <c r="AO387" s="327"/>
      <c r="AP387" s="327"/>
      <c r="AQ387" s="327">
        <v>6</v>
      </c>
      <c r="AR387" s="327">
        <v>5</v>
      </c>
      <c r="AS387" s="327"/>
      <c r="AT387" s="327">
        <v>6</v>
      </c>
      <c r="AU387" s="327">
        <v>2</v>
      </c>
      <c r="AV387" s="327"/>
      <c r="AW387" s="327"/>
      <c r="AX387" s="327"/>
      <c r="AY387" s="327"/>
      <c r="AZ387" s="327"/>
      <c r="BA387" s="327"/>
      <c r="BB387" s="327"/>
      <c r="BC387" s="327"/>
      <c r="BD387" s="327"/>
      <c r="BE387" s="327"/>
      <c r="BF387" s="327"/>
      <c r="BG387" s="327"/>
      <c r="BH387" s="327"/>
      <c r="BI387" s="327"/>
      <c r="BJ387" s="327"/>
      <c r="BK387" s="327"/>
      <c r="BL387" s="327"/>
      <c r="BM387" s="327"/>
      <c r="BN387" s="327"/>
      <c r="BO387" s="327"/>
      <c r="BP387" s="327"/>
      <c r="BQ387" s="327">
        <v>1</v>
      </c>
      <c r="BR387" s="327"/>
      <c r="BS387" s="327">
        <v>4</v>
      </c>
      <c r="BT387" s="327"/>
      <c r="BU387" s="327">
        <v>4</v>
      </c>
      <c r="BV387" s="327"/>
      <c r="BW387" s="327"/>
      <c r="BX387" s="327"/>
      <c r="BY387" s="327"/>
      <c r="BZ387" s="327"/>
      <c r="CA387" s="327"/>
      <c r="CB387" s="327"/>
      <c r="CC387" s="327"/>
      <c r="CD387" s="327"/>
      <c r="CE387" s="327"/>
      <c r="CF387" s="327"/>
      <c r="CG387" s="327"/>
    </row>
    <row r="388" spans="2:85" ht="15" customHeight="1">
      <c r="C388" s="811"/>
      <c r="D388" s="535"/>
      <c r="E388" s="327" t="s">
        <v>159</v>
      </c>
      <c r="F388" s="327"/>
      <c r="G388" s="327" t="s">
        <v>1029</v>
      </c>
      <c r="H388" s="327" t="s">
        <v>1029</v>
      </c>
      <c r="I388" s="327" t="s">
        <v>1030</v>
      </c>
      <c r="J388" s="327"/>
      <c r="K388" s="327" t="s">
        <v>1031</v>
      </c>
      <c r="L388" s="327"/>
      <c r="M388" s="327"/>
      <c r="N388" s="327"/>
      <c r="O388" s="327"/>
      <c r="P388" s="534"/>
      <c r="Q388" s="534"/>
      <c r="R388" s="534"/>
      <c r="S388" s="327"/>
      <c r="T388" s="327"/>
      <c r="U388" s="327"/>
      <c r="V388" s="327"/>
      <c r="W388" s="327"/>
      <c r="X388" s="327"/>
      <c r="Y388" s="327"/>
      <c r="Z388" s="327"/>
      <c r="AA388" s="327"/>
      <c r="AB388" s="327"/>
      <c r="AC388" s="327"/>
      <c r="AD388" s="327"/>
      <c r="AE388" s="327" t="s">
        <v>132</v>
      </c>
      <c r="AF388" s="327"/>
      <c r="AG388" s="327">
        <v>200</v>
      </c>
      <c r="AH388" s="327"/>
      <c r="AI388" s="327"/>
      <c r="AJ388" s="327"/>
      <c r="AK388" s="327"/>
      <c r="AL388" s="327"/>
      <c r="AM388" s="327"/>
      <c r="AN388" s="327"/>
      <c r="AO388" s="327"/>
      <c r="AP388" s="327"/>
      <c r="AQ388" s="327">
        <v>6</v>
      </c>
      <c r="AR388" s="327">
        <v>5</v>
      </c>
      <c r="AS388" s="327"/>
      <c r="AT388" s="327">
        <v>6</v>
      </c>
      <c r="AU388" s="327">
        <v>2</v>
      </c>
      <c r="AV388" s="327"/>
      <c r="AW388" s="327"/>
      <c r="AX388" s="327"/>
      <c r="AY388" s="327"/>
      <c r="AZ388" s="327"/>
      <c r="BA388" s="327"/>
      <c r="BB388" s="327"/>
      <c r="BC388" s="327"/>
      <c r="BD388" s="327"/>
      <c r="BE388" s="327"/>
      <c r="BF388" s="327"/>
      <c r="BG388" s="327"/>
      <c r="BH388" s="327"/>
      <c r="BI388" s="327"/>
      <c r="BJ388" s="327"/>
      <c r="BK388" s="327"/>
      <c r="BL388" s="327"/>
      <c r="BM388" s="327"/>
      <c r="BN388" s="327">
        <v>1</v>
      </c>
      <c r="BO388" s="327">
        <v>1</v>
      </c>
      <c r="BP388" s="327">
        <v>1</v>
      </c>
      <c r="BQ388" s="327">
        <v>1</v>
      </c>
      <c r="BR388" s="327"/>
      <c r="BS388" s="327">
        <v>4</v>
      </c>
      <c r="BT388" s="327"/>
      <c r="BU388" s="327">
        <v>4</v>
      </c>
      <c r="BV388" s="327"/>
      <c r="BW388" s="327"/>
      <c r="BX388" s="327"/>
      <c r="BY388" s="327"/>
      <c r="BZ388" s="327"/>
      <c r="CA388" s="327"/>
      <c r="CB388" s="327"/>
      <c r="CC388" s="327"/>
      <c r="CD388" s="327"/>
      <c r="CE388" s="327"/>
      <c r="CF388" s="327"/>
      <c r="CG388" s="327"/>
    </row>
    <row r="389" spans="2:85" ht="15" customHeight="1">
      <c r="C389" s="811">
        <v>2</v>
      </c>
      <c r="D389" s="535" t="s">
        <v>1033</v>
      </c>
      <c r="E389" s="327" t="s">
        <v>159</v>
      </c>
      <c r="F389" s="327"/>
      <c r="G389" s="327" t="s">
        <v>1053</v>
      </c>
      <c r="H389" s="327" t="s">
        <v>1034</v>
      </c>
      <c r="I389" s="327" t="s">
        <v>1035</v>
      </c>
      <c r="J389" s="327"/>
      <c r="K389" s="327" t="s">
        <v>1036</v>
      </c>
      <c r="L389" s="327"/>
      <c r="M389" s="327"/>
      <c r="N389" s="327"/>
      <c r="O389" s="327"/>
      <c r="P389" s="534"/>
      <c r="Q389" s="534"/>
      <c r="R389" s="534"/>
      <c r="S389" s="327"/>
      <c r="T389" s="327"/>
      <c r="U389" s="327"/>
      <c r="V389" s="327"/>
      <c r="W389" s="327"/>
      <c r="X389" s="327"/>
      <c r="Y389" s="327"/>
      <c r="Z389" s="327"/>
      <c r="AA389" s="327"/>
      <c r="AB389" s="327"/>
      <c r="AC389" s="327"/>
      <c r="AD389" s="327"/>
      <c r="AE389" s="327" t="s">
        <v>132</v>
      </c>
      <c r="AF389" s="327"/>
      <c r="AG389" s="327">
        <v>80</v>
      </c>
      <c r="AH389" s="327"/>
      <c r="AI389" s="327"/>
      <c r="AJ389" s="327"/>
      <c r="AK389" s="327"/>
      <c r="AL389" s="327"/>
      <c r="AM389" s="327"/>
      <c r="AN389" s="327"/>
      <c r="AO389" s="327"/>
      <c r="AP389" s="327"/>
      <c r="AQ389" s="327">
        <v>6</v>
      </c>
      <c r="AR389" s="327">
        <v>5</v>
      </c>
      <c r="AS389" s="327"/>
      <c r="AT389" s="327">
        <v>6</v>
      </c>
      <c r="AU389" s="327">
        <v>2</v>
      </c>
      <c r="AV389" s="327"/>
      <c r="AW389" s="327"/>
      <c r="AX389" s="327"/>
      <c r="AY389" s="327"/>
      <c r="AZ389" s="327"/>
      <c r="BA389" s="327"/>
      <c r="BB389" s="327"/>
      <c r="BC389" s="327"/>
      <c r="BD389" s="327"/>
      <c r="BE389" s="327"/>
      <c r="BF389" s="327"/>
      <c r="BG389" s="327"/>
      <c r="BH389" s="327"/>
      <c r="BI389" s="327"/>
      <c r="BJ389" s="327"/>
      <c r="BK389" s="327"/>
      <c r="BL389" s="327"/>
      <c r="BM389" s="327"/>
      <c r="BN389" s="327"/>
      <c r="BO389" s="327"/>
      <c r="BP389" s="327"/>
      <c r="BQ389" s="327">
        <v>1</v>
      </c>
      <c r="BR389" s="327"/>
      <c r="BS389" s="327">
        <v>4</v>
      </c>
      <c r="BT389" s="327"/>
      <c r="BU389" s="327">
        <v>4</v>
      </c>
      <c r="BV389" s="327"/>
      <c r="BW389" s="327"/>
      <c r="BX389" s="327"/>
      <c r="BY389" s="327"/>
      <c r="BZ389" s="327"/>
      <c r="CA389" s="327"/>
      <c r="CB389" s="327"/>
      <c r="CC389" s="327"/>
      <c r="CD389" s="327"/>
      <c r="CE389" s="327"/>
      <c r="CF389" s="327"/>
      <c r="CG389" s="327"/>
    </row>
    <row r="390" spans="2:85" ht="15" customHeight="1">
      <c r="C390" s="811"/>
      <c r="D390" s="535"/>
      <c r="E390" s="327" t="s">
        <v>159</v>
      </c>
      <c r="F390" s="327"/>
      <c r="G390" s="327" t="s">
        <v>1034</v>
      </c>
      <c r="H390" s="327" t="s">
        <v>1035</v>
      </c>
      <c r="I390" s="327" t="s">
        <v>1035</v>
      </c>
      <c r="J390" s="327"/>
      <c r="K390" s="327" t="s">
        <v>1036</v>
      </c>
      <c r="L390" s="327"/>
      <c r="M390" s="327"/>
      <c r="N390" s="327"/>
      <c r="O390" s="327"/>
      <c r="P390" s="534"/>
      <c r="Q390" s="534"/>
      <c r="R390" s="534"/>
      <c r="S390" s="327"/>
      <c r="T390" s="327"/>
      <c r="U390" s="327"/>
      <c r="V390" s="327"/>
      <c r="W390" s="327"/>
      <c r="X390" s="327"/>
      <c r="Y390" s="327"/>
      <c r="Z390" s="327"/>
      <c r="AA390" s="327"/>
      <c r="AB390" s="327"/>
      <c r="AC390" s="327"/>
      <c r="AD390" s="327"/>
      <c r="AE390" s="327" t="s">
        <v>132</v>
      </c>
      <c r="AF390" s="327"/>
      <c r="AG390" s="327">
        <v>80</v>
      </c>
      <c r="AH390" s="327"/>
      <c r="AI390" s="327"/>
      <c r="AJ390" s="327"/>
      <c r="AK390" s="327"/>
      <c r="AL390" s="327"/>
      <c r="AM390" s="327"/>
      <c r="AN390" s="327"/>
      <c r="AO390" s="327"/>
      <c r="AP390" s="327"/>
      <c r="AQ390" s="327">
        <v>6</v>
      </c>
      <c r="AR390" s="327">
        <v>5</v>
      </c>
      <c r="AS390" s="327"/>
      <c r="AT390" s="327">
        <v>6</v>
      </c>
      <c r="AU390" s="327">
        <v>2</v>
      </c>
      <c r="AV390" s="327"/>
      <c r="AW390" s="327"/>
      <c r="AX390" s="327"/>
      <c r="AY390" s="327"/>
      <c r="AZ390" s="327"/>
      <c r="BA390" s="327"/>
      <c r="BB390" s="327"/>
      <c r="BC390" s="327"/>
      <c r="BD390" s="327"/>
      <c r="BE390" s="327"/>
      <c r="BF390" s="327"/>
      <c r="BG390" s="327"/>
      <c r="BH390" s="327"/>
      <c r="BI390" s="327"/>
      <c r="BJ390" s="327"/>
      <c r="BK390" s="327"/>
      <c r="BL390" s="327"/>
      <c r="BM390" s="327"/>
      <c r="BN390" s="327">
        <v>1</v>
      </c>
      <c r="BO390" s="327">
        <v>1</v>
      </c>
      <c r="BP390" s="327">
        <v>1</v>
      </c>
      <c r="BQ390" s="327">
        <v>1</v>
      </c>
      <c r="BR390" s="327"/>
      <c r="BS390" s="327">
        <v>4</v>
      </c>
      <c r="BT390" s="327"/>
      <c r="BU390" s="327">
        <v>4</v>
      </c>
      <c r="BV390" s="327"/>
      <c r="BW390" s="327"/>
      <c r="BX390" s="327"/>
      <c r="BY390" s="327"/>
      <c r="BZ390" s="327"/>
      <c r="CA390" s="327"/>
      <c r="CB390" s="327"/>
      <c r="CC390" s="327"/>
      <c r="CD390" s="327"/>
      <c r="CE390" s="327"/>
      <c r="CF390" s="327"/>
      <c r="CG390" s="327"/>
    </row>
    <row r="391" spans="2:85" ht="15" customHeight="1">
      <c r="C391" s="811">
        <v>3</v>
      </c>
      <c r="D391" s="535" t="s">
        <v>1033</v>
      </c>
      <c r="E391" s="327" t="s">
        <v>159</v>
      </c>
      <c r="F391" s="327"/>
      <c r="G391" s="327" t="s">
        <v>1037</v>
      </c>
      <c r="H391" s="327" t="s">
        <v>1038</v>
      </c>
      <c r="I391" s="327" t="s">
        <v>1039</v>
      </c>
      <c r="J391" s="327"/>
      <c r="K391" s="327" t="s">
        <v>1040</v>
      </c>
      <c r="L391" s="327"/>
      <c r="M391" s="327"/>
      <c r="N391" s="327"/>
      <c r="O391" s="327"/>
      <c r="P391" s="534"/>
      <c r="Q391" s="534"/>
      <c r="R391" s="534"/>
      <c r="S391" s="327"/>
      <c r="T391" s="327"/>
      <c r="U391" s="327"/>
      <c r="V391" s="327"/>
      <c r="W391" s="327"/>
      <c r="X391" s="327"/>
      <c r="Y391" s="327"/>
      <c r="Z391" s="327"/>
      <c r="AA391" s="327"/>
      <c r="AB391" s="327"/>
      <c r="AC391" s="327"/>
      <c r="AD391" s="327"/>
      <c r="AE391" s="327"/>
      <c r="AF391" s="327"/>
      <c r="AG391" s="327"/>
      <c r="AH391" s="327"/>
      <c r="AI391" s="327"/>
      <c r="AJ391" s="327"/>
      <c r="AK391" s="327"/>
      <c r="AL391" s="327"/>
      <c r="AM391" s="327"/>
      <c r="AN391" s="327"/>
      <c r="AO391" s="327"/>
      <c r="AP391" s="327"/>
      <c r="AQ391" s="327">
        <v>6</v>
      </c>
      <c r="AR391" s="327">
        <v>5</v>
      </c>
      <c r="AS391" s="327"/>
      <c r="AT391" s="327">
        <v>6</v>
      </c>
      <c r="AU391" s="327">
        <v>2</v>
      </c>
      <c r="AV391" s="327"/>
      <c r="AW391" s="327"/>
      <c r="AX391" s="327"/>
      <c r="AY391" s="327"/>
      <c r="AZ391" s="327"/>
      <c r="BA391" s="327"/>
      <c r="BB391" s="327"/>
      <c r="BC391" s="327"/>
      <c r="BD391" s="327"/>
      <c r="BE391" s="327"/>
      <c r="BF391" s="327"/>
      <c r="BG391" s="327"/>
      <c r="BH391" s="327"/>
      <c r="BI391" s="327"/>
      <c r="BJ391" s="327"/>
      <c r="BK391" s="327"/>
      <c r="BL391" s="327"/>
      <c r="BM391" s="327"/>
      <c r="BN391" s="327"/>
      <c r="BO391" s="327"/>
      <c r="BP391" s="327"/>
      <c r="BQ391" s="327">
        <v>1</v>
      </c>
      <c r="BR391" s="327"/>
      <c r="BS391" s="327">
        <v>4</v>
      </c>
      <c r="BT391" s="327"/>
      <c r="BU391" s="327">
        <v>4</v>
      </c>
      <c r="BV391" s="327"/>
      <c r="BW391" s="327"/>
      <c r="BX391" s="327"/>
      <c r="BY391" s="327"/>
      <c r="BZ391" s="327"/>
      <c r="CA391" s="327"/>
      <c r="CB391" s="327"/>
      <c r="CC391" s="327"/>
      <c r="CD391" s="327"/>
      <c r="CE391" s="327"/>
      <c r="CF391" s="327"/>
      <c r="CG391" s="327"/>
    </row>
    <row r="392" spans="2:85" ht="15" customHeight="1">
      <c r="C392" s="811"/>
      <c r="D392" s="535" t="s">
        <v>1033</v>
      </c>
      <c r="E392" s="327" t="s">
        <v>159</v>
      </c>
      <c r="F392" s="327"/>
      <c r="G392" s="327" t="s">
        <v>1038</v>
      </c>
      <c r="H392" s="327" t="s">
        <v>1054</v>
      </c>
      <c r="I392" s="327" t="s">
        <v>1039</v>
      </c>
      <c r="J392" s="327"/>
      <c r="K392" s="327" t="s">
        <v>1040</v>
      </c>
      <c r="L392" s="327"/>
      <c r="M392" s="327"/>
      <c r="N392" s="327"/>
      <c r="O392" s="327"/>
      <c r="P392" s="534"/>
      <c r="Q392" s="534"/>
      <c r="R392" s="534"/>
      <c r="S392" s="327"/>
      <c r="T392" s="327"/>
      <c r="U392" s="327"/>
      <c r="V392" s="327"/>
      <c r="W392" s="327"/>
      <c r="X392" s="327"/>
      <c r="Y392" s="327"/>
      <c r="Z392" s="327"/>
      <c r="AA392" s="327"/>
      <c r="AB392" s="327"/>
      <c r="AC392" s="327"/>
      <c r="AD392" s="327"/>
      <c r="AE392" s="327" t="s">
        <v>132</v>
      </c>
      <c r="AF392" s="327"/>
      <c r="AG392" s="327">
        <v>80</v>
      </c>
      <c r="AH392" s="327"/>
      <c r="AI392" s="327"/>
      <c r="AJ392" s="327"/>
      <c r="AK392" s="327"/>
      <c r="AL392" s="327"/>
      <c r="AM392" s="327"/>
      <c r="AN392" s="327"/>
      <c r="AO392" s="327"/>
      <c r="AP392" s="327"/>
      <c r="AQ392" s="327">
        <v>6</v>
      </c>
      <c r="AR392" s="327">
        <v>5</v>
      </c>
      <c r="AS392" s="327"/>
      <c r="AT392" s="327">
        <v>6</v>
      </c>
      <c r="AU392" s="327">
        <v>2</v>
      </c>
      <c r="AV392" s="327"/>
      <c r="AW392" s="327"/>
      <c r="AX392" s="327"/>
      <c r="AY392" s="327"/>
      <c r="AZ392" s="327"/>
      <c r="BA392" s="327"/>
      <c r="BB392" s="327"/>
      <c r="BC392" s="327"/>
      <c r="BD392" s="327"/>
      <c r="BE392" s="327"/>
      <c r="BF392" s="327"/>
      <c r="BG392" s="327"/>
      <c r="BH392" s="327"/>
      <c r="BI392" s="327"/>
      <c r="BJ392" s="327"/>
      <c r="BK392" s="327"/>
      <c r="BL392" s="327"/>
      <c r="BM392" s="327"/>
      <c r="BN392" s="327">
        <v>1</v>
      </c>
      <c r="BO392" s="327">
        <v>1</v>
      </c>
      <c r="BP392" s="327">
        <v>1</v>
      </c>
      <c r="BQ392" s="327">
        <v>1</v>
      </c>
      <c r="BR392" s="327"/>
      <c r="BS392" s="327">
        <v>4</v>
      </c>
      <c r="BT392" s="327"/>
      <c r="BU392" s="327">
        <v>4</v>
      </c>
      <c r="BV392" s="327"/>
      <c r="BW392" s="327"/>
      <c r="BX392" s="327"/>
      <c r="BY392" s="327"/>
      <c r="BZ392" s="327"/>
      <c r="CA392" s="327"/>
      <c r="CB392" s="327"/>
      <c r="CC392" s="327"/>
      <c r="CD392" s="327"/>
      <c r="CE392" s="327"/>
      <c r="CF392" s="327"/>
      <c r="CG392" s="327"/>
    </row>
    <row r="393" spans="2:85" ht="15" customHeight="1">
      <c r="C393" s="535">
        <v>4</v>
      </c>
      <c r="D393" s="535"/>
      <c r="E393" s="327" t="s">
        <v>159</v>
      </c>
      <c r="F393" s="327"/>
      <c r="G393" s="327" t="s">
        <v>1041</v>
      </c>
      <c r="H393" s="327" t="s">
        <v>1042</v>
      </c>
      <c r="I393" s="327" t="s">
        <v>1042</v>
      </c>
      <c r="J393" s="327"/>
      <c r="K393" s="327" t="s">
        <v>1043</v>
      </c>
      <c r="L393" s="327"/>
      <c r="M393" s="327"/>
      <c r="N393" s="327"/>
      <c r="O393" s="327"/>
      <c r="P393" s="534"/>
      <c r="Q393" s="534"/>
      <c r="R393" s="534"/>
      <c r="S393" s="327"/>
      <c r="T393" s="327"/>
      <c r="U393" s="327"/>
      <c r="V393" s="327"/>
      <c r="W393" s="327"/>
      <c r="X393" s="327"/>
      <c r="Y393" s="327"/>
      <c r="Z393" s="327"/>
      <c r="AA393" s="327"/>
      <c r="AB393" s="327"/>
      <c r="AC393" s="327"/>
      <c r="AD393" s="327"/>
      <c r="AE393" s="327" t="s">
        <v>89</v>
      </c>
      <c r="AF393" s="327"/>
      <c r="AG393" s="327">
        <v>100</v>
      </c>
      <c r="AH393" s="327"/>
      <c r="AI393" s="327"/>
      <c r="AJ393" s="327"/>
      <c r="AK393" s="327"/>
      <c r="AL393" s="327"/>
      <c r="AM393" s="327"/>
      <c r="AN393" s="327"/>
      <c r="AO393" s="327"/>
      <c r="AP393" s="327"/>
      <c r="AQ393" s="327">
        <v>6</v>
      </c>
      <c r="AR393" s="327">
        <v>5</v>
      </c>
      <c r="AS393" s="327"/>
      <c r="AT393" s="327">
        <v>6</v>
      </c>
      <c r="AU393" s="327">
        <v>2</v>
      </c>
      <c r="AV393" s="327"/>
      <c r="AW393" s="327"/>
      <c r="AX393" s="327"/>
      <c r="AY393" s="327"/>
      <c r="AZ393" s="327"/>
      <c r="BA393" s="327"/>
      <c r="BB393" s="327"/>
      <c r="BC393" s="327"/>
      <c r="BD393" s="327"/>
      <c r="BE393" s="327"/>
      <c r="BF393" s="327"/>
      <c r="BG393" s="327"/>
      <c r="BH393" s="327"/>
      <c r="BI393" s="327"/>
      <c r="BJ393" s="327"/>
      <c r="BK393" s="327"/>
      <c r="BL393" s="327"/>
      <c r="BM393" s="327"/>
      <c r="BN393" s="327">
        <v>1</v>
      </c>
      <c r="BO393" s="327">
        <v>1</v>
      </c>
      <c r="BP393" s="327">
        <v>1</v>
      </c>
      <c r="BQ393" s="327">
        <v>1</v>
      </c>
      <c r="BR393" s="327"/>
      <c r="BS393" s="327">
        <v>4</v>
      </c>
      <c r="BT393" s="327"/>
      <c r="BU393" s="327">
        <v>4</v>
      </c>
      <c r="BV393" s="327"/>
      <c r="BW393" s="327"/>
      <c r="BX393" s="327"/>
      <c r="BY393" s="327"/>
      <c r="BZ393" s="327"/>
      <c r="CA393" s="327"/>
      <c r="CB393" s="327"/>
      <c r="CC393" s="327"/>
      <c r="CD393" s="327"/>
      <c r="CE393" s="327"/>
      <c r="CF393" s="327"/>
      <c r="CG393" s="327"/>
    </row>
    <row r="394" spans="2:85" ht="15" customHeight="1">
      <c r="C394" s="811">
        <v>5</v>
      </c>
      <c r="D394" s="535"/>
      <c r="E394" s="327" t="s">
        <v>159</v>
      </c>
      <c r="F394" s="327"/>
      <c r="G394" s="327" t="s">
        <v>1058</v>
      </c>
      <c r="H394" s="327" t="s">
        <v>1045</v>
      </c>
      <c r="I394" s="327" t="s">
        <v>1045</v>
      </c>
      <c r="J394" s="327"/>
      <c r="K394" s="327" t="s">
        <v>1046</v>
      </c>
      <c r="L394" s="327"/>
      <c r="M394" s="327"/>
      <c r="N394" s="327"/>
      <c r="O394" s="327"/>
      <c r="P394" s="534"/>
      <c r="Q394" s="534"/>
      <c r="R394" s="534"/>
      <c r="S394" s="327"/>
      <c r="T394" s="327"/>
      <c r="U394" s="327"/>
      <c r="V394" s="327"/>
      <c r="W394" s="327"/>
      <c r="X394" s="327"/>
      <c r="Y394" s="327"/>
      <c r="Z394" s="327"/>
      <c r="AA394" s="327"/>
      <c r="AB394" s="327"/>
      <c r="AC394" s="327"/>
      <c r="AD394" s="327"/>
      <c r="AE394" s="327" t="s">
        <v>149</v>
      </c>
      <c r="AF394" s="327"/>
      <c r="AG394" s="327">
        <v>100</v>
      </c>
      <c r="AH394" s="327"/>
      <c r="AI394" s="327"/>
      <c r="AJ394" s="327"/>
      <c r="AK394" s="327"/>
      <c r="AL394" s="327"/>
      <c r="AM394" s="327"/>
      <c r="AN394" s="327"/>
      <c r="AO394" s="327"/>
      <c r="AP394" s="327"/>
      <c r="AQ394" s="327">
        <v>6.5</v>
      </c>
      <c r="AR394" s="327">
        <v>5</v>
      </c>
      <c r="AS394" s="327"/>
      <c r="AT394" s="327">
        <v>6</v>
      </c>
      <c r="AU394" s="327">
        <v>2</v>
      </c>
      <c r="AV394" s="327"/>
      <c r="AW394" s="327"/>
      <c r="AX394" s="327"/>
      <c r="AY394" s="327"/>
      <c r="AZ394" s="327"/>
      <c r="BA394" s="327"/>
      <c r="BB394" s="327">
        <v>1</v>
      </c>
      <c r="BC394" s="327">
        <v>1</v>
      </c>
      <c r="BD394" s="327">
        <v>1</v>
      </c>
      <c r="BE394" s="327">
        <v>1</v>
      </c>
      <c r="BF394" s="327"/>
      <c r="BG394" s="327"/>
      <c r="BH394" s="327"/>
      <c r="BI394" s="327"/>
      <c r="BJ394" s="327"/>
      <c r="BK394" s="327"/>
      <c r="BL394" s="327"/>
      <c r="BM394" s="327"/>
      <c r="BN394" s="327">
        <v>1</v>
      </c>
      <c r="BO394" s="327">
        <v>1</v>
      </c>
      <c r="BP394" s="327">
        <v>1</v>
      </c>
      <c r="BQ394" s="327">
        <v>1</v>
      </c>
      <c r="BR394" s="327"/>
      <c r="BS394" s="327">
        <v>4</v>
      </c>
      <c r="BT394" s="327"/>
      <c r="BU394" s="327">
        <v>4</v>
      </c>
      <c r="BV394" s="327"/>
      <c r="BW394" s="327"/>
      <c r="BX394" s="327"/>
      <c r="BY394" s="327"/>
      <c r="BZ394" s="327"/>
      <c r="CA394" s="327"/>
      <c r="CB394" s="327"/>
      <c r="CC394" s="327"/>
      <c r="CD394" s="327"/>
      <c r="CE394" s="327"/>
      <c r="CF394" s="327"/>
      <c r="CG394" s="327"/>
    </row>
    <row r="395" spans="2:85" ht="15" customHeight="1">
      <c r="C395" s="811"/>
      <c r="D395" s="535" t="s">
        <v>1033</v>
      </c>
      <c r="E395" s="327" t="s">
        <v>159</v>
      </c>
      <c r="F395" s="327"/>
      <c r="G395" s="327" t="s">
        <v>1047</v>
      </c>
      <c r="H395" s="327" t="s">
        <v>1044</v>
      </c>
      <c r="I395" s="327" t="s">
        <v>1045</v>
      </c>
      <c r="J395" s="327"/>
      <c r="K395" s="327" t="s">
        <v>1046</v>
      </c>
      <c r="L395" s="327"/>
      <c r="M395" s="327"/>
      <c r="N395" s="327"/>
      <c r="O395" s="327"/>
      <c r="P395" s="534"/>
      <c r="Q395" s="534"/>
      <c r="R395" s="534"/>
      <c r="S395" s="327"/>
      <c r="T395" s="327"/>
      <c r="U395" s="327"/>
      <c r="V395" s="327"/>
      <c r="W395" s="327"/>
      <c r="X395" s="327"/>
      <c r="Y395" s="327"/>
      <c r="Z395" s="327"/>
      <c r="AA395" s="327"/>
      <c r="AB395" s="327"/>
      <c r="AC395" s="327"/>
      <c r="AD395" s="327"/>
      <c r="AE395" s="327" t="s">
        <v>149</v>
      </c>
      <c r="AF395" s="327"/>
      <c r="AG395" s="327">
        <v>100</v>
      </c>
      <c r="AH395" s="327"/>
      <c r="AI395" s="327"/>
      <c r="AJ395" s="327"/>
      <c r="AK395" s="327"/>
      <c r="AL395" s="327"/>
      <c r="AM395" s="327"/>
      <c r="AN395" s="327"/>
      <c r="AO395" s="327"/>
      <c r="AP395" s="327"/>
      <c r="AQ395" s="327">
        <v>6.5</v>
      </c>
      <c r="AR395" s="327">
        <v>5</v>
      </c>
      <c r="AS395" s="327"/>
      <c r="AT395" s="327">
        <v>6</v>
      </c>
      <c r="AU395" s="327">
        <v>2</v>
      </c>
      <c r="AV395" s="327"/>
      <c r="AW395" s="327"/>
      <c r="AX395" s="327"/>
      <c r="AY395" s="327"/>
      <c r="AZ395" s="327"/>
      <c r="BA395" s="327"/>
      <c r="BB395" s="327"/>
      <c r="BC395" s="327"/>
      <c r="BD395" s="327"/>
      <c r="BE395" s="327"/>
      <c r="BF395" s="327"/>
      <c r="BG395" s="327"/>
      <c r="BH395" s="327"/>
      <c r="BI395" s="327"/>
      <c r="BJ395" s="327"/>
      <c r="BK395" s="327"/>
      <c r="BL395" s="327"/>
      <c r="BM395" s="327"/>
      <c r="BN395" s="327"/>
      <c r="BO395" s="327"/>
      <c r="BP395" s="327"/>
      <c r="BQ395" s="327">
        <v>1</v>
      </c>
      <c r="BR395" s="327"/>
      <c r="BS395" s="327">
        <v>4</v>
      </c>
      <c r="BT395" s="327"/>
      <c r="BU395" s="327">
        <v>4</v>
      </c>
      <c r="BV395" s="327"/>
      <c r="BW395" s="327"/>
      <c r="BX395" s="327"/>
      <c r="BY395" s="327"/>
      <c r="BZ395" s="327"/>
      <c r="CA395" s="327"/>
      <c r="CB395" s="327"/>
      <c r="CC395" s="327"/>
      <c r="CD395" s="327"/>
      <c r="CE395" s="327"/>
      <c r="CF395" s="327"/>
      <c r="CG395" s="327"/>
    </row>
    <row r="396" spans="2:85" ht="15" customHeight="1">
      <c r="C396" s="811"/>
      <c r="D396" s="535" t="s">
        <v>1033</v>
      </c>
      <c r="E396" s="327" t="s">
        <v>159</v>
      </c>
      <c r="F396" s="327"/>
      <c r="G396" s="327" t="s">
        <v>1061</v>
      </c>
      <c r="H396" s="327" t="s">
        <v>1044</v>
      </c>
      <c r="I396" s="327" t="s">
        <v>1045</v>
      </c>
      <c r="J396" s="327"/>
      <c r="K396" s="327" t="s">
        <v>1046</v>
      </c>
      <c r="L396" s="327"/>
      <c r="M396" s="327"/>
      <c r="N396" s="327"/>
      <c r="O396" s="327"/>
      <c r="P396" s="534"/>
      <c r="Q396" s="534"/>
      <c r="R396" s="534"/>
      <c r="S396" s="327"/>
      <c r="T396" s="327"/>
      <c r="U396" s="327"/>
      <c r="V396" s="327"/>
      <c r="W396" s="327"/>
      <c r="X396" s="327"/>
      <c r="Y396" s="327"/>
      <c r="Z396" s="327"/>
      <c r="AA396" s="327"/>
      <c r="AB396" s="327"/>
      <c r="AC396" s="327"/>
      <c r="AD396" s="327"/>
      <c r="AE396" s="327" t="s">
        <v>149</v>
      </c>
      <c r="AF396" s="327"/>
      <c r="AG396" s="327">
        <v>100</v>
      </c>
      <c r="AH396" s="327"/>
      <c r="AI396" s="327"/>
      <c r="AJ396" s="327"/>
      <c r="AK396" s="327"/>
      <c r="AL396" s="327"/>
      <c r="AM396" s="327"/>
      <c r="AN396" s="327"/>
      <c r="AO396" s="327"/>
      <c r="AP396" s="327"/>
      <c r="AQ396" s="327">
        <v>6.5</v>
      </c>
      <c r="AR396" s="327">
        <v>5</v>
      </c>
      <c r="AS396" s="327"/>
      <c r="AT396" s="327">
        <v>6</v>
      </c>
      <c r="AU396" s="327">
        <v>2</v>
      </c>
      <c r="AV396" s="327"/>
      <c r="AW396" s="327"/>
      <c r="AX396" s="327"/>
      <c r="AY396" s="327"/>
      <c r="AZ396" s="327"/>
      <c r="BA396" s="327"/>
      <c r="BB396" s="327">
        <v>1</v>
      </c>
      <c r="BC396" s="327">
        <v>1</v>
      </c>
      <c r="BD396" s="327">
        <v>1</v>
      </c>
      <c r="BE396" s="327">
        <v>1</v>
      </c>
      <c r="BF396" s="327"/>
      <c r="BG396" s="327"/>
      <c r="BH396" s="327"/>
      <c r="BI396" s="327"/>
      <c r="BJ396" s="327"/>
      <c r="BK396" s="327"/>
      <c r="BL396" s="327"/>
      <c r="BM396" s="327"/>
      <c r="BN396" s="327"/>
      <c r="BO396" s="327"/>
      <c r="BP396" s="327"/>
      <c r="BQ396" s="327">
        <v>1</v>
      </c>
      <c r="BR396" s="327"/>
      <c r="BS396" s="327">
        <v>4</v>
      </c>
      <c r="BT396" s="327"/>
      <c r="BU396" s="327">
        <v>4</v>
      </c>
      <c r="BV396" s="327"/>
      <c r="BW396" s="327"/>
      <c r="BX396" s="327"/>
      <c r="BY396" s="327"/>
      <c r="BZ396" s="327"/>
      <c r="CA396" s="327"/>
      <c r="CB396" s="327"/>
      <c r="CC396" s="327"/>
      <c r="CD396" s="327"/>
      <c r="CE396" s="327"/>
      <c r="CF396" s="327"/>
      <c r="CG396" s="327"/>
    </row>
    <row r="397" spans="2:85" ht="15" customHeight="1">
      <c r="C397" s="535"/>
      <c r="D397" s="535"/>
      <c r="E397" s="327" t="s">
        <v>159</v>
      </c>
      <c r="F397" s="327"/>
      <c r="G397" s="327" t="s">
        <v>1051</v>
      </c>
      <c r="H397" s="327" t="s">
        <v>1052</v>
      </c>
      <c r="I397" s="327" t="s">
        <v>1052</v>
      </c>
      <c r="J397" s="327"/>
      <c r="K397" s="327" t="s">
        <v>1050</v>
      </c>
      <c r="L397" s="327"/>
      <c r="M397" s="327"/>
      <c r="N397" s="327"/>
      <c r="O397" s="327"/>
      <c r="P397" s="534"/>
      <c r="Q397" s="534"/>
      <c r="R397" s="534"/>
      <c r="S397" s="327"/>
      <c r="T397" s="327"/>
      <c r="U397" s="327"/>
      <c r="V397" s="327"/>
      <c r="W397" s="327"/>
      <c r="X397" s="327"/>
      <c r="Y397" s="327"/>
      <c r="Z397" s="327"/>
      <c r="AA397" s="327"/>
      <c r="AB397" s="327"/>
      <c r="AC397" s="327"/>
      <c r="AD397" s="327"/>
      <c r="AE397" s="327" t="s">
        <v>149</v>
      </c>
      <c r="AF397" s="327"/>
      <c r="AG397" s="327">
        <v>100</v>
      </c>
      <c r="AH397" s="327"/>
      <c r="AI397" s="327"/>
      <c r="AJ397" s="327"/>
      <c r="AK397" s="327"/>
      <c r="AL397" s="327"/>
      <c r="AM397" s="327"/>
      <c r="AN397" s="327"/>
      <c r="AO397" s="327"/>
      <c r="AP397" s="327"/>
      <c r="AQ397" s="327">
        <v>6.5</v>
      </c>
      <c r="AR397" s="327">
        <v>5</v>
      </c>
      <c r="AS397" s="327"/>
      <c r="AT397" s="327">
        <v>6</v>
      </c>
      <c r="AU397" s="327">
        <v>2</v>
      </c>
      <c r="AV397" s="327"/>
      <c r="AW397" s="327"/>
      <c r="AX397" s="327"/>
      <c r="AY397" s="327"/>
      <c r="AZ397" s="327"/>
      <c r="BA397" s="327"/>
      <c r="BB397" s="327">
        <v>1</v>
      </c>
      <c r="BC397" s="327">
        <v>1</v>
      </c>
      <c r="BD397" s="327">
        <v>1</v>
      </c>
      <c r="BE397" s="327">
        <v>1</v>
      </c>
      <c r="BF397" s="327"/>
      <c r="BG397" s="327"/>
      <c r="BH397" s="327"/>
      <c r="BI397" s="327"/>
      <c r="BJ397" s="327"/>
      <c r="BK397" s="327"/>
      <c r="BL397" s="327"/>
      <c r="BM397" s="327"/>
      <c r="BN397" s="327">
        <v>1</v>
      </c>
      <c r="BO397" s="327">
        <v>1</v>
      </c>
      <c r="BP397" s="327">
        <v>1</v>
      </c>
      <c r="BQ397" s="327">
        <v>1</v>
      </c>
      <c r="BR397" s="327"/>
      <c r="BS397" s="327">
        <v>4</v>
      </c>
      <c r="BT397" s="327"/>
      <c r="BU397" s="327">
        <v>4</v>
      </c>
      <c r="BV397" s="327"/>
      <c r="BW397" s="327"/>
      <c r="BX397" s="327"/>
      <c r="BY397" s="327"/>
      <c r="BZ397" s="327"/>
      <c r="CA397" s="327"/>
      <c r="CB397" s="327"/>
      <c r="CC397" s="327"/>
      <c r="CD397" s="327"/>
      <c r="CE397" s="327"/>
      <c r="CF397" s="327"/>
      <c r="CG397" s="327"/>
    </row>
    <row r="398" spans="2:85" ht="15" customHeight="1">
      <c r="C398" s="811">
        <v>6</v>
      </c>
      <c r="D398" s="535"/>
      <c r="E398" s="327" t="s">
        <v>159</v>
      </c>
      <c r="F398" s="327"/>
      <c r="G398" s="538" t="s">
        <v>1057</v>
      </c>
      <c r="H398" s="327" t="s">
        <v>1052</v>
      </c>
      <c r="I398" s="327" t="s">
        <v>1052</v>
      </c>
      <c r="J398" s="327"/>
      <c r="K398" s="327" t="s">
        <v>1050</v>
      </c>
      <c r="L398" s="327"/>
      <c r="M398" s="327"/>
      <c r="N398" s="327"/>
      <c r="O398" s="327"/>
      <c r="P398" s="534"/>
      <c r="Q398" s="534"/>
      <c r="R398" s="534"/>
      <c r="S398" s="327"/>
      <c r="T398" s="327"/>
      <c r="U398" s="327"/>
      <c r="V398" s="327"/>
      <c r="W398" s="327"/>
      <c r="X398" s="327"/>
      <c r="Y398" s="327"/>
      <c r="Z398" s="327"/>
      <c r="AA398" s="327"/>
      <c r="AB398" s="327"/>
      <c r="AC398" s="327"/>
      <c r="AD398" s="327"/>
      <c r="AE398" s="327" t="s">
        <v>149</v>
      </c>
      <c r="AF398" s="327"/>
      <c r="AG398" s="327">
        <v>100</v>
      </c>
      <c r="AH398" s="327"/>
      <c r="AI398" s="327"/>
      <c r="AJ398" s="327"/>
      <c r="AK398" s="327"/>
      <c r="AL398" s="327"/>
      <c r="AM398" s="327"/>
      <c r="AN398" s="327"/>
      <c r="AO398" s="327"/>
      <c r="AP398" s="327"/>
      <c r="AQ398" s="327">
        <v>6.5</v>
      </c>
      <c r="AR398" s="327">
        <v>5</v>
      </c>
      <c r="AS398" s="327"/>
      <c r="AT398" s="327">
        <v>6</v>
      </c>
      <c r="AU398" s="327">
        <v>2</v>
      </c>
      <c r="AV398" s="327"/>
      <c r="AW398" s="327"/>
      <c r="AX398" s="327"/>
      <c r="AY398" s="327"/>
      <c r="AZ398" s="327"/>
      <c r="BA398" s="327"/>
      <c r="BB398" s="327">
        <v>1</v>
      </c>
      <c r="BC398" s="327">
        <v>1</v>
      </c>
      <c r="BD398" s="327">
        <v>1</v>
      </c>
      <c r="BE398" s="327">
        <v>1</v>
      </c>
      <c r="BF398" s="327"/>
      <c r="BG398" s="327"/>
      <c r="BH398" s="327"/>
      <c r="BI398" s="327"/>
      <c r="BJ398" s="327"/>
      <c r="BK398" s="327"/>
      <c r="BL398" s="327"/>
      <c r="BM398" s="327"/>
      <c r="BN398" s="327">
        <v>1</v>
      </c>
      <c r="BO398" s="327">
        <v>1</v>
      </c>
      <c r="BP398" s="327">
        <v>1</v>
      </c>
      <c r="BQ398" s="327">
        <v>1</v>
      </c>
      <c r="BR398" s="327"/>
      <c r="BS398" s="327">
        <v>4</v>
      </c>
      <c r="BT398" s="327"/>
      <c r="BU398" s="327">
        <v>4</v>
      </c>
      <c r="BV398" s="327"/>
      <c r="BW398" s="327"/>
      <c r="BX398" s="327"/>
      <c r="BY398" s="327"/>
      <c r="BZ398" s="327"/>
      <c r="CA398" s="327"/>
      <c r="CB398" s="327"/>
      <c r="CC398" s="327"/>
      <c r="CD398" s="327"/>
      <c r="CE398" s="327"/>
      <c r="CF398" s="327"/>
      <c r="CG398" s="327"/>
    </row>
    <row r="399" spans="2:85" ht="15" customHeight="1">
      <c r="C399" s="811"/>
      <c r="D399" s="535" t="s">
        <v>1033</v>
      </c>
      <c r="E399" s="327" t="s">
        <v>159</v>
      </c>
      <c r="F399" s="327"/>
      <c r="G399" s="327" t="s">
        <v>1048</v>
      </c>
      <c r="H399" s="327" t="s">
        <v>1044</v>
      </c>
      <c r="I399" s="327" t="s">
        <v>1049</v>
      </c>
      <c r="J399" s="327"/>
      <c r="K399" s="327" t="s">
        <v>1050</v>
      </c>
      <c r="L399" s="327"/>
      <c r="M399" s="327"/>
      <c r="N399" s="327"/>
      <c r="O399" s="327"/>
      <c r="P399" s="534"/>
      <c r="Q399" s="534"/>
      <c r="R399" s="534"/>
      <c r="S399" s="327"/>
      <c r="T399" s="327"/>
      <c r="U399" s="327"/>
      <c r="V399" s="327"/>
      <c r="W399" s="327"/>
      <c r="X399" s="327"/>
      <c r="Y399" s="327"/>
      <c r="Z399" s="327"/>
      <c r="AA399" s="327"/>
      <c r="AB399" s="327"/>
      <c r="AC399" s="327"/>
      <c r="AD399" s="327"/>
      <c r="AE399" s="327"/>
      <c r="AF399" s="327"/>
      <c r="AG399" s="327"/>
      <c r="AH399" s="327"/>
      <c r="AI399" s="327"/>
      <c r="AJ399" s="327"/>
      <c r="AK399" s="327"/>
      <c r="AL399" s="327"/>
      <c r="AM399" s="327"/>
      <c r="AN399" s="327"/>
      <c r="AO399" s="327"/>
      <c r="AP399" s="327"/>
      <c r="AQ399" s="327">
        <v>6.5</v>
      </c>
      <c r="AR399" s="327">
        <v>5</v>
      </c>
      <c r="AS399" s="327"/>
      <c r="AT399" s="327">
        <v>6</v>
      </c>
      <c r="AU399" s="327">
        <v>2</v>
      </c>
      <c r="AV399" s="327"/>
      <c r="AW399" s="327"/>
      <c r="AX399" s="327"/>
      <c r="AY399" s="327"/>
      <c r="AZ399" s="327"/>
      <c r="BA399" s="327"/>
      <c r="BB399" s="327"/>
      <c r="BC399" s="327"/>
      <c r="BD399" s="327"/>
      <c r="BE399" s="327"/>
      <c r="BF399" s="327"/>
      <c r="BG399" s="327"/>
      <c r="BH399" s="327"/>
      <c r="BI399" s="327"/>
      <c r="BJ399" s="327"/>
      <c r="BK399" s="327"/>
      <c r="BL399" s="327"/>
      <c r="BM399" s="327"/>
      <c r="BN399" s="327"/>
      <c r="BO399" s="327"/>
      <c r="BP399" s="327"/>
      <c r="BQ399" s="327">
        <v>1</v>
      </c>
      <c r="BR399" s="327"/>
      <c r="BS399" s="327">
        <v>4</v>
      </c>
      <c r="BT399" s="327"/>
      <c r="BU399" s="327">
        <v>4</v>
      </c>
      <c r="BV399" s="327"/>
      <c r="BW399" s="327"/>
      <c r="BX399" s="327"/>
      <c r="BY399" s="327"/>
      <c r="BZ399" s="327"/>
      <c r="CA399" s="327"/>
      <c r="CB399" s="327"/>
      <c r="CC399" s="327"/>
      <c r="CD399" s="327"/>
      <c r="CE399" s="327"/>
      <c r="CF399" s="327"/>
      <c r="CG399" s="327"/>
    </row>
    <row r="400" spans="2:85" ht="15" customHeight="1">
      <c r="C400" s="327"/>
      <c r="D400" s="327"/>
      <c r="E400" s="327" t="s">
        <v>261</v>
      </c>
      <c r="F400" s="327"/>
      <c r="G400" s="190" t="s">
        <v>1471</v>
      </c>
      <c r="H400" s="190" t="s">
        <v>1471</v>
      </c>
      <c r="I400" s="327"/>
      <c r="J400" s="327"/>
      <c r="K400" s="327" t="e">
        <f>VLOOKUP(G400,'[1]Master Data D26A (ReV1) '!$I:$K,3,0)</f>
        <v>#N/A</v>
      </c>
      <c r="L400" s="327"/>
      <c r="M400" s="327"/>
      <c r="N400" s="327"/>
      <c r="O400" s="327"/>
      <c r="P400" s="534"/>
      <c r="Q400" s="534"/>
      <c r="R400" s="534"/>
      <c r="S400" s="327"/>
      <c r="T400" s="327"/>
      <c r="U400" s="327"/>
      <c r="V400" s="327"/>
      <c r="W400" s="327"/>
      <c r="X400" s="327"/>
      <c r="Y400" s="327"/>
      <c r="Z400" s="327"/>
      <c r="AA400" s="327"/>
      <c r="AB400" s="327"/>
      <c r="AC400" s="327"/>
      <c r="AD400" s="327"/>
      <c r="AE400" s="327" t="s">
        <v>132</v>
      </c>
      <c r="AF400" s="327"/>
      <c r="AG400" s="327">
        <v>200</v>
      </c>
      <c r="AH400" s="327"/>
      <c r="AI400" s="327"/>
      <c r="AJ400" s="327"/>
      <c r="AK400" s="327"/>
      <c r="AL400" s="327"/>
      <c r="AM400" s="327"/>
      <c r="AN400" s="327"/>
      <c r="AO400" s="327"/>
      <c r="AP400" s="327"/>
      <c r="AQ400" s="327">
        <v>6</v>
      </c>
      <c r="AR400" s="327">
        <v>6</v>
      </c>
      <c r="AS400" s="327"/>
      <c r="AT400" s="327">
        <v>6</v>
      </c>
      <c r="AU400" s="327">
        <v>2</v>
      </c>
      <c r="AV400" s="327"/>
      <c r="AW400" s="327"/>
      <c r="AX400" s="327"/>
      <c r="AY400" s="327"/>
      <c r="AZ400" s="327"/>
      <c r="BA400" s="327"/>
      <c r="BB400" s="327"/>
      <c r="BC400" s="327"/>
      <c r="BD400" s="327"/>
      <c r="BE400" s="327"/>
      <c r="BF400" s="327"/>
      <c r="BG400" s="327"/>
      <c r="BH400" s="327">
        <v>1</v>
      </c>
      <c r="BI400" s="327"/>
      <c r="BJ400" s="327"/>
      <c r="BK400" s="327"/>
      <c r="BL400" s="327"/>
      <c r="BM400" s="327"/>
      <c r="BN400" s="327"/>
      <c r="BO400" s="327"/>
      <c r="BP400" s="327"/>
      <c r="BQ400" s="327"/>
      <c r="BR400" s="327"/>
      <c r="BS400" s="327">
        <v>1</v>
      </c>
      <c r="BT400" s="327"/>
      <c r="BU400" s="327">
        <v>1</v>
      </c>
      <c r="BV400" s="327"/>
      <c r="BW400" s="327"/>
      <c r="BX400" s="327"/>
      <c r="BY400" s="327"/>
      <c r="BZ400" s="327"/>
      <c r="CA400" s="327"/>
      <c r="CB400" s="327"/>
      <c r="CC400" s="327"/>
      <c r="CD400" s="327"/>
      <c r="CE400" s="327"/>
      <c r="CF400" s="327"/>
      <c r="CG400" s="327"/>
    </row>
    <row r="401" spans="2:85" ht="15" customHeight="1">
      <c r="C401" s="327"/>
      <c r="D401" s="327"/>
      <c r="E401" s="327" t="s">
        <v>261</v>
      </c>
      <c r="F401" s="327"/>
      <c r="G401" s="190" t="s">
        <v>1469</v>
      </c>
      <c r="H401" s="190" t="s">
        <v>1469</v>
      </c>
      <c r="I401" s="327"/>
      <c r="J401" s="327"/>
      <c r="K401" s="327" t="e">
        <f>VLOOKUP(G401,'[1]Master Data D26A (ReV1) '!$I:$K,3,0)</f>
        <v>#N/A</v>
      </c>
      <c r="L401" s="327"/>
      <c r="M401" s="327"/>
      <c r="N401" s="327"/>
      <c r="O401" s="327"/>
      <c r="P401" s="534"/>
      <c r="Q401" s="534"/>
      <c r="R401" s="534"/>
      <c r="S401" s="327"/>
      <c r="T401" s="327"/>
      <c r="U401" s="327"/>
      <c r="V401" s="327"/>
      <c r="W401" s="327"/>
      <c r="X401" s="327"/>
      <c r="Y401" s="327"/>
      <c r="Z401" s="327"/>
      <c r="AA401" s="327"/>
      <c r="AB401" s="327"/>
      <c r="AC401" s="327"/>
      <c r="AD401" s="327"/>
      <c r="AE401" s="327" t="s">
        <v>132</v>
      </c>
      <c r="AF401" s="327"/>
      <c r="AG401" s="327">
        <v>200</v>
      </c>
      <c r="AH401" s="327"/>
      <c r="AI401" s="327"/>
      <c r="AJ401" s="327"/>
      <c r="AK401" s="327"/>
      <c r="AL401" s="327"/>
      <c r="AM401" s="327"/>
      <c r="AN401" s="327"/>
      <c r="AO401" s="327"/>
      <c r="AP401" s="327"/>
      <c r="AQ401" s="327">
        <v>6</v>
      </c>
      <c r="AR401" s="327">
        <v>6</v>
      </c>
      <c r="AS401" s="327"/>
      <c r="AT401" s="327">
        <v>6</v>
      </c>
      <c r="AU401" s="327">
        <v>2</v>
      </c>
      <c r="AV401" s="327"/>
      <c r="AW401" s="327"/>
      <c r="AX401" s="327"/>
      <c r="AY401" s="327"/>
      <c r="AZ401" s="327"/>
      <c r="BA401" s="327"/>
      <c r="BB401" s="327"/>
      <c r="BC401" s="327"/>
      <c r="BD401" s="327"/>
      <c r="BE401" s="327"/>
      <c r="BF401" s="327">
        <v>1</v>
      </c>
      <c r="BG401" s="327">
        <v>1</v>
      </c>
      <c r="BH401" s="327"/>
      <c r="BI401" s="327"/>
      <c r="BJ401" s="327"/>
      <c r="BK401" s="327"/>
      <c r="BL401" s="327"/>
      <c r="BM401" s="327"/>
      <c r="BN401" s="327"/>
      <c r="BO401" s="327"/>
      <c r="BP401" s="327"/>
      <c r="BQ401" s="327"/>
      <c r="BR401" s="327"/>
      <c r="BS401" s="327">
        <v>2</v>
      </c>
      <c r="BT401" s="327"/>
      <c r="BU401" s="327">
        <v>2</v>
      </c>
      <c r="BV401" s="327"/>
      <c r="BW401" s="327"/>
      <c r="BX401" s="327"/>
      <c r="BY401" s="327"/>
      <c r="BZ401" s="327"/>
      <c r="CA401" s="327"/>
      <c r="CB401" s="327"/>
      <c r="CC401" s="327"/>
      <c r="CD401" s="327"/>
      <c r="CE401" s="327"/>
      <c r="CF401" s="327"/>
      <c r="CG401" s="327"/>
    </row>
    <row r="402" spans="2:85" ht="15" customHeight="1">
      <c r="C402" s="327"/>
      <c r="D402" s="327"/>
      <c r="E402" s="327" t="s">
        <v>261</v>
      </c>
      <c r="F402" s="327"/>
      <c r="G402" s="190" t="s">
        <v>1470</v>
      </c>
      <c r="H402" s="190" t="s">
        <v>1470</v>
      </c>
      <c r="I402" s="327"/>
      <c r="J402" s="327"/>
      <c r="K402" s="327" t="e">
        <f>VLOOKUP(G402,'[1]Master Data D26A (ReV1) '!$I:$K,3,0)</f>
        <v>#N/A</v>
      </c>
      <c r="L402" s="327"/>
      <c r="M402" s="327"/>
      <c r="N402" s="327"/>
      <c r="O402" s="327"/>
      <c r="P402" s="534"/>
      <c r="Q402" s="534"/>
      <c r="R402" s="534"/>
      <c r="S402" s="327"/>
      <c r="T402" s="327"/>
      <c r="U402" s="327"/>
      <c r="V402" s="327"/>
      <c r="W402" s="327"/>
      <c r="X402" s="327"/>
      <c r="Y402" s="327"/>
      <c r="Z402" s="327"/>
      <c r="AA402" s="327"/>
      <c r="AB402" s="327"/>
      <c r="AC402" s="327"/>
      <c r="AD402" s="327"/>
      <c r="AE402" s="327" t="s">
        <v>132</v>
      </c>
      <c r="AF402" s="327"/>
      <c r="AG402" s="327">
        <v>200</v>
      </c>
      <c r="AH402" s="327"/>
      <c r="AI402" s="327"/>
      <c r="AJ402" s="327"/>
      <c r="AK402" s="327"/>
      <c r="AL402" s="327"/>
      <c r="AM402" s="327"/>
      <c r="AN402" s="327"/>
      <c r="AO402" s="327"/>
      <c r="AP402" s="327"/>
      <c r="AQ402" s="327">
        <v>6</v>
      </c>
      <c r="AR402" s="327">
        <v>6</v>
      </c>
      <c r="AS402" s="327"/>
      <c r="AT402" s="327">
        <v>6</v>
      </c>
      <c r="AU402" s="327">
        <v>2</v>
      </c>
      <c r="AV402" s="327"/>
      <c r="AW402" s="327"/>
      <c r="AX402" s="327"/>
      <c r="AY402" s="327"/>
      <c r="AZ402" s="327"/>
      <c r="BA402" s="327"/>
      <c r="BB402" s="327"/>
      <c r="BC402" s="327"/>
      <c r="BD402" s="327"/>
      <c r="BE402" s="327"/>
      <c r="BF402" s="327">
        <v>1</v>
      </c>
      <c r="BG402" s="327">
        <v>1</v>
      </c>
      <c r="BH402" s="327"/>
      <c r="BI402" s="327"/>
      <c r="BJ402" s="327"/>
      <c r="BK402" s="327"/>
      <c r="BL402" s="327"/>
      <c r="BM402" s="327"/>
      <c r="BN402" s="327"/>
      <c r="BO402" s="327"/>
      <c r="BP402" s="327"/>
      <c r="BQ402" s="327"/>
      <c r="BR402" s="327"/>
      <c r="BS402" s="327">
        <v>2</v>
      </c>
      <c r="BT402" s="327"/>
      <c r="BU402" s="327">
        <v>2</v>
      </c>
      <c r="BV402" s="327"/>
      <c r="BW402" s="327"/>
      <c r="BX402" s="327"/>
      <c r="BY402" s="327"/>
      <c r="BZ402" s="327"/>
      <c r="CA402" s="327"/>
      <c r="CB402" s="327"/>
      <c r="CC402" s="327"/>
      <c r="CD402" s="327"/>
      <c r="CE402" s="327"/>
      <c r="CF402" s="327"/>
      <c r="CG402" s="327"/>
    </row>
    <row r="403" spans="2:85" ht="15" customHeight="1">
      <c r="C403" s="327"/>
      <c r="D403" s="327"/>
      <c r="E403" s="327" t="s">
        <v>261</v>
      </c>
      <c r="F403" s="327"/>
      <c r="G403" s="190" t="s">
        <v>1376</v>
      </c>
      <c r="H403" s="190" t="s">
        <v>1055</v>
      </c>
      <c r="I403" s="327"/>
      <c r="J403" s="327"/>
      <c r="K403" s="327"/>
      <c r="L403" s="327"/>
      <c r="M403" s="327"/>
      <c r="N403" s="327"/>
      <c r="O403" s="327"/>
      <c r="P403" s="534"/>
      <c r="Q403" s="534"/>
      <c r="R403" s="534"/>
      <c r="S403" s="327"/>
      <c r="T403" s="327"/>
      <c r="U403" s="327"/>
      <c r="V403" s="327"/>
      <c r="W403" s="327"/>
      <c r="X403" s="327"/>
      <c r="Y403" s="327"/>
      <c r="Z403" s="327"/>
      <c r="AA403" s="327"/>
      <c r="AB403" s="327"/>
      <c r="AC403" s="327"/>
      <c r="AD403" s="327"/>
      <c r="AE403" s="327" t="s">
        <v>169</v>
      </c>
      <c r="AF403" s="327"/>
      <c r="AG403" s="327">
        <v>600</v>
      </c>
      <c r="AH403" s="327"/>
      <c r="AI403" s="327"/>
      <c r="AJ403" s="327"/>
      <c r="AK403" s="327"/>
      <c r="AL403" s="327"/>
      <c r="AM403" s="327"/>
      <c r="AN403" s="327"/>
      <c r="AO403" s="327"/>
      <c r="AP403" s="327"/>
      <c r="AQ403" s="327">
        <v>7</v>
      </c>
      <c r="AR403" s="327">
        <v>7</v>
      </c>
      <c r="AS403" s="327"/>
      <c r="AT403" s="327"/>
      <c r="AU403" s="327">
        <v>2</v>
      </c>
      <c r="AV403" s="327"/>
      <c r="AW403" s="327"/>
      <c r="AX403" s="327"/>
      <c r="AY403" s="327"/>
      <c r="AZ403" s="327"/>
      <c r="BA403" s="327"/>
      <c r="BB403" s="327"/>
      <c r="BC403" s="327"/>
      <c r="BD403" s="327"/>
      <c r="BE403" s="327"/>
      <c r="BF403" s="327"/>
      <c r="BG403" s="327"/>
      <c r="BH403" s="327"/>
      <c r="BI403" s="327">
        <v>1</v>
      </c>
      <c r="BJ403" s="327"/>
      <c r="BK403" s="327"/>
      <c r="BL403" s="327"/>
      <c r="BM403" s="327"/>
      <c r="BN403" s="327"/>
      <c r="BO403" s="327"/>
      <c r="BP403" s="327"/>
      <c r="BQ403" s="327"/>
      <c r="BR403" s="327"/>
      <c r="BS403" s="327">
        <v>1</v>
      </c>
      <c r="BT403" s="327"/>
      <c r="BU403" s="327">
        <v>1</v>
      </c>
      <c r="BV403" s="327"/>
      <c r="BW403" s="327"/>
      <c r="BX403" s="327"/>
      <c r="BY403" s="327"/>
      <c r="BZ403" s="327"/>
      <c r="CA403" s="327"/>
      <c r="CB403" s="327"/>
      <c r="CC403" s="327"/>
      <c r="CD403" s="327"/>
      <c r="CE403" s="327"/>
      <c r="CF403" s="327"/>
      <c r="CG403" s="327"/>
    </row>
    <row r="404" spans="2:85" ht="15" customHeight="1">
      <c r="C404" s="327"/>
      <c r="D404" s="327"/>
      <c r="E404" s="327" t="s">
        <v>261</v>
      </c>
      <c r="F404" s="327"/>
      <c r="G404" s="190" t="s">
        <v>1377</v>
      </c>
      <c r="H404" s="190" t="s">
        <v>1055</v>
      </c>
      <c r="I404" s="327"/>
      <c r="J404" s="327"/>
      <c r="K404" s="327"/>
      <c r="L404" s="327"/>
      <c r="M404" s="327"/>
      <c r="N404" s="327"/>
      <c r="O404" s="327"/>
      <c r="P404" s="534"/>
      <c r="Q404" s="534"/>
      <c r="R404" s="534"/>
      <c r="S404" s="327"/>
      <c r="T404" s="327"/>
      <c r="U404" s="327"/>
      <c r="V404" s="327"/>
      <c r="W404" s="327"/>
      <c r="X404" s="327"/>
      <c r="Y404" s="327"/>
      <c r="Z404" s="327"/>
      <c r="AA404" s="327"/>
      <c r="AB404" s="327"/>
      <c r="AC404" s="327"/>
      <c r="AD404" s="327"/>
      <c r="AE404" s="327" t="s">
        <v>169</v>
      </c>
      <c r="AF404" s="327"/>
      <c r="AG404" s="327">
        <v>600</v>
      </c>
      <c r="AH404" s="327"/>
      <c r="AI404" s="327"/>
      <c r="AJ404" s="327"/>
      <c r="AK404" s="327"/>
      <c r="AL404" s="327"/>
      <c r="AM404" s="327"/>
      <c r="AN404" s="327"/>
      <c r="AO404" s="327"/>
      <c r="AP404" s="327"/>
      <c r="AQ404" s="327">
        <v>7</v>
      </c>
      <c r="AR404" s="327">
        <v>7</v>
      </c>
      <c r="AS404" s="327"/>
      <c r="AT404" s="327"/>
      <c r="AU404" s="327">
        <v>2</v>
      </c>
      <c r="AV404" s="327"/>
      <c r="AW404" s="327"/>
      <c r="AX404" s="327"/>
      <c r="AY404" s="327"/>
      <c r="AZ404" s="327"/>
      <c r="BA404" s="327"/>
      <c r="BB404" s="327"/>
      <c r="BC404" s="327"/>
      <c r="BD404" s="327"/>
      <c r="BE404" s="327"/>
      <c r="BF404" s="327"/>
      <c r="BG404" s="327"/>
      <c r="BH404" s="327"/>
      <c r="BI404" s="327">
        <v>1</v>
      </c>
      <c r="BJ404" s="327"/>
      <c r="BK404" s="327"/>
      <c r="BL404" s="327"/>
      <c r="BM404" s="327"/>
      <c r="BN404" s="327"/>
      <c r="BO404" s="327"/>
      <c r="BP404" s="327"/>
      <c r="BQ404" s="327"/>
      <c r="BR404" s="327"/>
      <c r="BS404" s="327">
        <v>1</v>
      </c>
      <c r="BT404" s="327"/>
      <c r="BU404" s="327">
        <v>1</v>
      </c>
      <c r="BV404" s="327"/>
      <c r="BW404" s="327"/>
      <c r="BX404" s="327"/>
      <c r="BY404" s="327"/>
      <c r="BZ404" s="327"/>
      <c r="CA404" s="327"/>
      <c r="CB404" s="327"/>
      <c r="CC404" s="327"/>
      <c r="CD404" s="327"/>
      <c r="CE404" s="327"/>
      <c r="CF404" s="327"/>
      <c r="CG404" s="327"/>
    </row>
    <row r="405" spans="2:85" ht="15" customHeight="1">
      <c r="C405" s="327" t="s">
        <v>1016</v>
      </c>
      <c r="D405" s="327"/>
      <c r="E405" s="327"/>
      <c r="F405" s="327"/>
      <c r="G405" s="327" t="s">
        <v>1062</v>
      </c>
      <c r="H405" s="327" t="s">
        <v>1066</v>
      </c>
      <c r="I405" s="327"/>
      <c r="J405" s="327"/>
      <c r="K405" s="327"/>
      <c r="L405" s="327"/>
      <c r="M405" s="327"/>
      <c r="N405" s="327"/>
      <c r="O405" s="327"/>
      <c r="P405" s="534"/>
      <c r="Q405" s="534"/>
      <c r="R405" s="534"/>
      <c r="S405" s="327"/>
      <c r="T405" s="327"/>
      <c r="U405" s="327"/>
      <c r="V405" s="327"/>
      <c r="W405" s="327"/>
      <c r="X405" s="327"/>
      <c r="Y405" s="327"/>
      <c r="Z405" s="327"/>
      <c r="AA405" s="327"/>
      <c r="AB405" s="327"/>
      <c r="AC405" s="327"/>
      <c r="AD405" s="327"/>
      <c r="AE405" s="327" t="s">
        <v>132</v>
      </c>
      <c r="AF405" s="327"/>
      <c r="AG405" s="327">
        <v>30</v>
      </c>
      <c r="AH405" s="327"/>
      <c r="AI405" s="327"/>
      <c r="AJ405" s="327"/>
      <c r="AK405" s="327"/>
      <c r="AL405" s="327"/>
      <c r="AM405" s="327"/>
      <c r="AN405" s="327"/>
      <c r="AO405" s="327"/>
      <c r="AP405" s="327"/>
      <c r="AQ405" s="327">
        <v>11.8</v>
      </c>
      <c r="AR405" s="327">
        <v>60</v>
      </c>
      <c r="AS405" s="327">
        <v>30</v>
      </c>
      <c r="AT405" s="327"/>
      <c r="AU405" s="327">
        <v>2</v>
      </c>
      <c r="AV405" s="327"/>
      <c r="AW405" s="327"/>
      <c r="AX405" s="327"/>
      <c r="AY405" s="327"/>
      <c r="AZ405" s="327"/>
      <c r="BA405" s="327"/>
      <c r="BB405" s="327">
        <v>1</v>
      </c>
      <c r="BC405" s="327">
        <v>1</v>
      </c>
      <c r="BD405" s="327">
        <v>1</v>
      </c>
      <c r="BE405" s="327">
        <v>1</v>
      </c>
      <c r="BF405" s="327"/>
      <c r="BG405" s="327"/>
      <c r="BH405" s="327"/>
      <c r="BI405" s="327"/>
      <c r="BJ405" s="327">
        <v>1</v>
      </c>
      <c r="BK405" s="327">
        <v>1</v>
      </c>
      <c r="BL405" s="327">
        <v>1</v>
      </c>
      <c r="BM405" s="327">
        <v>1</v>
      </c>
      <c r="BN405" s="327"/>
      <c r="BO405" s="327"/>
      <c r="BP405" s="327"/>
      <c r="BQ405" s="327"/>
      <c r="BR405" s="327"/>
      <c r="BS405" s="327">
        <v>4</v>
      </c>
      <c r="BT405" s="327"/>
      <c r="BU405" s="327"/>
      <c r="BV405" s="327"/>
      <c r="BW405" s="327"/>
      <c r="BX405" s="327"/>
      <c r="BY405" s="327"/>
      <c r="BZ405" s="327"/>
      <c r="CA405" s="327"/>
      <c r="CB405" s="327"/>
      <c r="CC405" s="327"/>
      <c r="CD405" s="327"/>
      <c r="CE405" s="327"/>
      <c r="CF405" s="327"/>
      <c r="CG405" s="327"/>
    </row>
    <row r="406" spans="2:85" ht="15" customHeight="1">
      <c r="C406" s="327" t="s">
        <v>1016</v>
      </c>
      <c r="D406" s="327"/>
      <c r="E406" s="327"/>
      <c r="F406" s="327"/>
      <c r="G406" s="327" t="s">
        <v>1063</v>
      </c>
      <c r="H406" s="327" t="s">
        <v>1067</v>
      </c>
      <c r="I406" s="327"/>
      <c r="J406" s="327"/>
      <c r="K406" s="327"/>
      <c r="L406" s="327"/>
      <c r="M406" s="327"/>
      <c r="N406" s="327"/>
      <c r="O406" s="327"/>
      <c r="P406" s="534"/>
      <c r="Q406" s="534"/>
      <c r="R406" s="534"/>
      <c r="S406" s="327"/>
      <c r="T406" s="327"/>
      <c r="U406" s="327"/>
      <c r="V406" s="327"/>
      <c r="W406" s="327"/>
      <c r="X406" s="327"/>
      <c r="Y406" s="327"/>
      <c r="Z406" s="327"/>
      <c r="AA406" s="327"/>
      <c r="AB406" s="327"/>
      <c r="AC406" s="327"/>
      <c r="AD406" s="327"/>
      <c r="AE406" s="327" t="s">
        <v>132</v>
      </c>
      <c r="AF406" s="327"/>
      <c r="AG406" s="327">
        <v>30</v>
      </c>
      <c r="AH406" s="327"/>
      <c r="AI406" s="327"/>
      <c r="AJ406" s="327"/>
      <c r="AK406" s="327"/>
      <c r="AL406" s="327"/>
      <c r="AM406" s="327"/>
      <c r="AN406" s="327"/>
      <c r="AO406" s="327"/>
      <c r="AP406" s="327"/>
      <c r="AQ406" s="327">
        <v>11.8</v>
      </c>
      <c r="AR406" s="327">
        <v>60</v>
      </c>
      <c r="AS406" s="327">
        <v>30</v>
      </c>
      <c r="AT406" s="327"/>
      <c r="AU406" s="327">
        <v>2</v>
      </c>
      <c r="AV406" s="327"/>
      <c r="AW406" s="327"/>
      <c r="AX406" s="327"/>
      <c r="AY406" s="327"/>
      <c r="AZ406" s="327"/>
      <c r="BA406" s="327"/>
      <c r="BB406" s="327">
        <v>1</v>
      </c>
      <c r="BC406" s="327">
        <v>1</v>
      </c>
      <c r="BD406" s="327">
        <v>1</v>
      </c>
      <c r="BE406" s="327">
        <v>1</v>
      </c>
      <c r="BF406" s="327"/>
      <c r="BG406" s="327"/>
      <c r="BH406" s="327"/>
      <c r="BI406" s="327"/>
      <c r="BJ406" s="327">
        <v>1</v>
      </c>
      <c r="BK406" s="327">
        <v>1</v>
      </c>
      <c r="BL406" s="327">
        <v>1</v>
      </c>
      <c r="BM406" s="327">
        <v>1</v>
      </c>
      <c r="BN406" s="327"/>
      <c r="BO406" s="327"/>
      <c r="BP406" s="327"/>
      <c r="BQ406" s="327"/>
      <c r="BR406" s="327"/>
      <c r="BS406" s="327">
        <v>4</v>
      </c>
      <c r="BT406" s="327"/>
      <c r="BU406" s="327"/>
      <c r="BV406" s="327"/>
      <c r="BW406" s="327"/>
      <c r="BX406" s="327"/>
      <c r="BY406" s="327"/>
      <c r="BZ406" s="327"/>
      <c r="CA406" s="327"/>
      <c r="CB406" s="327"/>
      <c r="CC406" s="327"/>
      <c r="CD406" s="327"/>
      <c r="CE406" s="327"/>
      <c r="CF406" s="327"/>
      <c r="CG406" s="327"/>
    </row>
    <row r="407" spans="2:85" ht="15" customHeight="1">
      <c r="C407" s="327" t="s">
        <v>1016</v>
      </c>
      <c r="D407" s="327"/>
      <c r="E407" s="327"/>
      <c r="F407" s="327"/>
      <c r="G407" s="327" t="s">
        <v>1064</v>
      </c>
      <c r="H407" s="327" t="s">
        <v>1068</v>
      </c>
      <c r="I407" s="327"/>
      <c r="J407" s="327"/>
      <c r="K407" s="327"/>
      <c r="L407" s="327"/>
      <c r="M407" s="327"/>
      <c r="N407" s="327"/>
      <c r="O407" s="327"/>
      <c r="P407" s="534"/>
      <c r="Q407" s="534"/>
      <c r="R407" s="534"/>
      <c r="S407" s="327"/>
      <c r="T407" s="327"/>
      <c r="U407" s="327"/>
      <c r="V407" s="327"/>
      <c r="W407" s="327"/>
      <c r="X407" s="327"/>
      <c r="Y407" s="327"/>
      <c r="Z407" s="327"/>
      <c r="AA407" s="327"/>
      <c r="AB407" s="327"/>
      <c r="AC407" s="327"/>
      <c r="AD407" s="327"/>
      <c r="AE407" s="327" t="s">
        <v>132</v>
      </c>
      <c r="AF407" s="327"/>
      <c r="AG407" s="327">
        <v>30</v>
      </c>
      <c r="AH407" s="327"/>
      <c r="AI407" s="327"/>
      <c r="AJ407" s="327"/>
      <c r="AK407" s="327"/>
      <c r="AL407" s="327"/>
      <c r="AM407" s="327"/>
      <c r="AN407" s="327"/>
      <c r="AO407" s="327"/>
      <c r="AP407" s="327"/>
      <c r="AQ407" s="327">
        <v>11.8</v>
      </c>
      <c r="AR407" s="327">
        <v>60</v>
      </c>
      <c r="AS407" s="327">
        <v>30</v>
      </c>
      <c r="AT407" s="327"/>
      <c r="AU407" s="327">
        <v>2</v>
      </c>
      <c r="AV407" s="327"/>
      <c r="AW407" s="327"/>
      <c r="AX407" s="327"/>
      <c r="AY407" s="327"/>
      <c r="AZ407" s="327"/>
      <c r="BA407" s="327"/>
      <c r="BB407" s="327">
        <v>1</v>
      </c>
      <c r="BC407" s="327">
        <v>1</v>
      </c>
      <c r="BD407" s="327">
        <v>1</v>
      </c>
      <c r="BE407" s="327">
        <v>1</v>
      </c>
      <c r="BF407" s="327"/>
      <c r="BG407" s="327"/>
      <c r="BH407" s="327"/>
      <c r="BI407" s="327"/>
      <c r="BJ407" s="327">
        <v>1</v>
      </c>
      <c r="BK407" s="327">
        <v>1</v>
      </c>
      <c r="BL407" s="327">
        <v>1</v>
      </c>
      <c r="BM407" s="327">
        <v>1</v>
      </c>
      <c r="BN407" s="327"/>
      <c r="BO407" s="327"/>
      <c r="BP407" s="327"/>
      <c r="BQ407" s="327"/>
      <c r="BR407" s="327"/>
      <c r="BS407" s="327">
        <v>4</v>
      </c>
      <c r="BT407" s="327"/>
      <c r="BU407" s="327"/>
      <c r="BV407" s="327"/>
      <c r="BW407" s="327"/>
      <c r="BX407" s="327"/>
      <c r="BY407" s="327"/>
      <c r="BZ407" s="327"/>
      <c r="CA407" s="327"/>
      <c r="CB407" s="327"/>
      <c r="CC407" s="327"/>
      <c r="CD407" s="327"/>
      <c r="CE407" s="327"/>
      <c r="CF407" s="327"/>
      <c r="CG407" s="327"/>
    </row>
    <row r="408" spans="2:85" ht="15" customHeight="1">
      <c r="C408" s="327" t="s">
        <v>1016</v>
      </c>
      <c r="D408" s="327"/>
      <c r="E408" s="327"/>
      <c r="F408" s="327"/>
      <c r="G408" s="327" t="s">
        <v>1065</v>
      </c>
      <c r="H408" s="327" t="s">
        <v>1069</v>
      </c>
      <c r="I408" s="327"/>
      <c r="J408" s="327"/>
      <c r="K408" s="327"/>
      <c r="L408" s="327"/>
      <c r="M408" s="327"/>
      <c r="N408" s="327"/>
      <c r="O408" s="327"/>
      <c r="P408" s="534"/>
      <c r="Q408" s="534"/>
      <c r="R408" s="534"/>
      <c r="S408" s="327"/>
      <c r="T408" s="327"/>
      <c r="U408" s="327"/>
      <c r="V408" s="327"/>
      <c r="W408" s="327"/>
      <c r="X408" s="327"/>
      <c r="Y408" s="327"/>
      <c r="Z408" s="327"/>
      <c r="AA408" s="327"/>
      <c r="AB408" s="327"/>
      <c r="AC408" s="327"/>
      <c r="AD408" s="327"/>
      <c r="AE408" s="327" t="s">
        <v>132</v>
      </c>
      <c r="AF408" s="327"/>
      <c r="AG408" s="327">
        <v>30</v>
      </c>
      <c r="AH408" s="327"/>
      <c r="AI408" s="327"/>
      <c r="AJ408" s="327"/>
      <c r="AK408" s="327"/>
      <c r="AL408" s="327"/>
      <c r="AM408" s="327"/>
      <c r="AN408" s="327"/>
      <c r="AO408" s="327"/>
      <c r="AP408" s="327"/>
      <c r="AQ408" s="327">
        <v>11.8</v>
      </c>
      <c r="AR408" s="327">
        <v>60</v>
      </c>
      <c r="AS408" s="327">
        <v>30</v>
      </c>
      <c r="AT408" s="327"/>
      <c r="AU408" s="327">
        <v>2</v>
      </c>
      <c r="AV408" s="327"/>
      <c r="AW408" s="327"/>
      <c r="AX408" s="327"/>
      <c r="AY408" s="327"/>
      <c r="AZ408" s="327"/>
      <c r="BA408" s="327"/>
      <c r="BB408" s="327">
        <v>1</v>
      </c>
      <c r="BC408" s="327">
        <v>1</v>
      </c>
      <c r="BD408" s="327">
        <v>1</v>
      </c>
      <c r="BE408" s="327">
        <v>1</v>
      </c>
      <c r="BF408" s="327"/>
      <c r="BG408" s="327"/>
      <c r="BH408" s="327"/>
      <c r="BI408" s="327"/>
      <c r="BJ408" s="327">
        <v>1</v>
      </c>
      <c r="BK408" s="327">
        <v>1</v>
      </c>
      <c r="BL408" s="327">
        <v>1</v>
      </c>
      <c r="BM408" s="327">
        <v>1</v>
      </c>
      <c r="BN408" s="327"/>
      <c r="BO408" s="327"/>
      <c r="BP408" s="327"/>
      <c r="BQ408" s="327"/>
      <c r="BR408" s="327"/>
      <c r="BS408" s="327">
        <v>4</v>
      </c>
      <c r="BT408" s="327"/>
      <c r="BU408" s="327"/>
      <c r="BV408" s="327"/>
      <c r="BW408" s="327"/>
      <c r="BX408" s="327"/>
      <c r="BY408" s="327"/>
      <c r="BZ408" s="327"/>
      <c r="CA408" s="327"/>
      <c r="CB408" s="327"/>
      <c r="CC408" s="327"/>
      <c r="CD408" s="327"/>
      <c r="CE408" s="327"/>
      <c r="CF408" s="327"/>
      <c r="CG408" s="327"/>
    </row>
    <row r="409" spans="2:85" ht="15" customHeight="1">
      <c r="B409" s="524" t="s">
        <v>1249</v>
      </c>
      <c r="C409" s="327" t="s">
        <v>1018</v>
      </c>
      <c r="D409" s="327"/>
      <c r="E409" s="327"/>
      <c r="F409" s="327"/>
      <c r="G409" s="327" t="s">
        <v>1071</v>
      </c>
      <c r="H409" s="327" t="s">
        <v>1071</v>
      </c>
      <c r="I409" s="327"/>
      <c r="J409" s="327"/>
      <c r="K409" s="327"/>
      <c r="L409" s="327"/>
      <c r="M409" s="327"/>
      <c r="N409" s="327"/>
      <c r="O409" s="327"/>
      <c r="P409" s="534"/>
      <c r="Q409" s="534"/>
      <c r="R409" s="534"/>
      <c r="S409" s="327"/>
      <c r="T409" s="327"/>
      <c r="U409" s="327"/>
      <c r="V409" s="327"/>
      <c r="W409" s="327"/>
      <c r="X409" s="327"/>
      <c r="Y409" s="327"/>
      <c r="Z409" s="327"/>
      <c r="AA409" s="327"/>
      <c r="AB409" s="327"/>
      <c r="AC409" s="327"/>
      <c r="AD409" s="327"/>
      <c r="AE409" s="327" t="s">
        <v>1070</v>
      </c>
      <c r="AF409" s="327"/>
      <c r="AG409" s="327">
        <v>250</v>
      </c>
      <c r="AH409" s="327"/>
      <c r="AI409" s="327"/>
      <c r="AJ409" s="327"/>
      <c r="AK409" s="327"/>
      <c r="AL409" s="327"/>
      <c r="AM409" s="327"/>
      <c r="AN409" s="327"/>
      <c r="AO409" s="327"/>
      <c r="AP409" s="327"/>
      <c r="AQ409" s="327">
        <v>11.8</v>
      </c>
      <c r="AR409" s="327">
        <v>6</v>
      </c>
      <c r="AS409" s="327"/>
      <c r="AT409" s="327"/>
      <c r="AU409" s="327">
        <v>2</v>
      </c>
      <c r="AV409" s="327"/>
      <c r="AW409" s="327"/>
      <c r="AX409" s="327"/>
      <c r="AY409" s="327"/>
      <c r="AZ409" s="327"/>
      <c r="BA409" s="327"/>
      <c r="BB409" s="327">
        <v>1</v>
      </c>
      <c r="BC409" s="327"/>
      <c r="BD409" s="327"/>
      <c r="BE409" s="327"/>
      <c r="BF409" s="327"/>
      <c r="BG409" s="327"/>
      <c r="BH409" s="327"/>
      <c r="BI409" s="327"/>
      <c r="BJ409" s="327"/>
      <c r="BK409" s="327"/>
      <c r="BL409" s="327"/>
      <c r="BM409" s="327"/>
      <c r="BN409" s="327"/>
      <c r="BO409" s="327"/>
      <c r="BP409" s="327"/>
      <c r="BQ409" s="327">
        <v>1</v>
      </c>
      <c r="BR409" s="327"/>
      <c r="BS409" s="327">
        <v>1</v>
      </c>
      <c r="BT409" s="327"/>
      <c r="BU409" s="327">
        <v>1</v>
      </c>
      <c r="BV409" s="327"/>
      <c r="BW409" s="327"/>
      <c r="BX409" s="327"/>
      <c r="BY409" s="327"/>
      <c r="BZ409" s="327"/>
      <c r="CA409" s="327"/>
      <c r="CB409" s="327"/>
      <c r="CC409" s="327"/>
      <c r="CD409" s="327"/>
      <c r="CE409" s="327"/>
      <c r="CF409" s="327"/>
      <c r="CG409" s="327"/>
    </row>
    <row r="410" spans="2:85" ht="15" customHeight="1">
      <c r="B410" s="524" t="s">
        <v>1250</v>
      </c>
      <c r="C410" s="327" t="s">
        <v>1018</v>
      </c>
      <c r="D410" s="327"/>
      <c r="E410" s="327"/>
      <c r="F410" s="327"/>
      <c r="G410" s="327" t="s">
        <v>1072</v>
      </c>
      <c r="H410" s="327" t="s">
        <v>1072</v>
      </c>
      <c r="I410" s="327"/>
      <c r="J410" s="327"/>
      <c r="K410" s="327"/>
      <c r="L410" s="327"/>
      <c r="M410" s="327"/>
      <c r="N410" s="327"/>
      <c r="O410" s="327"/>
      <c r="P410" s="534"/>
      <c r="Q410" s="534"/>
      <c r="R410" s="534"/>
      <c r="S410" s="327"/>
      <c r="T410" s="327"/>
      <c r="U410" s="327"/>
      <c r="V410" s="327"/>
      <c r="W410" s="327"/>
      <c r="X410" s="327"/>
      <c r="Y410" s="327"/>
      <c r="Z410" s="327"/>
      <c r="AA410" s="327"/>
      <c r="AB410" s="327"/>
      <c r="AC410" s="327"/>
      <c r="AD410" s="327"/>
      <c r="AE410" s="327" t="s">
        <v>1070</v>
      </c>
      <c r="AF410" s="327"/>
      <c r="AG410" s="327">
        <v>250</v>
      </c>
      <c r="AH410" s="327"/>
      <c r="AI410" s="327"/>
      <c r="AJ410" s="327"/>
      <c r="AK410" s="327"/>
      <c r="AL410" s="327"/>
      <c r="AM410" s="327"/>
      <c r="AN410" s="327"/>
      <c r="AO410" s="327"/>
      <c r="AP410" s="327"/>
      <c r="AQ410" s="327">
        <v>6.5</v>
      </c>
      <c r="AR410" s="327">
        <v>6</v>
      </c>
      <c r="AS410" s="327"/>
      <c r="AT410" s="327"/>
      <c r="AU410" s="327">
        <v>2</v>
      </c>
      <c r="AV410" s="327"/>
      <c r="AW410" s="327"/>
      <c r="AX410" s="327"/>
      <c r="AY410" s="327"/>
      <c r="AZ410" s="327"/>
      <c r="BA410" s="327"/>
      <c r="BB410" s="327">
        <v>1</v>
      </c>
      <c r="BC410" s="327"/>
      <c r="BD410" s="327"/>
      <c r="BE410" s="327"/>
      <c r="BF410" s="327"/>
      <c r="BG410" s="327"/>
      <c r="BH410" s="327"/>
      <c r="BI410" s="327"/>
      <c r="BJ410" s="327"/>
      <c r="BK410" s="327"/>
      <c r="BL410" s="327"/>
      <c r="BM410" s="327"/>
      <c r="BN410" s="327"/>
      <c r="BO410" s="327"/>
      <c r="BP410" s="327"/>
      <c r="BQ410" s="327">
        <v>1</v>
      </c>
      <c r="BR410" s="327"/>
      <c r="BS410" s="327">
        <v>1</v>
      </c>
      <c r="BT410" s="327"/>
      <c r="BU410" s="327">
        <v>1</v>
      </c>
      <c r="BV410" s="327"/>
      <c r="BW410" s="327"/>
      <c r="BX410" s="327"/>
      <c r="BY410" s="327"/>
      <c r="BZ410" s="327"/>
      <c r="CA410" s="327"/>
      <c r="CB410" s="327"/>
      <c r="CC410" s="327"/>
      <c r="CD410" s="327"/>
      <c r="CE410" s="327"/>
      <c r="CF410" s="327"/>
      <c r="CG410" s="327"/>
    </row>
    <row r="411" spans="2:85" ht="15" customHeight="1">
      <c r="B411" s="524" t="s">
        <v>1108</v>
      </c>
      <c r="C411" s="327"/>
      <c r="D411" s="327"/>
      <c r="E411" s="327" t="s">
        <v>261</v>
      </c>
      <c r="F411" s="327"/>
      <c r="G411" s="327" t="s">
        <v>1093</v>
      </c>
      <c r="H411" s="327" t="s">
        <v>1093</v>
      </c>
      <c r="I411" s="327"/>
      <c r="J411" s="327"/>
      <c r="K411" s="327"/>
      <c r="L411" s="327"/>
      <c r="M411" s="327"/>
      <c r="N411" s="327"/>
      <c r="O411" s="327"/>
      <c r="P411" s="335"/>
      <c r="Q411" s="335"/>
      <c r="R411" s="335"/>
      <c r="S411" s="327"/>
      <c r="T411" s="327"/>
      <c r="U411" s="327"/>
      <c r="V411" s="327"/>
      <c r="W411" s="327"/>
      <c r="X411" s="327"/>
      <c r="Y411" s="327"/>
      <c r="Z411" s="327"/>
      <c r="AA411" s="327"/>
      <c r="AB411" s="327"/>
      <c r="AC411" s="327"/>
      <c r="AD411" s="327"/>
      <c r="AE411" s="327" t="s">
        <v>89</v>
      </c>
      <c r="AF411" s="327"/>
      <c r="AG411" s="327">
        <v>200</v>
      </c>
      <c r="AH411" s="327"/>
      <c r="AI411" s="327"/>
      <c r="AJ411" s="327"/>
      <c r="AK411" s="327"/>
      <c r="AL411" s="327"/>
      <c r="AM411" s="327"/>
      <c r="AN411" s="327"/>
      <c r="AO411" s="327"/>
      <c r="AP411" s="327"/>
      <c r="AQ411" s="327">
        <v>5.9</v>
      </c>
      <c r="AR411" s="327">
        <v>5</v>
      </c>
      <c r="AS411" s="327"/>
      <c r="AT411" s="327"/>
      <c r="AU411" s="327">
        <v>2</v>
      </c>
      <c r="AV411" s="327"/>
      <c r="AW411" s="327"/>
      <c r="AX411" s="327"/>
      <c r="AY411" s="327"/>
      <c r="AZ411" s="327"/>
      <c r="BA411" s="327"/>
      <c r="BB411" s="327"/>
      <c r="BC411" s="327"/>
      <c r="BD411" s="327"/>
      <c r="BE411" s="327"/>
      <c r="BF411" s="327"/>
      <c r="BG411" s="327"/>
      <c r="BH411" s="327"/>
      <c r="BI411" s="327">
        <v>1</v>
      </c>
      <c r="BJ411" s="327"/>
      <c r="BK411" s="327"/>
      <c r="BL411" s="327"/>
      <c r="BM411" s="327"/>
      <c r="BN411" s="327"/>
      <c r="BO411" s="327"/>
      <c r="BP411" s="327"/>
      <c r="BQ411" s="327"/>
      <c r="BR411" s="327"/>
      <c r="BS411" s="327">
        <v>1</v>
      </c>
      <c r="BT411" s="327"/>
      <c r="BU411" s="327">
        <v>1</v>
      </c>
      <c r="BV411" s="327"/>
      <c r="BW411" s="327"/>
      <c r="BX411" s="327"/>
      <c r="BY411" s="327"/>
      <c r="BZ411" s="327"/>
      <c r="CA411" s="327"/>
      <c r="CB411" s="327"/>
      <c r="CC411" s="327"/>
      <c r="CD411" s="327"/>
      <c r="CE411" s="327"/>
      <c r="CF411" s="327"/>
      <c r="CG411" s="327"/>
    </row>
    <row r="412" spans="2:85" ht="15" customHeight="1">
      <c r="C412" s="327"/>
      <c r="D412" s="327"/>
      <c r="E412" s="327" t="s">
        <v>261</v>
      </c>
      <c r="F412" s="327"/>
      <c r="G412" s="327" t="s">
        <v>1094</v>
      </c>
      <c r="H412" s="327" t="s">
        <v>1094</v>
      </c>
      <c r="I412" s="327"/>
      <c r="J412" s="327"/>
      <c r="K412" s="327"/>
      <c r="L412" s="327"/>
      <c r="M412" s="327"/>
      <c r="N412" s="327"/>
      <c r="O412" s="327"/>
      <c r="P412" s="335"/>
      <c r="Q412" s="335"/>
      <c r="R412" s="335"/>
      <c r="S412" s="327"/>
      <c r="T412" s="327"/>
      <c r="U412" s="327"/>
      <c r="V412" s="327"/>
      <c r="W412" s="327"/>
      <c r="X412" s="327"/>
      <c r="Y412" s="327"/>
      <c r="Z412" s="327"/>
      <c r="AA412" s="327"/>
      <c r="AB412" s="327"/>
      <c r="AC412" s="327"/>
      <c r="AD412" s="327"/>
      <c r="AE412" s="327" t="s">
        <v>89</v>
      </c>
      <c r="AF412" s="327"/>
      <c r="AG412" s="327">
        <v>200</v>
      </c>
      <c r="AH412" s="327"/>
      <c r="AI412" s="327"/>
      <c r="AJ412" s="327"/>
      <c r="AK412" s="327"/>
      <c r="AL412" s="327"/>
      <c r="AM412" s="327"/>
      <c r="AN412" s="327"/>
      <c r="AO412" s="327"/>
      <c r="AP412" s="327"/>
      <c r="AQ412" s="327">
        <v>5.9</v>
      </c>
      <c r="AR412" s="327">
        <v>5</v>
      </c>
      <c r="AS412" s="327"/>
      <c r="AT412" s="327"/>
      <c r="AU412" s="327">
        <v>2</v>
      </c>
      <c r="AV412" s="327"/>
      <c r="AW412" s="327"/>
      <c r="AX412" s="327"/>
      <c r="AY412" s="327"/>
      <c r="AZ412" s="327"/>
      <c r="BA412" s="327"/>
      <c r="BB412" s="327"/>
      <c r="BC412" s="327"/>
      <c r="BD412" s="327"/>
      <c r="BE412" s="327"/>
      <c r="BF412" s="327">
        <v>1</v>
      </c>
      <c r="BG412" s="327">
        <v>1</v>
      </c>
      <c r="BH412" s="327">
        <v>1</v>
      </c>
      <c r="BI412" s="327"/>
      <c r="BJ412" s="327"/>
      <c r="BK412" s="327"/>
      <c r="BL412" s="327"/>
      <c r="BM412" s="327"/>
      <c r="BN412" s="327"/>
      <c r="BO412" s="327"/>
      <c r="BP412" s="327"/>
      <c r="BQ412" s="327"/>
      <c r="BR412" s="327"/>
      <c r="BS412" s="327">
        <v>3</v>
      </c>
      <c r="BT412" s="327"/>
      <c r="BU412" s="327">
        <v>3</v>
      </c>
      <c r="BV412" s="327"/>
      <c r="BW412" s="327"/>
      <c r="BX412" s="327"/>
      <c r="BY412" s="327"/>
      <c r="BZ412" s="327"/>
      <c r="CA412" s="327"/>
      <c r="CB412" s="327"/>
      <c r="CC412" s="327"/>
      <c r="CD412" s="327"/>
      <c r="CE412" s="327"/>
      <c r="CF412" s="327"/>
      <c r="CG412" s="327"/>
    </row>
    <row r="413" spans="2:85" ht="15" customHeight="1">
      <c r="B413" s="524" t="s">
        <v>1106</v>
      </c>
      <c r="C413" s="327"/>
      <c r="D413" s="327"/>
      <c r="E413" s="327" t="s">
        <v>261</v>
      </c>
      <c r="F413" s="327"/>
      <c r="G413" s="327" t="s">
        <v>1104</v>
      </c>
      <c r="H413" s="327" t="s">
        <v>1104</v>
      </c>
      <c r="I413" s="327"/>
      <c r="J413" s="327"/>
      <c r="K413" s="327"/>
      <c r="L413" s="327"/>
      <c r="M413" s="327"/>
      <c r="N413" s="327"/>
      <c r="O413" s="327"/>
      <c r="P413" s="534"/>
      <c r="Q413" s="534"/>
      <c r="R413" s="534"/>
      <c r="S413" s="327"/>
      <c r="T413" s="327"/>
      <c r="U413" s="327"/>
      <c r="V413" s="327"/>
      <c r="W413" s="327"/>
      <c r="X413" s="327"/>
      <c r="Y413" s="327"/>
      <c r="Z413" s="327"/>
      <c r="AA413" s="327"/>
      <c r="AB413" s="327"/>
      <c r="AC413" s="327"/>
      <c r="AD413" s="327"/>
      <c r="AE413" s="327" t="s">
        <v>89</v>
      </c>
      <c r="AF413" s="327"/>
      <c r="AG413" s="327">
        <v>100</v>
      </c>
      <c r="AH413" s="327"/>
      <c r="AI413" s="327"/>
      <c r="AJ413" s="327"/>
      <c r="AK413" s="327"/>
      <c r="AL413" s="327"/>
      <c r="AM413" s="327"/>
      <c r="AN413" s="327"/>
      <c r="AO413" s="327"/>
      <c r="AP413" s="327"/>
      <c r="AQ413" s="327">
        <v>5.9</v>
      </c>
      <c r="AR413" s="327">
        <v>5</v>
      </c>
      <c r="AS413" s="327"/>
      <c r="AT413" s="327"/>
      <c r="AU413" s="327">
        <v>2</v>
      </c>
      <c r="AV413" s="327"/>
      <c r="AW413" s="327"/>
      <c r="AX413" s="327"/>
      <c r="AY413" s="327"/>
      <c r="AZ413" s="327"/>
      <c r="BA413" s="327"/>
      <c r="BB413" s="327"/>
      <c r="BC413" s="327"/>
      <c r="BD413" s="327"/>
      <c r="BE413" s="327"/>
      <c r="BF413" s="327"/>
      <c r="BG413" s="327"/>
      <c r="BH413" s="327"/>
      <c r="BI413" s="327">
        <v>1</v>
      </c>
      <c r="BJ413" s="327"/>
      <c r="BK413" s="327"/>
      <c r="BL413" s="327"/>
      <c r="BM413" s="327"/>
      <c r="BN413" s="327"/>
      <c r="BO413" s="327"/>
      <c r="BP413" s="327"/>
      <c r="BQ413" s="327"/>
      <c r="BR413" s="327"/>
      <c r="BS413" s="327">
        <v>1</v>
      </c>
      <c r="BT413" s="327"/>
      <c r="BU413" s="327">
        <v>1</v>
      </c>
      <c r="BV413" s="327"/>
      <c r="BW413" s="327"/>
      <c r="BX413" s="327"/>
      <c r="BY413" s="327"/>
      <c r="BZ413" s="327"/>
      <c r="CA413" s="327"/>
      <c r="CB413" s="327"/>
      <c r="CC413" s="327"/>
      <c r="CD413" s="327"/>
      <c r="CE413" s="327"/>
      <c r="CF413" s="327"/>
      <c r="CG413" s="327"/>
    </row>
    <row r="414" spans="2:85" ht="15" customHeight="1">
      <c r="C414" s="327"/>
      <c r="D414" s="327"/>
      <c r="E414" s="327" t="s">
        <v>261</v>
      </c>
      <c r="F414" s="327"/>
      <c r="G414" s="327" t="s">
        <v>1105</v>
      </c>
      <c r="H414" s="327" t="s">
        <v>1342</v>
      </c>
      <c r="I414" s="327"/>
      <c r="J414" s="327"/>
      <c r="K414" s="327"/>
      <c r="L414" s="327"/>
      <c r="M414" s="327"/>
      <c r="N414" s="327"/>
      <c r="O414" s="327"/>
      <c r="P414" s="534"/>
      <c r="Q414" s="534"/>
      <c r="R414" s="534"/>
      <c r="S414" s="327"/>
      <c r="T414" s="327"/>
      <c r="U414" s="327"/>
      <c r="V414" s="327"/>
      <c r="W414" s="327"/>
      <c r="X414" s="327"/>
      <c r="Y414" s="327"/>
      <c r="Z414" s="327"/>
      <c r="AA414" s="327"/>
      <c r="AB414" s="327"/>
      <c r="AC414" s="327"/>
      <c r="AD414" s="327"/>
      <c r="AE414" s="327" t="s">
        <v>89</v>
      </c>
      <c r="AF414" s="327"/>
      <c r="AG414" s="327">
        <v>100</v>
      </c>
      <c r="AH414" s="327"/>
      <c r="AI414" s="327"/>
      <c r="AJ414" s="327"/>
      <c r="AK414" s="327"/>
      <c r="AL414" s="327"/>
      <c r="AM414" s="327"/>
      <c r="AN414" s="327"/>
      <c r="AO414" s="327"/>
      <c r="AP414" s="327"/>
      <c r="AQ414" s="327">
        <v>5.9</v>
      </c>
      <c r="AR414" s="327">
        <v>5</v>
      </c>
      <c r="AS414" s="327"/>
      <c r="AT414" s="327"/>
      <c r="AU414" s="327">
        <v>2</v>
      </c>
      <c r="AV414" s="327"/>
      <c r="AW414" s="327"/>
      <c r="AX414" s="327"/>
      <c r="AY414" s="327"/>
      <c r="AZ414" s="327"/>
      <c r="BA414" s="327"/>
      <c r="BB414" s="327"/>
      <c r="BC414" s="327"/>
      <c r="BD414" s="327"/>
      <c r="BE414" s="327"/>
      <c r="BF414" s="327">
        <v>1</v>
      </c>
      <c r="BG414" s="327">
        <v>1</v>
      </c>
      <c r="BH414" s="327">
        <v>1</v>
      </c>
      <c r="BI414" s="327"/>
      <c r="BJ414" s="327"/>
      <c r="BK414" s="327"/>
      <c r="BL414" s="327"/>
      <c r="BM414" s="327"/>
      <c r="BN414" s="327"/>
      <c r="BO414" s="327"/>
      <c r="BP414" s="327"/>
      <c r="BQ414" s="327"/>
      <c r="BR414" s="327"/>
      <c r="BS414" s="327">
        <v>3</v>
      </c>
      <c r="BT414" s="327"/>
      <c r="BU414" s="327">
        <v>3</v>
      </c>
      <c r="BV414" s="327"/>
      <c r="BW414" s="327"/>
      <c r="BX414" s="327"/>
      <c r="BY414" s="327"/>
      <c r="BZ414" s="327"/>
      <c r="CA414" s="327"/>
      <c r="CB414" s="327"/>
      <c r="CC414" s="327"/>
      <c r="CD414" s="327"/>
      <c r="CE414" s="327"/>
      <c r="CF414" s="327"/>
      <c r="CG414" s="327"/>
    </row>
    <row r="415" spans="2:85" ht="15" customHeight="1">
      <c r="B415" s="524" t="s">
        <v>1115</v>
      </c>
      <c r="C415" s="327" t="s">
        <v>1018</v>
      </c>
      <c r="D415" s="327"/>
      <c r="E415" s="327" t="s">
        <v>113</v>
      </c>
      <c r="F415" s="327"/>
      <c r="G415" s="327" t="s">
        <v>1112</v>
      </c>
      <c r="H415" s="327" t="s">
        <v>1112</v>
      </c>
      <c r="I415" s="327"/>
      <c r="J415" s="327"/>
      <c r="K415" s="327"/>
      <c r="L415" s="327"/>
      <c r="M415" s="327"/>
      <c r="N415" s="327"/>
      <c r="O415" s="327"/>
      <c r="P415" s="534"/>
      <c r="Q415" s="534"/>
      <c r="R415" s="534"/>
      <c r="S415" s="327"/>
      <c r="T415" s="327"/>
      <c r="U415" s="327"/>
      <c r="V415" s="327"/>
      <c r="W415" s="327"/>
      <c r="X415" s="327"/>
      <c r="Y415" s="327"/>
      <c r="Z415" s="327"/>
      <c r="AA415" s="327"/>
      <c r="AB415" s="327"/>
      <c r="AC415" s="327"/>
      <c r="AD415" s="327"/>
      <c r="AE415" s="327" t="s">
        <v>118</v>
      </c>
      <c r="AF415" s="327"/>
      <c r="AG415" s="327">
        <v>100</v>
      </c>
      <c r="AH415" s="327"/>
      <c r="AI415" s="327"/>
      <c r="AJ415" s="327"/>
      <c r="AK415" s="327"/>
      <c r="AL415" s="327"/>
      <c r="AM415" s="327"/>
      <c r="AN415" s="327"/>
      <c r="AO415" s="327"/>
      <c r="AP415" s="327"/>
      <c r="AQ415" s="327">
        <v>6.5</v>
      </c>
      <c r="AR415" s="327">
        <v>5</v>
      </c>
      <c r="AS415" s="327"/>
      <c r="AT415" s="327"/>
      <c r="AU415" s="327">
        <v>2</v>
      </c>
      <c r="AV415" s="327"/>
      <c r="AW415" s="327"/>
      <c r="AX415" s="327"/>
      <c r="AY415" s="327"/>
      <c r="AZ415" s="327"/>
      <c r="BA415" s="327"/>
      <c r="BB415" s="327">
        <v>1</v>
      </c>
      <c r="BC415" s="327"/>
      <c r="BD415" s="327"/>
      <c r="BE415" s="327"/>
      <c r="BF415" s="327"/>
      <c r="BG415" s="327"/>
      <c r="BH415" s="327"/>
      <c r="BI415" s="327"/>
      <c r="BJ415" s="327"/>
      <c r="BK415" s="327"/>
      <c r="BL415" s="327"/>
      <c r="BM415" s="327"/>
      <c r="BN415" s="327"/>
      <c r="BO415" s="327"/>
      <c r="BP415" s="327"/>
      <c r="BQ415" s="327">
        <v>1</v>
      </c>
      <c r="BR415" s="327"/>
      <c r="BS415" s="327">
        <v>1</v>
      </c>
      <c r="BT415" s="327"/>
      <c r="BU415" s="327">
        <v>1</v>
      </c>
      <c r="BV415" s="327"/>
      <c r="BW415" s="327"/>
      <c r="BX415" s="327"/>
      <c r="BY415" s="327"/>
      <c r="BZ415" s="327"/>
      <c r="CA415" s="327"/>
      <c r="CB415" s="327"/>
      <c r="CC415" s="327"/>
      <c r="CD415" s="327"/>
      <c r="CE415" s="327"/>
      <c r="CF415" s="327"/>
      <c r="CG415" s="327"/>
    </row>
    <row r="416" spans="2:85" ht="15" customHeight="1">
      <c r="C416" s="327"/>
      <c r="D416" s="327"/>
      <c r="E416" s="327" t="s">
        <v>113</v>
      </c>
      <c r="F416" s="327"/>
      <c r="G416" s="327" t="s">
        <v>1113</v>
      </c>
      <c r="H416" s="327" t="s">
        <v>1113</v>
      </c>
      <c r="I416" s="327"/>
      <c r="J416" s="327"/>
      <c r="K416" s="327"/>
      <c r="L416" s="327"/>
      <c r="M416" s="327"/>
      <c r="N416" s="327"/>
      <c r="O416" s="327"/>
      <c r="P416" s="534"/>
      <c r="Q416" s="534"/>
      <c r="R416" s="534"/>
      <c r="S416" s="327"/>
      <c r="T416" s="327"/>
      <c r="U416" s="327"/>
      <c r="V416" s="327"/>
      <c r="W416" s="327"/>
      <c r="X416" s="327"/>
      <c r="Y416" s="327"/>
      <c r="Z416" s="327"/>
      <c r="AA416" s="327"/>
      <c r="AB416" s="327"/>
      <c r="AC416" s="327"/>
      <c r="AD416" s="327"/>
      <c r="AE416" s="327" t="s">
        <v>118</v>
      </c>
      <c r="AF416" s="327"/>
      <c r="AG416" s="327">
        <v>60</v>
      </c>
      <c r="AH416" s="327"/>
      <c r="AI416" s="327"/>
      <c r="AJ416" s="327"/>
      <c r="AK416" s="327"/>
      <c r="AL416" s="327"/>
      <c r="AM416" s="327"/>
      <c r="AN416" s="327"/>
      <c r="AO416" s="327"/>
      <c r="AP416" s="327"/>
      <c r="AQ416" s="327">
        <v>6.5</v>
      </c>
      <c r="AR416" s="327">
        <v>5</v>
      </c>
      <c r="AS416" s="327"/>
      <c r="AT416" s="327"/>
      <c r="AU416" s="327">
        <v>2</v>
      </c>
      <c r="AV416" s="327"/>
      <c r="AW416" s="327"/>
      <c r="AX416" s="327"/>
      <c r="AY416" s="327"/>
      <c r="AZ416" s="327"/>
      <c r="BA416" s="327"/>
      <c r="BB416" s="327">
        <v>1</v>
      </c>
      <c r="BC416" s="327"/>
      <c r="BD416" s="327"/>
      <c r="BE416" s="327"/>
      <c r="BF416" s="327"/>
      <c r="BG416" s="327"/>
      <c r="BH416" s="327"/>
      <c r="BI416" s="327"/>
      <c r="BJ416" s="327"/>
      <c r="BK416" s="327"/>
      <c r="BL416" s="327"/>
      <c r="BM416" s="327"/>
      <c r="BN416" s="327"/>
      <c r="BO416" s="327"/>
      <c r="BP416" s="327"/>
      <c r="BQ416" s="327">
        <v>1</v>
      </c>
      <c r="BR416" s="327"/>
      <c r="BS416" s="327">
        <v>1</v>
      </c>
      <c r="BT416" s="327"/>
      <c r="BU416" s="327">
        <v>1</v>
      </c>
      <c r="BV416" s="327"/>
      <c r="BW416" s="327"/>
      <c r="BX416" s="327"/>
      <c r="BY416" s="327"/>
      <c r="BZ416" s="327"/>
      <c r="CA416" s="327"/>
      <c r="CB416" s="327"/>
      <c r="CC416" s="327"/>
      <c r="CD416" s="327"/>
      <c r="CE416" s="327"/>
      <c r="CF416" s="327"/>
      <c r="CG416" s="327"/>
    </row>
    <row r="417" spans="2:85" ht="15" customHeight="1">
      <c r="C417" s="327"/>
      <c r="D417" s="327"/>
      <c r="E417" s="327" t="s">
        <v>113</v>
      </c>
      <c r="F417" s="327"/>
      <c r="G417" s="327" t="s">
        <v>1114</v>
      </c>
      <c r="H417" s="327" t="s">
        <v>1331</v>
      </c>
      <c r="I417" s="327"/>
      <c r="J417" s="327"/>
      <c r="K417" s="327"/>
      <c r="L417" s="327"/>
      <c r="M417" s="327"/>
      <c r="N417" s="327"/>
      <c r="O417" s="327"/>
      <c r="P417" s="534"/>
      <c r="Q417" s="534"/>
      <c r="R417" s="534"/>
      <c r="S417" s="327"/>
      <c r="T417" s="327"/>
      <c r="U417" s="327"/>
      <c r="V417" s="327"/>
      <c r="W417" s="327"/>
      <c r="X417" s="327"/>
      <c r="Y417" s="327"/>
      <c r="Z417" s="327"/>
      <c r="AA417" s="327"/>
      <c r="AB417" s="327"/>
      <c r="AC417" s="327"/>
      <c r="AD417" s="327"/>
      <c r="AE417" s="327" t="s">
        <v>132</v>
      </c>
      <c r="AF417" s="327"/>
      <c r="AG417" s="327">
        <v>30</v>
      </c>
      <c r="AH417" s="327"/>
      <c r="AI417" s="327"/>
      <c r="AJ417" s="327"/>
      <c r="AK417" s="327"/>
      <c r="AL417" s="327"/>
      <c r="AM417" s="327"/>
      <c r="AN417" s="327"/>
      <c r="AO417" s="327"/>
      <c r="AP417" s="327"/>
      <c r="AQ417" s="327">
        <v>6.5</v>
      </c>
      <c r="AR417" s="327">
        <v>5</v>
      </c>
      <c r="AS417" s="327"/>
      <c r="AT417" s="327"/>
      <c r="AU417" s="327">
        <v>2</v>
      </c>
      <c r="AV417" s="327"/>
      <c r="AW417" s="327"/>
      <c r="AX417" s="327"/>
      <c r="AY417" s="327"/>
      <c r="AZ417" s="327"/>
      <c r="BA417" s="327"/>
      <c r="BB417" s="327">
        <v>1</v>
      </c>
      <c r="BC417" s="327">
        <v>1</v>
      </c>
      <c r="BD417" s="327">
        <v>1</v>
      </c>
      <c r="BE417" s="327">
        <v>1</v>
      </c>
      <c r="BF417" s="327"/>
      <c r="BG417" s="327"/>
      <c r="BH417" s="327"/>
      <c r="BI417" s="327"/>
      <c r="BJ417" s="327"/>
      <c r="BK417" s="327"/>
      <c r="BL417" s="327"/>
      <c r="BM417" s="327"/>
      <c r="BN417" s="327">
        <v>1</v>
      </c>
      <c r="BO417" s="327">
        <v>1</v>
      </c>
      <c r="BP417" s="327">
        <v>1</v>
      </c>
      <c r="BQ417" s="327">
        <v>1</v>
      </c>
      <c r="BR417" s="327"/>
      <c r="BS417" s="327">
        <v>4</v>
      </c>
      <c r="BT417" s="327"/>
      <c r="BU417" s="327">
        <v>4</v>
      </c>
      <c r="BV417" s="327"/>
      <c r="BW417" s="327"/>
      <c r="BX417" s="327"/>
      <c r="BY417" s="327"/>
      <c r="BZ417" s="327"/>
      <c r="CA417" s="327"/>
      <c r="CB417" s="327"/>
      <c r="CC417" s="327"/>
      <c r="CD417" s="327"/>
      <c r="CE417" s="327"/>
      <c r="CF417" s="327"/>
      <c r="CG417" s="327"/>
    </row>
    <row r="418" spans="2:85" ht="15" customHeight="1">
      <c r="B418" s="524" t="s">
        <v>494</v>
      </c>
      <c r="C418" s="327"/>
      <c r="D418" s="327"/>
      <c r="E418" s="327" t="s">
        <v>1117</v>
      </c>
      <c r="F418" s="327"/>
      <c r="G418" s="327" t="s">
        <v>1118</v>
      </c>
      <c r="H418" s="327" t="s">
        <v>1118</v>
      </c>
      <c r="I418" s="327"/>
      <c r="J418" s="327"/>
      <c r="K418" s="327"/>
      <c r="L418" s="327"/>
      <c r="M418" s="327"/>
      <c r="N418" s="327"/>
      <c r="O418" s="327"/>
      <c r="P418" s="534"/>
      <c r="Q418" s="534"/>
      <c r="R418" s="534"/>
      <c r="S418" s="327"/>
      <c r="T418" s="327"/>
      <c r="U418" s="327"/>
      <c r="V418" s="327"/>
      <c r="W418" s="327"/>
      <c r="X418" s="327"/>
      <c r="Y418" s="327"/>
      <c r="Z418" s="327"/>
      <c r="AA418" s="327"/>
      <c r="AB418" s="327"/>
      <c r="AC418" s="327"/>
      <c r="AD418" s="327"/>
      <c r="AE418" s="327" t="s">
        <v>169</v>
      </c>
      <c r="AF418" s="327"/>
      <c r="AG418" s="327">
        <v>40</v>
      </c>
      <c r="AH418" s="327"/>
      <c r="AI418" s="327"/>
      <c r="AJ418" s="327"/>
      <c r="AK418" s="327"/>
      <c r="AL418" s="327"/>
      <c r="AM418" s="327"/>
      <c r="AN418" s="327"/>
      <c r="AO418" s="327"/>
      <c r="AP418" s="327"/>
      <c r="AQ418" s="327">
        <v>9</v>
      </c>
      <c r="AR418" s="327">
        <v>8</v>
      </c>
      <c r="AS418" s="327"/>
      <c r="AT418" s="327"/>
      <c r="AU418" s="327">
        <v>2</v>
      </c>
      <c r="AV418" s="327"/>
      <c r="AW418" s="327"/>
      <c r="AX418" s="327"/>
      <c r="AY418" s="327"/>
      <c r="AZ418" s="327"/>
      <c r="BA418" s="327"/>
      <c r="BB418" s="327"/>
      <c r="BC418" s="327"/>
      <c r="BD418" s="327"/>
      <c r="BE418" s="327"/>
      <c r="BF418" s="327"/>
      <c r="BG418" s="327"/>
      <c r="BH418" s="327"/>
      <c r="BI418" s="327"/>
      <c r="BJ418" s="327">
        <v>1</v>
      </c>
      <c r="BK418" s="327">
        <v>1</v>
      </c>
      <c r="BL418" s="327">
        <v>1</v>
      </c>
      <c r="BM418" s="327">
        <v>1</v>
      </c>
      <c r="BN418" s="327"/>
      <c r="BO418" s="327"/>
      <c r="BP418" s="327"/>
      <c r="BQ418" s="327"/>
      <c r="BR418" s="327"/>
      <c r="BS418" s="327">
        <v>4</v>
      </c>
      <c r="BT418" s="327"/>
      <c r="BU418" s="327">
        <v>4</v>
      </c>
      <c r="BV418" s="327"/>
      <c r="BW418" s="327"/>
      <c r="BX418" s="327"/>
      <c r="BY418" s="327"/>
      <c r="BZ418" s="327"/>
      <c r="CA418" s="327"/>
      <c r="CB418" s="327"/>
      <c r="CC418" s="327"/>
      <c r="CD418" s="327"/>
      <c r="CE418" s="327"/>
      <c r="CF418" s="327"/>
      <c r="CG418" s="327"/>
    </row>
    <row r="419" spans="2:85" ht="15" customHeight="1">
      <c r="C419" s="327"/>
      <c r="D419" s="327"/>
      <c r="E419" s="327"/>
      <c r="F419" s="327"/>
      <c r="G419" s="327" t="s">
        <v>1119</v>
      </c>
      <c r="H419" s="327" t="s">
        <v>1119</v>
      </c>
      <c r="I419" s="327"/>
      <c r="J419" s="327"/>
      <c r="K419" s="327"/>
      <c r="L419" s="327"/>
      <c r="M419" s="327"/>
      <c r="N419" s="327"/>
      <c r="O419" s="327"/>
      <c r="P419" s="534"/>
      <c r="Q419" s="534"/>
      <c r="R419" s="534"/>
      <c r="S419" s="327"/>
      <c r="T419" s="327"/>
      <c r="U419" s="327"/>
      <c r="V419" s="327"/>
      <c r="W419" s="327"/>
      <c r="X419" s="327"/>
      <c r="Y419" s="327"/>
      <c r="Z419" s="327"/>
      <c r="AA419" s="327"/>
      <c r="AB419" s="327"/>
      <c r="AC419" s="327"/>
      <c r="AD419" s="327"/>
      <c r="AE419" s="327" t="s">
        <v>123</v>
      </c>
      <c r="AF419" s="327"/>
      <c r="AG419" s="327">
        <v>50</v>
      </c>
      <c r="AH419" s="327"/>
      <c r="AI419" s="327"/>
      <c r="AJ419" s="327"/>
      <c r="AK419" s="327"/>
      <c r="AL419" s="327"/>
      <c r="AM419" s="327"/>
      <c r="AN419" s="327"/>
      <c r="AO419" s="327"/>
      <c r="AP419" s="327"/>
      <c r="AQ419" s="327">
        <v>6</v>
      </c>
      <c r="AR419" s="327">
        <v>6</v>
      </c>
      <c r="AS419" s="327"/>
      <c r="AT419" s="327"/>
      <c r="AU419" s="327">
        <v>2</v>
      </c>
      <c r="AV419" s="327"/>
      <c r="AW419" s="327"/>
      <c r="AX419" s="327"/>
      <c r="AY419" s="327"/>
      <c r="AZ419" s="327"/>
      <c r="BA419" s="327"/>
      <c r="BB419" s="327">
        <v>1</v>
      </c>
      <c r="BC419" s="327"/>
      <c r="BD419" s="327"/>
      <c r="BE419" s="327"/>
      <c r="BF419" s="327"/>
      <c r="BG419" s="327"/>
      <c r="BH419" s="327"/>
      <c r="BI419" s="327">
        <v>1</v>
      </c>
      <c r="BJ419" s="327"/>
      <c r="BK419" s="327"/>
      <c r="BL419" s="327"/>
      <c r="BM419" s="327"/>
      <c r="BN419" s="327"/>
      <c r="BO419" s="327"/>
      <c r="BP419" s="327"/>
      <c r="BQ419" s="327">
        <v>1</v>
      </c>
      <c r="BR419" s="327"/>
      <c r="BS419" s="327">
        <v>1</v>
      </c>
      <c r="BT419" s="327"/>
      <c r="BU419" s="327">
        <v>1</v>
      </c>
      <c r="BV419" s="327"/>
      <c r="BW419" s="327"/>
      <c r="BX419" s="327"/>
      <c r="BY419" s="327"/>
      <c r="BZ419" s="327"/>
      <c r="CA419" s="327"/>
      <c r="CB419" s="327"/>
      <c r="CC419" s="327"/>
      <c r="CD419" s="327"/>
      <c r="CE419" s="327"/>
      <c r="CF419" s="327"/>
      <c r="CG419" s="327"/>
    </row>
    <row r="420" spans="2:85" ht="15" customHeight="1">
      <c r="B420" s="524" t="s">
        <v>757</v>
      </c>
      <c r="C420" s="327"/>
      <c r="D420" s="327"/>
      <c r="E420" s="327"/>
      <c r="F420" s="327"/>
      <c r="G420" s="327" t="s">
        <v>1120</v>
      </c>
      <c r="H420" s="327" t="s">
        <v>1120</v>
      </c>
      <c r="I420" s="327"/>
      <c r="J420" s="327"/>
      <c r="K420" s="327"/>
      <c r="L420" s="327"/>
      <c r="M420" s="327"/>
      <c r="N420" s="327"/>
      <c r="O420" s="327"/>
      <c r="P420" s="534"/>
      <c r="Q420" s="534"/>
      <c r="R420" s="534"/>
      <c r="S420" s="327"/>
      <c r="T420" s="327"/>
      <c r="U420" s="327"/>
      <c r="V420" s="327"/>
      <c r="W420" s="327"/>
      <c r="X420" s="327"/>
      <c r="Y420" s="327"/>
      <c r="Z420" s="327"/>
      <c r="AA420" s="327"/>
      <c r="AB420" s="327"/>
      <c r="AC420" s="327"/>
      <c r="AD420" s="327"/>
      <c r="AE420" s="327" t="s">
        <v>89</v>
      </c>
      <c r="AF420" s="327"/>
      <c r="AG420" s="327">
        <v>100</v>
      </c>
      <c r="AH420" s="327"/>
      <c r="AI420" s="327"/>
      <c r="AJ420" s="327"/>
      <c r="AK420" s="327"/>
      <c r="AL420" s="327"/>
      <c r="AM420" s="327"/>
      <c r="AN420" s="327"/>
      <c r="AO420" s="327"/>
      <c r="AP420" s="327"/>
      <c r="AQ420" s="327">
        <v>6</v>
      </c>
      <c r="AR420" s="327">
        <v>5</v>
      </c>
      <c r="AS420" s="327"/>
      <c r="AT420" s="327"/>
      <c r="AU420" s="327">
        <v>2</v>
      </c>
      <c r="AV420" s="327"/>
      <c r="AW420" s="327"/>
      <c r="AX420" s="327"/>
      <c r="AY420" s="327"/>
      <c r="AZ420" s="327"/>
      <c r="BA420" s="327"/>
      <c r="BB420" s="327"/>
      <c r="BC420" s="327">
        <v>1</v>
      </c>
      <c r="BD420" s="327">
        <v>1</v>
      </c>
      <c r="BE420" s="327">
        <v>1</v>
      </c>
      <c r="BF420" s="327">
        <v>1</v>
      </c>
      <c r="BG420" s="327">
        <v>1</v>
      </c>
      <c r="BH420" s="327">
        <v>1</v>
      </c>
      <c r="BI420" s="327"/>
      <c r="BJ420" s="327"/>
      <c r="BK420" s="327"/>
      <c r="BL420" s="327"/>
      <c r="BM420" s="327"/>
      <c r="BN420" s="327"/>
      <c r="BO420" s="327"/>
      <c r="BP420" s="327"/>
      <c r="BQ420" s="327"/>
      <c r="BR420" s="327"/>
      <c r="BS420" s="327">
        <v>3</v>
      </c>
      <c r="BT420" s="327"/>
      <c r="BU420" s="327">
        <v>3</v>
      </c>
      <c r="BV420" s="327"/>
      <c r="BW420" s="327"/>
      <c r="BX420" s="327"/>
      <c r="BY420" s="327"/>
      <c r="BZ420" s="327"/>
      <c r="CA420" s="327"/>
      <c r="CB420" s="327"/>
      <c r="CC420" s="327"/>
      <c r="CD420" s="327"/>
      <c r="CE420" s="327"/>
      <c r="CF420" s="327"/>
      <c r="CG420" s="327"/>
    </row>
    <row r="421" spans="2:85" ht="15" customHeight="1">
      <c r="B421" s="524" t="s">
        <v>1218</v>
      </c>
      <c r="C421" s="327"/>
      <c r="D421" s="327"/>
      <c r="E421" s="327"/>
      <c r="F421" s="327"/>
      <c r="G421" s="539" t="s">
        <v>1134</v>
      </c>
      <c r="H421" s="327"/>
      <c r="I421" s="327" t="s">
        <v>1159</v>
      </c>
      <c r="J421" s="327"/>
      <c r="K421" s="327" t="s">
        <v>954</v>
      </c>
      <c r="L421" s="327"/>
      <c r="M421" s="327"/>
      <c r="N421" s="327"/>
      <c r="O421" s="327"/>
      <c r="P421" s="534"/>
      <c r="Q421" s="534"/>
      <c r="R421" s="534"/>
      <c r="S421" s="327"/>
      <c r="T421" s="327"/>
      <c r="U421" s="327"/>
      <c r="V421" s="327"/>
      <c r="W421" s="327"/>
      <c r="X421" s="327"/>
      <c r="Y421" s="327"/>
      <c r="Z421" s="327"/>
      <c r="AA421" s="327"/>
      <c r="AB421" s="327"/>
      <c r="AC421" s="327"/>
      <c r="AD421" s="327"/>
      <c r="AE421" s="327" t="s">
        <v>169</v>
      </c>
      <c r="AF421" s="327"/>
      <c r="AG421" s="327">
        <v>100</v>
      </c>
      <c r="AH421" s="327"/>
      <c r="AI421" s="327"/>
      <c r="AJ421" s="327"/>
      <c r="AK421" s="327"/>
      <c r="AL421" s="327"/>
      <c r="AM421" s="327"/>
      <c r="AN421" s="327"/>
      <c r="AO421" s="327"/>
      <c r="AP421" s="327"/>
      <c r="AQ421" s="327">
        <v>6</v>
      </c>
      <c r="AR421" s="327">
        <v>6</v>
      </c>
      <c r="AS421" s="327"/>
      <c r="AT421" s="327"/>
      <c r="AU421" s="327">
        <v>2</v>
      </c>
      <c r="AV421" s="327"/>
      <c r="AW421" s="327"/>
      <c r="AX421" s="327"/>
      <c r="AY421" s="327"/>
      <c r="AZ421" s="327"/>
      <c r="BA421" s="327"/>
      <c r="BB421" s="327">
        <v>1</v>
      </c>
      <c r="BC421" s="327">
        <v>1</v>
      </c>
      <c r="BD421" s="327">
        <v>1</v>
      </c>
      <c r="BE421" s="327">
        <v>1</v>
      </c>
      <c r="BF421" s="327"/>
      <c r="BG421" s="327"/>
      <c r="BH421" s="327"/>
      <c r="BI421" s="327"/>
      <c r="BJ421" s="327"/>
      <c r="BK421" s="327"/>
      <c r="BL421" s="327"/>
      <c r="BM421" s="327"/>
      <c r="BN421" s="327">
        <v>1</v>
      </c>
      <c r="BO421" s="327">
        <v>1</v>
      </c>
      <c r="BP421" s="327">
        <v>1</v>
      </c>
      <c r="BQ421" s="327">
        <v>1</v>
      </c>
      <c r="BR421" s="327"/>
      <c r="BS421" s="327">
        <v>3</v>
      </c>
      <c r="BT421" s="327"/>
      <c r="BU421" s="327">
        <v>3</v>
      </c>
      <c r="BV421" s="327"/>
      <c r="BW421" s="327"/>
      <c r="BX421" s="327"/>
      <c r="BY421" s="327"/>
      <c r="BZ421" s="327"/>
      <c r="CA421" s="327"/>
      <c r="CB421" s="327"/>
      <c r="CC421" s="327"/>
      <c r="CD421" s="327"/>
      <c r="CE421" s="327"/>
      <c r="CF421" s="327"/>
      <c r="CG421" s="327"/>
    </row>
    <row r="422" spans="2:85" ht="15" customHeight="1">
      <c r="B422" s="524" t="s">
        <v>1217</v>
      </c>
      <c r="C422" s="327"/>
      <c r="D422" s="327"/>
      <c r="E422" s="327"/>
      <c r="F422" s="327"/>
      <c r="G422" s="539" t="s">
        <v>1135</v>
      </c>
      <c r="H422" s="327"/>
      <c r="I422" s="327" t="s">
        <v>1160</v>
      </c>
      <c r="J422" s="327"/>
      <c r="K422" s="327" t="s">
        <v>954</v>
      </c>
      <c r="L422" s="327"/>
      <c r="M422" s="327"/>
      <c r="N422" s="327"/>
      <c r="O422" s="327"/>
      <c r="P422" s="534"/>
      <c r="Q422" s="534"/>
      <c r="R422" s="534"/>
      <c r="S422" s="327"/>
      <c r="T422" s="327"/>
      <c r="U422" s="327"/>
      <c r="V422" s="327"/>
      <c r="W422" s="327"/>
      <c r="X422" s="327"/>
      <c r="Y422" s="327"/>
      <c r="Z422" s="327"/>
      <c r="AA422" s="327"/>
      <c r="AB422" s="327"/>
      <c r="AC422" s="327"/>
      <c r="AD422" s="327"/>
      <c r="AE422" s="327" t="s">
        <v>169</v>
      </c>
      <c r="AF422" s="327"/>
      <c r="AG422" s="327">
        <v>100</v>
      </c>
      <c r="AH422" s="327"/>
      <c r="AI422" s="327"/>
      <c r="AJ422" s="327"/>
      <c r="AK422" s="327"/>
      <c r="AL422" s="327"/>
      <c r="AM422" s="327"/>
      <c r="AN422" s="327"/>
      <c r="AO422" s="327"/>
      <c r="AP422" s="327"/>
      <c r="AQ422" s="327">
        <v>6</v>
      </c>
      <c r="AR422" s="327">
        <v>6</v>
      </c>
      <c r="AS422" s="327"/>
      <c r="AT422" s="327"/>
      <c r="AU422" s="327">
        <v>2</v>
      </c>
      <c r="AV422" s="327"/>
      <c r="AW422" s="327"/>
      <c r="AX422" s="327"/>
      <c r="AY422" s="327"/>
      <c r="AZ422" s="327"/>
      <c r="BA422" s="327"/>
      <c r="BB422" s="327">
        <v>1</v>
      </c>
      <c r="BC422" s="327">
        <v>1</v>
      </c>
      <c r="BD422" s="327">
        <v>1</v>
      </c>
      <c r="BE422" s="327">
        <v>1</v>
      </c>
      <c r="BF422" s="327"/>
      <c r="BG422" s="327"/>
      <c r="BH422" s="327"/>
      <c r="BI422" s="327"/>
      <c r="BJ422" s="327"/>
      <c r="BK422" s="327"/>
      <c r="BL422" s="327"/>
      <c r="BM422" s="327"/>
      <c r="BN422" s="327">
        <v>1</v>
      </c>
      <c r="BO422" s="327">
        <v>1</v>
      </c>
      <c r="BP422" s="327">
        <v>1</v>
      </c>
      <c r="BQ422" s="327">
        <v>1</v>
      </c>
      <c r="BR422" s="327"/>
      <c r="BS422" s="327">
        <v>3</v>
      </c>
      <c r="BT422" s="327"/>
      <c r="BU422" s="327">
        <v>3</v>
      </c>
      <c r="BV422" s="327"/>
      <c r="BW422" s="327"/>
      <c r="BX422" s="327"/>
      <c r="BY422" s="327"/>
      <c r="BZ422" s="327"/>
      <c r="CA422" s="327"/>
      <c r="CB422" s="327"/>
      <c r="CC422" s="327"/>
      <c r="CD422" s="327"/>
      <c r="CE422" s="327"/>
      <c r="CF422" s="327"/>
      <c r="CG422" s="327"/>
    </row>
    <row r="423" spans="2:85" ht="15" customHeight="1">
      <c r="B423" s="524" t="s">
        <v>1218</v>
      </c>
      <c r="C423" s="327"/>
      <c r="D423" s="327"/>
      <c r="E423" s="327"/>
      <c r="F423" s="327"/>
      <c r="G423" s="539" t="s">
        <v>1122</v>
      </c>
      <c r="H423" s="327"/>
      <c r="I423" s="327" t="s">
        <v>1161</v>
      </c>
      <c r="J423" s="327"/>
      <c r="K423" s="327" t="s">
        <v>954</v>
      </c>
      <c r="L423" s="327"/>
      <c r="M423" s="327"/>
      <c r="N423" s="327"/>
      <c r="O423" s="327"/>
      <c r="P423" s="534"/>
      <c r="Q423" s="534"/>
      <c r="R423" s="534"/>
      <c r="S423" s="327"/>
      <c r="T423" s="327"/>
      <c r="U423" s="327"/>
      <c r="V423" s="327"/>
      <c r="W423" s="327"/>
      <c r="X423" s="327"/>
      <c r="Y423" s="327"/>
      <c r="Z423" s="327"/>
      <c r="AA423" s="327"/>
      <c r="AB423" s="327"/>
      <c r="AC423" s="327"/>
      <c r="AD423" s="327"/>
      <c r="AE423" s="327" t="s">
        <v>169</v>
      </c>
      <c r="AF423" s="327"/>
      <c r="AG423" s="327">
        <v>100</v>
      </c>
      <c r="AH423" s="327"/>
      <c r="AI423" s="327"/>
      <c r="AJ423" s="327"/>
      <c r="AK423" s="327"/>
      <c r="AL423" s="327"/>
      <c r="AM423" s="327"/>
      <c r="AN423" s="327"/>
      <c r="AO423" s="327"/>
      <c r="AP423" s="327"/>
      <c r="AQ423" s="327">
        <v>6</v>
      </c>
      <c r="AR423" s="327">
        <v>6</v>
      </c>
      <c r="AS423" s="327"/>
      <c r="AT423" s="327"/>
      <c r="AU423" s="327">
        <v>2</v>
      </c>
      <c r="AV423" s="327"/>
      <c r="AW423" s="327"/>
      <c r="AX423" s="327"/>
      <c r="AY423" s="327"/>
      <c r="AZ423" s="327"/>
      <c r="BA423" s="327"/>
      <c r="BB423" s="327">
        <v>1</v>
      </c>
      <c r="BC423" s="327">
        <v>1</v>
      </c>
      <c r="BD423" s="327">
        <v>1</v>
      </c>
      <c r="BE423" s="327">
        <v>1</v>
      </c>
      <c r="BF423" s="327"/>
      <c r="BG423" s="327"/>
      <c r="BH423" s="327"/>
      <c r="BI423" s="327"/>
      <c r="BJ423" s="327"/>
      <c r="BK423" s="327"/>
      <c r="BL423" s="327"/>
      <c r="BM423" s="327"/>
      <c r="BN423" s="327">
        <v>1</v>
      </c>
      <c r="BO423" s="327">
        <v>1</v>
      </c>
      <c r="BP423" s="327">
        <v>1</v>
      </c>
      <c r="BQ423" s="327">
        <v>1</v>
      </c>
      <c r="BR423" s="327"/>
      <c r="BS423" s="327">
        <v>3</v>
      </c>
      <c r="BT423" s="327"/>
      <c r="BU423" s="327">
        <v>3</v>
      </c>
      <c r="BV423" s="327"/>
      <c r="BW423" s="327"/>
      <c r="BX423" s="327"/>
      <c r="BY423" s="327"/>
      <c r="BZ423" s="327"/>
      <c r="CA423" s="327"/>
      <c r="CB423" s="327"/>
      <c r="CC423" s="327"/>
      <c r="CD423" s="327"/>
      <c r="CE423" s="327"/>
      <c r="CF423" s="327"/>
      <c r="CG423" s="327"/>
    </row>
    <row r="424" spans="2:85" ht="15" customHeight="1">
      <c r="B424" s="524" t="s">
        <v>1246</v>
      </c>
      <c r="C424" s="327" t="s">
        <v>1018</v>
      </c>
      <c r="D424" s="327"/>
      <c r="E424" s="327"/>
      <c r="F424" s="327"/>
      <c r="G424" s="539" t="s">
        <v>1123</v>
      </c>
      <c r="H424" s="327" t="s">
        <v>1276</v>
      </c>
      <c r="I424" s="327" t="s">
        <v>1165</v>
      </c>
      <c r="J424" s="327"/>
      <c r="K424" s="327" t="s">
        <v>1166</v>
      </c>
      <c r="L424" s="327"/>
      <c r="M424" s="327"/>
      <c r="N424" s="327"/>
      <c r="O424" s="327"/>
      <c r="P424" s="534"/>
      <c r="Q424" s="534"/>
      <c r="R424" s="534"/>
      <c r="S424" s="327"/>
      <c r="T424" s="327"/>
      <c r="U424" s="327"/>
      <c r="V424" s="327"/>
      <c r="W424" s="327"/>
      <c r="X424" s="327"/>
      <c r="Y424" s="327"/>
      <c r="Z424" s="327"/>
      <c r="AA424" s="327"/>
      <c r="AB424" s="327"/>
      <c r="AC424" s="327"/>
      <c r="AD424" s="327"/>
      <c r="AE424" s="327" t="s">
        <v>169</v>
      </c>
      <c r="AF424" s="327"/>
      <c r="AG424" s="327">
        <v>100</v>
      </c>
      <c r="AH424" s="327"/>
      <c r="AI424" s="327"/>
      <c r="AJ424" s="327"/>
      <c r="AK424" s="327"/>
      <c r="AL424" s="327"/>
      <c r="AM424" s="327"/>
      <c r="AN424" s="327"/>
      <c r="AO424" s="327"/>
      <c r="AP424" s="327"/>
      <c r="AQ424" s="327">
        <v>6</v>
      </c>
      <c r="AR424" s="327">
        <v>6</v>
      </c>
      <c r="AS424" s="327"/>
      <c r="AT424" s="327"/>
      <c r="AU424" s="327">
        <v>2</v>
      </c>
      <c r="AV424" s="327"/>
      <c r="AW424" s="327"/>
      <c r="AX424" s="327"/>
      <c r="AY424" s="327"/>
      <c r="AZ424" s="327"/>
      <c r="BA424" s="327"/>
      <c r="BB424" s="327"/>
      <c r="BC424" s="327">
        <v>1</v>
      </c>
      <c r="BD424" s="327">
        <v>1</v>
      </c>
      <c r="BE424" s="327">
        <v>1</v>
      </c>
      <c r="BF424" s="327"/>
      <c r="BG424" s="327"/>
      <c r="BH424" s="327"/>
      <c r="BI424" s="327"/>
      <c r="BJ424" s="327"/>
      <c r="BK424" s="327"/>
      <c r="BL424" s="327"/>
      <c r="BM424" s="327"/>
      <c r="BN424" s="327">
        <v>1</v>
      </c>
      <c r="BO424" s="327">
        <v>1</v>
      </c>
      <c r="BP424" s="327">
        <v>1</v>
      </c>
      <c r="BQ424" s="327"/>
      <c r="BR424" s="327"/>
      <c r="BS424" s="327">
        <v>3</v>
      </c>
      <c r="BT424" s="327"/>
      <c r="BU424" s="327">
        <v>3</v>
      </c>
      <c r="BV424" s="327"/>
      <c r="BW424" s="327"/>
      <c r="BX424" s="327"/>
      <c r="BY424" s="327"/>
      <c r="BZ424" s="327"/>
      <c r="CA424" s="327"/>
      <c r="CB424" s="327"/>
      <c r="CC424" s="327"/>
      <c r="CD424" s="327"/>
      <c r="CE424" s="327"/>
      <c r="CF424" s="327"/>
      <c r="CG424" s="327"/>
    </row>
    <row r="425" spans="2:85" ht="15" customHeight="1">
      <c r="C425" s="327"/>
      <c r="D425" s="327"/>
      <c r="E425" s="327"/>
      <c r="F425" s="327"/>
      <c r="G425" s="539" t="s">
        <v>1137</v>
      </c>
      <c r="H425" s="539" t="s">
        <v>1137</v>
      </c>
      <c r="I425" s="327" t="s">
        <v>1149</v>
      </c>
      <c r="J425" s="327"/>
      <c r="K425" s="327" t="s">
        <v>539</v>
      </c>
      <c r="L425" s="327"/>
      <c r="M425" s="327"/>
      <c r="N425" s="327"/>
      <c r="O425" s="327"/>
      <c r="P425" s="534"/>
      <c r="Q425" s="534"/>
      <c r="R425" s="534"/>
      <c r="S425" s="327"/>
      <c r="T425" s="327"/>
      <c r="U425" s="327"/>
      <c r="V425" s="327"/>
      <c r="W425" s="327"/>
      <c r="X425" s="327"/>
      <c r="Y425" s="327"/>
      <c r="Z425" s="327"/>
      <c r="AA425" s="327"/>
      <c r="AB425" s="327"/>
      <c r="AC425" s="327"/>
      <c r="AD425" s="327"/>
      <c r="AE425" s="327" t="s">
        <v>169</v>
      </c>
      <c r="AF425" s="327"/>
      <c r="AG425" s="327">
        <v>50</v>
      </c>
      <c r="AH425" s="327"/>
      <c r="AI425" s="327"/>
      <c r="AJ425" s="327"/>
      <c r="AK425" s="327"/>
      <c r="AL425" s="327"/>
      <c r="AM425" s="327"/>
      <c r="AN425" s="327"/>
      <c r="AO425" s="327"/>
      <c r="AP425" s="327"/>
      <c r="AQ425" s="537">
        <v>6.2</v>
      </c>
      <c r="AR425" s="537">
        <v>7</v>
      </c>
      <c r="AS425" s="327"/>
      <c r="AT425" s="327"/>
      <c r="AU425" s="327">
        <v>2</v>
      </c>
      <c r="AV425" s="327"/>
      <c r="AW425" s="327"/>
      <c r="AX425" s="327"/>
      <c r="AY425" s="327"/>
      <c r="AZ425" s="327"/>
      <c r="BA425" s="327"/>
      <c r="BB425" s="327">
        <v>1</v>
      </c>
      <c r="BC425" s="327">
        <v>1</v>
      </c>
      <c r="BD425" s="327">
        <v>1</v>
      </c>
      <c r="BE425" s="327">
        <v>1</v>
      </c>
      <c r="BF425" s="327"/>
      <c r="BG425" s="327"/>
      <c r="BH425" s="327"/>
      <c r="BI425" s="327"/>
      <c r="BJ425" s="327"/>
      <c r="BK425" s="327"/>
      <c r="BL425" s="327"/>
      <c r="BM425" s="327"/>
      <c r="BN425" s="327"/>
      <c r="BO425" s="327"/>
      <c r="BP425" s="327"/>
      <c r="BQ425" s="327"/>
      <c r="BR425" s="327"/>
      <c r="BS425" s="327">
        <v>4</v>
      </c>
      <c r="BT425" s="327"/>
      <c r="BU425" s="327">
        <v>4</v>
      </c>
      <c r="BV425" s="327"/>
      <c r="BW425" s="327"/>
      <c r="BX425" s="327"/>
      <c r="BY425" s="327"/>
      <c r="BZ425" s="327"/>
      <c r="CA425" s="327"/>
      <c r="CB425" s="327"/>
      <c r="CC425" s="327"/>
      <c r="CD425" s="327"/>
      <c r="CE425" s="327"/>
      <c r="CF425" s="327"/>
      <c r="CG425" s="327"/>
    </row>
    <row r="426" spans="2:85" ht="15" customHeight="1">
      <c r="C426" s="327"/>
      <c r="D426" s="327"/>
      <c r="E426" s="327"/>
      <c r="F426" s="327"/>
      <c r="G426" s="539" t="s">
        <v>1131</v>
      </c>
      <c r="H426" s="539" t="s">
        <v>1131</v>
      </c>
      <c r="I426" s="327" t="s">
        <v>1150</v>
      </c>
      <c r="J426" s="327"/>
      <c r="K426" s="327" t="s">
        <v>539</v>
      </c>
      <c r="L426" s="327"/>
      <c r="M426" s="327"/>
      <c r="N426" s="327"/>
      <c r="O426" s="327"/>
      <c r="P426" s="534"/>
      <c r="Q426" s="534"/>
      <c r="R426" s="534"/>
      <c r="S426" s="327"/>
      <c r="T426" s="327"/>
      <c r="U426" s="327"/>
      <c r="V426" s="327"/>
      <c r="W426" s="327"/>
      <c r="X426" s="327"/>
      <c r="Y426" s="327"/>
      <c r="Z426" s="327"/>
      <c r="AA426" s="327"/>
      <c r="AB426" s="327"/>
      <c r="AC426" s="327"/>
      <c r="AD426" s="327"/>
      <c r="AE426" s="327" t="s">
        <v>169</v>
      </c>
      <c r="AF426" s="327"/>
      <c r="AG426" s="327">
        <v>50</v>
      </c>
      <c r="AH426" s="327"/>
      <c r="AI426" s="327"/>
      <c r="AJ426" s="327"/>
      <c r="AK426" s="327"/>
      <c r="AL426" s="327"/>
      <c r="AM426" s="327"/>
      <c r="AN426" s="327"/>
      <c r="AO426" s="327"/>
      <c r="AP426" s="327"/>
      <c r="AQ426" s="537">
        <v>6.2</v>
      </c>
      <c r="AR426" s="537">
        <v>7</v>
      </c>
      <c r="AS426" s="327"/>
      <c r="AT426" s="327"/>
      <c r="AU426" s="327">
        <v>2</v>
      </c>
      <c r="AV426" s="327"/>
      <c r="AW426" s="327"/>
      <c r="AX426" s="327"/>
      <c r="AY426" s="327"/>
      <c r="AZ426" s="327"/>
      <c r="BA426" s="327"/>
      <c r="BB426" s="327">
        <v>1</v>
      </c>
      <c r="BC426" s="327">
        <v>1</v>
      </c>
      <c r="BD426" s="327">
        <v>1</v>
      </c>
      <c r="BE426" s="327">
        <v>1</v>
      </c>
      <c r="BF426" s="327"/>
      <c r="BG426" s="327"/>
      <c r="BH426" s="327"/>
      <c r="BI426" s="327"/>
      <c r="BJ426" s="327"/>
      <c r="BK426" s="327"/>
      <c r="BL426" s="327"/>
      <c r="BM426" s="327"/>
      <c r="BN426" s="327"/>
      <c r="BO426" s="327"/>
      <c r="BP426" s="327"/>
      <c r="BQ426" s="327"/>
      <c r="BR426" s="327"/>
      <c r="BS426" s="327">
        <v>4</v>
      </c>
      <c r="BT426" s="327"/>
      <c r="BU426" s="327">
        <v>4</v>
      </c>
      <c r="BV426" s="327"/>
      <c r="BW426" s="327"/>
      <c r="BX426" s="327"/>
      <c r="BY426" s="327"/>
      <c r="BZ426" s="327"/>
      <c r="CA426" s="327"/>
      <c r="CB426" s="327"/>
      <c r="CC426" s="327"/>
      <c r="CD426" s="327"/>
      <c r="CE426" s="327"/>
      <c r="CF426" s="327"/>
      <c r="CG426" s="327"/>
    </row>
    <row r="427" spans="2:85" ht="15" customHeight="1">
      <c r="B427" s="524" t="s">
        <v>1128</v>
      </c>
      <c r="C427" s="327" t="s">
        <v>1025</v>
      </c>
      <c r="D427" s="327"/>
      <c r="E427" s="327"/>
      <c r="F427" s="327"/>
      <c r="G427" s="539" t="s">
        <v>1124</v>
      </c>
      <c r="H427" s="539" t="s">
        <v>1363</v>
      </c>
      <c r="I427" s="327" t="s">
        <v>1155</v>
      </c>
      <c r="J427" s="327"/>
      <c r="K427" s="327" t="s">
        <v>1156</v>
      </c>
      <c r="L427" s="327"/>
      <c r="M427" s="327"/>
      <c r="N427" s="327"/>
      <c r="O427" s="327"/>
      <c r="P427" s="534"/>
      <c r="Q427" s="534"/>
      <c r="R427" s="534"/>
      <c r="S427" s="327"/>
      <c r="T427" s="327"/>
      <c r="U427" s="327"/>
      <c r="V427" s="327"/>
      <c r="W427" s="327"/>
      <c r="X427" s="327"/>
      <c r="Y427" s="327"/>
      <c r="Z427" s="327"/>
      <c r="AA427" s="327"/>
      <c r="AB427" s="327"/>
      <c r="AC427" s="327"/>
      <c r="AD427" s="327"/>
      <c r="AE427" s="327" t="s">
        <v>132</v>
      </c>
      <c r="AF427" s="327"/>
      <c r="AG427" s="327">
        <v>200</v>
      </c>
      <c r="AH427" s="327"/>
      <c r="AI427" s="327"/>
      <c r="AJ427" s="327"/>
      <c r="AK427" s="327"/>
      <c r="AL427" s="327"/>
      <c r="AM427" s="327"/>
      <c r="AN427" s="327"/>
      <c r="AO427" s="327"/>
      <c r="AP427" s="327"/>
      <c r="AQ427" s="537">
        <v>6</v>
      </c>
      <c r="AR427" s="537">
        <v>7</v>
      </c>
      <c r="AS427" s="327"/>
      <c r="AT427" s="327"/>
      <c r="AU427" s="327">
        <v>2</v>
      </c>
      <c r="AV427" s="327"/>
      <c r="AW427" s="327"/>
      <c r="AX427" s="327"/>
      <c r="AY427" s="327"/>
      <c r="AZ427" s="327"/>
      <c r="BA427" s="327"/>
      <c r="BB427" s="327">
        <v>1</v>
      </c>
      <c r="BC427" s="327">
        <v>1</v>
      </c>
      <c r="BD427" s="327">
        <v>1</v>
      </c>
      <c r="BE427" s="327">
        <v>1</v>
      </c>
      <c r="BF427" s="327"/>
      <c r="BG427" s="327"/>
      <c r="BH427" s="327"/>
      <c r="BI427" s="327"/>
      <c r="BJ427" s="327"/>
      <c r="BK427" s="327"/>
      <c r="BL427" s="327"/>
      <c r="BM427" s="327"/>
      <c r="BN427" s="327">
        <v>1</v>
      </c>
      <c r="BO427" s="327">
        <v>1</v>
      </c>
      <c r="BP427" s="327">
        <v>1</v>
      </c>
      <c r="BQ427" s="327">
        <v>1</v>
      </c>
      <c r="BR427" s="327"/>
      <c r="BS427" s="327">
        <v>4</v>
      </c>
      <c r="BT427" s="327"/>
      <c r="BU427" s="327">
        <v>4</v>
      </c>
      <c r="BV427" s="327"/>
      <c r="BW427" s="327"/>
      <c r="BX427" s="327"/>
      <c r="BY427" s="327"/>
      <c r="BZ427" s="327"/>
      <c r="CA427" s="327"/>
      <c r="CB427" s="327"/>
      <c r="CC427" s="327"/>
      <c r="CD427" s="327"/>
      <c r="CE427" s="327"/>
      <c r="CF427" s="327"/>
      <c r="CG427" s="327"/>
    </row>
    <row r="428" spans="2:85" ht="15" customHeight="1">
      <c r="B428" s="524" t="s">
        <v>1128</v>
      </c>
      <c r="C428" s="327" t="s">
        <v>1025</v>
      </c>
      <c r="D428" s="327"/>
      <c r="E428" s="327"/>
      <c r="F428" s="327"/>
      <c r="G428" s="539" t="s">
        <v>1125</v>
      </c>
      <c r="H428" s="539" t="s">
        <v>1125</v>
      </c>
      <c r="I428" s="327" t="s">
        <v>1157</v>
      </c>
      <c r="J428" s="327"/>
      <c r="K428" s="327" t="s">
        <v>1158</v>
      </c>
      <c r="L428" s="327"/>
      <c r="M428" s="327"/>
      <c r="N428" s="327"/>
      <c r="O428" s="327"/>
      <c r="P428" s="534"/>
      <c r="Q428" s="534"/>
      <c r="R428" s="534"/>
      <c r="S428" s="327"/>
      <c r="T428" s="327"/>
      <c r="U428" s="327"/>
      <c r="V428" s="327"/>
      <c r="W428" s="327"/>
      <c r="X428" s="327"/>
      <c r="Y428" s="327"/>
      <c r="Z428" s="327"/>
      <c r="AA428" s="327"/>
      <c r="AB428" s="327"/>
      <c r="AC428" s="327"/>
      <c r="AD428" s="327"/>
      <c r="AE428" s="327" t="s">
        <v>132</v>
      </c>
      <c r="AF428" s="327"/>
      <c r="AG428" s="327">
        <v>200</v>
      </c>
      <c r="AH428" s="327"/>
      <c r="AI428" s="327"/>
      <c r="AJ428" s="327"/>
      <c r="AK428" s="327"/>
      <c r="AL428" s="327"/>
      <c r="AM428" s="327"/>
      <c r="AN428" s="327"/>
      <c r="AO428" s="327"/>
      <c r="AP428" s="327"/>
      <c r="AQ428" s="327">
        <v>6</v>
      </c>
      <c r="AR428" s="327">
        <v>6</v>
      </c>
      <c r="AS428" s="327"/>
      <c r="AT428" s="327"/>
      <c r="AU428" s="327">
        <v>2</v>
      </c>
      <c r="AV428" s="327"/>
      <c r="AW428" s="327"/>
      <c r="AX428" s="327"/>
      <c r="AY428" s="327"/>
      <c r="AZ428" s="327"/>
      <c r="BA428" s="327"/>
      <c r="BB428" s="327"/>
      <c r="BC428" s="327"/>
      <c r="BD428" s="327"/>
      <c r="BE428" s="327"/>
      <c r="BF428" s="327"/>
      <c r="BG428" s="327"/>
      <c r="BH428" s="327"/>
      <c r="BI428" s="327"/>
      <c r="BJ428" s="327"/>
      <c r="BK428" s="327"/>
      <c r="BL428" s="327"/>
      <c r="BM428" s="327"/>
      <c r="BN428" s="327"/>
      <c r="BO428" s="327"/>
      <c r="BP428" s="327"/>
      <c r="BQ428" s="327"/>
      <c r="BR428" s="327"/>
      <c r="BS428" s="327">
        <v>4</v>
      </c>
      <c r="BT428" s="327"/>
      <c r="BU428" s="327">
        <v>4</v>
      </c>
      <c r="BV428" s="327"/>
      <c r="BW428" s="327"/>
      <c r="BX428" s="327"/>
      <c r="BY428" s="327"/>
      <c r="BZ428" s="327"/>
      <c r="CA428" s="327"/>
      <c r="CB428" s="327"/>
      <c r="CC428" s="327"/>
      <c r="CD428" s="327"/>
      <c r="CE428" s="327"/>
      <c r="CF428" s="327"/>
      <c r="CG428" s="327"/>
    </row>
    <row r="429" spans="2:85" ht="15" customHeight="1">
      <c r="B429" s="524" t="s">
        <v>1132</v>
      </c>
      <c r="C429" s="327" t="s">
        <v>1025</v>
      </c>
      <c r="D429" s="327"/>
      <c r="E429" s="327"/>
      <c r="F429" s="327"/>
      <c r="G429" s="539" t="s">
        <v>1138</v>
      </c>
      <c r="H429" s="539" t="s">
        <v>1364</v>
      </c>
      <c r="I429" s="327" t="s">
        <v>1151</v>
      </c>
      <c r="J429" s="327"/>
      <c r="K429" s="327" t="s">
        <v>1152</v>
      </c>
      <c r="L429" s="327"/>
      <c r="M429" s="327"/>
      <c r="N429" s="327"/>
      <c r="O429" s="327"/>
      <c r="P429" s="534"/>
      <c r="Q429" s="534"/>
      <c r="R429" s="534"/>
      <c r="S429" s="327"/>
      <c r="T429" s="327"/>
      <c r="U429" s="327"/>
      <c r="V429" s="327"/>
      <c r="W429" s="327"/>
      <c r="X429" s="327"/>
      <c r="Y429" s="327"/>
      <c r="Z429" s="327"/>
      <c r="AA429" s="327"/>
      <c r="AB429" s="327"/>
      <c r="AC429" s="327"/>
      <c r="AD429" s="327"/>
      <c r="AE429" s="327" t="s">
        <v>132</v>
      </c>
      <c r="AF429" s="327"/>
      <c r="AG429" s="327">
        <v>200</v>
      </c>
      <c r="AH429" s="327"/>
      <c r="AI429" s="327"/>
      <c r="AJ429" s="327"/>
      <c r="AK429" s="327"/>
      <c r="AL429" s="327"/>
      <c r="AM429" s="327"/>
      <c r="AN429" s="327"/>
      <c r="AO429" s="327"/>
      <c r="AP429" s="327"/>
      <c r="AQ429" s="537">
        <v>6.4</v>
      </c>
      <c r="AR429" s="537">
        <v>7</v>
      </c>
      <c r="AS429" s="327"/>
      <c r="AT429" s="327"/>
      <c r="AU429" s="327">
        <v>2</v>
      </c>
      <c r="AV429" s="327"/>
      <c r="AW429" s="327"/>
      <c r="AX429" s="327"/>
      <c r="AY429" s="327"/>
      <c r="AZ429" s="327"/>
      <c r="BA429" s="327"/>
      <c r="BB429" s="327">
        <v>1</v>
      </c>
      <c r="BC429" s="327">
        <v>1</v>
      </c>
      <c r="BD429" s="327">
        <v>1</v>
      </c>
      <c r="BE429" s="327">
        <v>1</v>
      </c>
      <c r="BF429" s="327"/>
      <c r="BG429" s="327"/>
      <c r="BH429" s="327"/>
      <c r="BI429" s="327"/>
      <c r="BJ429" s="327"/>
      <c r="BK429" s="327"/>
      <c r="BL429" s="327"/>
      <c r="BM429" s="327"/>
      <c r="BN429" s="327">
        <v>1</v>
      </c>
      <c r="BO429" s="327">
        <v>1</v>
      </c>
      <c r="BP429" s="327">
        <v>1</v>
      </c>
      <c r="BQ429" s="327">
        <v>1</v>
      </c>
      <c r="BR429" s="327"/>
      <c r="BS429" s="327">
        <v>4</v>
      </c>
      <c r="BT429" s="327"/>
      <c r="BU429" s="327">
        <v>4</v>
      </c>
      <c r="BV429" s="327"/>
      <c r="BW429" s="327"/>
      <c r="BX429" s="327"/>
      <c r="BY429" s="327"/>
      <c r="BZ429" s="327"/>
      <c r="CA429" s="327"/>
      <c r="CB429" s="327"/>
      <c r="CC429" s="327"/>
      <c r="CD429" s="327"/>
      <c r="CE429" s="327"/>
      <c r="CF429" s="327"/>
      <c r="CG429" s="327"/>
    </row>
    <row r="430" spans="2:85" ht="15" customHeight="1">
      <c r="B430" s="524" t="s">
        <v>1132</v>
      </c>
      <c r="C430" s="327" t="s">
        <v>1025</v>
      </c>
      <c r="D430" s="327"/>
      <c r="E430" s="327"/>
      <c r="F430" s="327"/>
      <c r="G430" s="539" t="s">
        <v>1139</v>
      </c>
      <c r="H430" s="327"/>
      <c r="I430" s="327" t="s">
        <v>1153</v>
      </c>
      <c r="J430" s="327"/>
      <c r="K430" s="327" t="s">
        <v>1154</v>
      </c>
      <c r="L430" s="327"/>
      <c r="M430" s="327"/>
      <c r="N430" s="327"/>
      <c r="O430" s="327"/>
      <c r="P430" s="534"/>
      <c r="Q430" s="534"/>
      <c r="R430" s="534"/>
      <c r="S430" s="327"/>
      <c r="T430" s="327"/>
      <c r="U430" s="327"/>
      <c r="V430" s="327"/>
      <c r="W430" s="327"/>
      <c r="X430" s="327"/>
      <c r="Y430" s="327"/>
      <c r="Z430" s="327"/>
      <c r="AA430" s="327"/>
      <c r="AB430" s="327"/>
      <c r="AC430" s="327"/>
      <c r="AD430" s="327"/>
      <c r="AE430" s="327" t="s">
        <v>132</v>
      </c>
      <c r="AF430" s="327"/>
      <c r="AG430" s="327">
        <v>200</v>
      </c>
      <c r="AH430" s="327"/>
      <c r="AI430" s="327"/>
      <c r="AJ430" s="327"/>
      <c r="AK430" s="327"/>
      <c r="AL430" s="327"/>
      <c r="AM430" s="327"/>
      <c r="AN430" s="327"/>
      <c r="AO430" s="327"/>
      <c r="AP430" s="327"/>
      <c r="AQ430" s="327">
        <v>6</v>
      </c>
      <c r="AR430" s="327">
        <v>6</v>
      </c>
      <c r="AS430" s="327"/>
      <c r="AT430" s="327"/>
      <c r="AU430" s="327">
        <v>2</v>
      </c>
      <c r="AV430" s="327"/>
      <c r="AW430" s="327"/>
      <c r="AX430" s="327"/>
      <c r="AY430" s="327"/>
      <c r="AZ430" s="327"/>
      <c r="BA430" s="327"/>
      <c r="BB430" s="327"/>
      <c r="BC430" s="327"/>
      <c r="BD430" s="327"/>
      <c r="BE430" s="327"/>
      <c r="BF430" s="327"/>
      <c r="BG430" s="327"/>
      <c r="BH430" s="327"/>
      <c r="BI430" s="327"/>
      <c r="BJ430" s="327"/>
      <c r="BK430" s="327"/>
      <c r="BL430" s="327"/>
      <c r="BM430" s="327"/>
      <c r="BN430" s="327"/>
      <c r="BO430" s="327"/>
      <c r="BP430" s="327"/>
      <c r="BQ430" s="327"/>
      <c r="BR430" s="327"/>
      <c r="BS430" s="327">
        <v>4</v>
      </c>
      <c r="BT430" s="327"/>
      <c r="BU430" s="327">
        <v>4</v>
      </c>
      <c r="BV430" s="327"/>
      <c r="BW430" s="327"/>
      <c r="BX430" s="327"/>
      <c r="BY430" s="327"/>
      <c r="BZ430" s="327"/>
      <c r="CA430" s="327"/>
      <c r="CB430" s="327"/>
      <c r="CC430" s="327"/>
      <c r="CD430" s="327"/>
      <c r="CE430" s="327"/>
      <c r="CF430" s="327"/>
      <c r="CG430" s="327"/>
    </row>
    <row r="431" spans="2:85" ht="15" customHeight="1">
      <c r="B431" s="524" t="s">
        <v>1136</v>
      </c>
      <c r="C431" s="327"/>
      <c r="D431" s="327"/>
      <c r="E431" s="327"/>
      <c r="F431" s="327"/>
      <c r="G431" s="539" t="s">
        <v>1126</v>
      </c>
      <c r="H431" s="539" t="s">
        <v>1126</v>
      </c>
      <c r="I431" s="327" t="s">
        <v>1162</v>
      </c>
      <c r="J431" s="327"/>
      <c r="K431" s="327" t="s">
        <v>1163</v>
      </c>
      <c r="L431" s="327"/>
      <c r="M431" s="327"/>
      <c r="N431" s="327"/>
      <c r="O431" s="327"/>
      <c r="P431" s="534"/>
      <c r="Q431" s="534"/>
      <c r="R431" s="534"/>
      <c r="S431" s="327"/>
      <c r="T431" s="327"/>
      <c r="U431" s="327"/>
      <c r="V431" s="327"/>
      <c r="W431" s="327"/>
      <c r="X431" s="327"/>
      <c r="Y431" s="327"/>
      <c r="Z431" s="327"/>
      <c r="AA431" s="327"/>
      <c r="AB431" s="327"/>
      <c r="AC431" s="327"/>
      <c r="AD431" s="327"/>
      <c r="AE431" s="327" t="s">
        <v>169</v>
      </c>
      <c r="AF431" s="327"/>
      <c r="AG431" s="327">
        <v>75</v>
      </c>
      <c r="AH431" s="327"/>
      <c r="AI431" s="327"/>
      <c r="AJ431" s="327"/>
      <c r="AK431" s="327"/>
      <c r="AL431" s="327"/>
      <c r="AM431" s="327"/>
      <c r="AN431" s="327"/>
      <c r="AO431" s="327"/>
      <c r="AP431" s="327"/>
      <c r="AQ431" s="327">
        <v>6</v>
      </c>
      <c r="AR431" s="327">
        <v>6</v>
      </c>
      <c r="AS431" s="327"/>
      <c r="AT431" s="327"/>
      <c r="AU431" s="327">
        <v>2</v>
      </c>
      <c r="AV431" s="327"/>
      <c r="AW431" s="327"/>
      <c r="AX431" s="327"/>
      <c r="AY431" s="327"/>
      <c r="AZ431" s="327"/>
      <c r="BA431" s="327"/>
      <c r="BB431" s="327"/>
      <c r="BC431" s="327"/>
      <c r="BD431" s="327"/>
      <c r="BE431" s="327"/>
      <c r="BF431" s="327">
        <v>1</v>
      </c>
      <c r="BG431" s="327">
        <v>1</v>
      </c>
      <c r="BH431" s="327"/>
      <c r="BI431" s="327"/>
      <c r="BJ431" s="327"/>
      <c r="BK431" s="327"/>
      <c r="BL431" s="327"/>
      <c r="BM431" s="327"/>
      <c r="BN431" s="327">
        <v>1</v>
      </c>
      <c r="BO431" s="327">
        <v>1</v>
      </c>
      <c r="BP431" s="327"/>
      <c r="BQ431" s="327"/>
      <c r="BR431" s="327"/>
      <c r="BS431" s="327">
        <v>2</v>
      </c>
      <c r="BT431" s="327"/>
      <c r="BU431" s="327">
        <v>2</v>
      </c>
      <c r="BV431" s="327"/>
      <c r="BW431" s="327"/>
      <c r="BX431" s="327"/>
      <c r="BY431" s="327"/>
      <c r="BZ431" s="327"/>
      <c r="CA431" s="327"/>
      <c r="CB431" s="327"/>
      <c r="CC431" s="327"/>
      <c r="CD431" s="327"/>
      <c r="CE431" s="327"/>
      <c r="CF431" s="327"/>
      <c r="CG431" s="327"/>
    </row>
    <row r="432" spans="2:85" ht="15" customHeight="1">
      <c r="B432" s="524" t="s">
        <v>1182</v>
      </c>
      <c r="C432" s="327"/>
      <c r="D432" s="327"/>
      <c r="E432" s="327"/>
      <c r="F432" s="327"/>
      <c r="G432" s="539" t="s">
        <v>1127</v>
      </c>
      <c r="H432" s="539" t="s">
        <v>1127</v>
      </c>
      <c r="I432" s="327" t="s">
        <v>1164</v>
      </c>
      <c r="J432" s="327"/>
      <c r="K432" s="327" t="s">
        <v>1163</v>
      </c>
      <c r="L432" s="327"/>
      <c r="M432" s="327"/>
      <c r="N432" s="327"/>
      <c r="O432" s="327"/>
      <c r="P432" s="534"/>
      <c r="Q432" s="534"/>
      <c r="R432" s="534"/>
      <c r="S432" s="327"/>
      <c r="T432" s="327"/>
      <c r="U432" s="327"/>
      <c r="V432" s="327"/>
      <c r="W432" s="327"/>
      <c r="X432" s="327"/>
      <c r="Y432" s="327"/>
      <c r="Z432" s="327"/>
      <c r="AA432" s="327"/>
      <c r="AB432" s="327"/>
      <c r="AC432" s="327"/>
      <c r="AD432" s="327"/>
      <c r="AE432" s="327" t="s">
        <v>169</v>
      </c>
      <c r="AF432" s="327"/>
      <c r="AG432" s="327">
        <v>75</v>
      </c>
      <c r="AH432" s="327"/>
      <c r="AI432" s="327"/>
      <c r="AJ432" s="327"/>
      <c r="AK432" s="327"/>
      <c r="AL432" s="327"/>
      <c r="AM432" s="327"/>
      <c r="AN432" s="327"/>
      <c r="AO432" s="327"/>
      <c r="AP432" s="327"/>
      <c r="AQ432" s="327">
        <v>6</v>
      </c>
      <c r="AR432" s="327">
        <v>6</v>
      </c>
      <c r="AS432" s="327"/>
      <c r="AT432" s="327"/>
      <c r="AU432" s="327">
        <v>2</v>
      </c>
      <c r="AV432" s="327"/>
      <c r="AW432" s="327"/>
      <c r="AX432" s="327"/>
      <c r="AY432" s="327"/>
      <c r="AZ432" s="327"/>
      <c r="BA432" s="327"/>
      <c r="BB432" s="327"/>
      <c r="BC432" s="327"/>
      <c r="BD432" s="327"/>
      <c r="BE432" s="327"/>
      <c r="BF432" s="327">
        <v>1</v>
      </c>
      <c r="BG432" s="327">
        <v>1</v>
      </c>
      <c r="BH432" s="327"/>
      <c r="BI432" s="327"/>
      <c r="BJ432" s="327"/>
      <c r="BK432" s="327"/>
      <c r="BL432" s="327"/>
      <c r="BM432" s="327"/>
      <c r="BN432" s="327">
        <v>1</v>
      </c>
      <c r="BO432" s="327">
        <v>1</v>
      </c>
      <c r="BP432" s="327"/>
      <c r="BQ432" s="327"/>
      <c r="BR432" s="327"/>
      <c r="BS432" s="327">
        <v>2</v>
      </c>
      <c r="BT432" s="327"/>
      <c r="BU432" s="327">
        <v>2</v>
      </c>
      <c r="BV432" s="327"/>
      <c r="BW432" s="327"/>
      <c r="BX432" s="327"/>
      <c r="BY432" s="327"/>
      <c r="BZ432" s="327"/>
      <c r="CA432" s="327"/>
      <c r="CB432" s="327"/>
      <c r="CC432" s="327"/>
      <c r="CD432" s="327"/>
      <c r="CE432" s="327"/>
      <c r="CF432" s="327"/>
      <c r="CG432" s="327"/>
    </row>
    <row r="433" spans="2:85" ht="15" customHeight="1">
      <c r="B433" s="524" t="s">
        <v>1180</v>
      </c>
      <c r="C433" s="327"/>
      <c r="D433" s="327" t="s">
        <v>1175</v>
      </c>
      <c r="E433" s="327"/>
      <c r="F433" s="327"/>
      <c r="G433" s="327" t="s">
        <v>1141</v>
      </c>
      <c r="H433" s="327" t="s">
        <v>1365</v>
      </c>
      <c r="I433" s="327" t="s">
        <v>1171</v>
      </c>
      <c r="J433" s="327"/>
      <c r="K433" s="327" t="s">
        <v>1145</v>
      </c>
      <c r="L433" s="327"/>
      <c r="M433" s="327"/>
      <c r="N433" s="327"/>
      <c r="O433" s="327"/>
      <c r="P433" s="534"/>
      <c r="Q433" s="534"/>
      <c r="R433" s="534"/>
      <c r="S433" s="327"/>
      <c r="T433" s="327"/>
      <c r="U433" s="327"/>
      <c r="V433" s="327"/>
      <c r="W433" s="327"/>
      <c r="X433" s="327"/>
      <c r="Y433" s="327"/>
      <c r="Z433" s="327"/>
      <c r="AA433" s="327"/>
      <c r="AB433" s="327"/>
      <c r="AC433" s="327"/>
      <c r="AD433" s="327"/>
      <c r="AE433" s="327" t="s">
        <v>132</v>
      </c>
      <c r="AF433" s="327"/>
      <c r="AG433" s="327">
        <v>100</v>
      </c>
      <c r="AH433" s="327"/>
      <c r="AI433" s="327"/>
      <c r="AJ433" s="327"/>
      <c r="AK433" s="327"/>
      <c r="AL433" s="327"/>
      <c r="AM433" s="327"/>
      <c r="AN433" s="327"/>
      <c r="AO433" s="327"/>
      <c r="AP433" s="327"/>
      <c r="AQ433" s="327">
        <v>6</v>
      </c>
      <c r="AR433" s="327">
        <v>6</v>
      </c>
      <c r="AS433" s="327"/>
      <c r="AT433" s="327"/>
      <c r="AU433" s="327">
        <v>2</v>
      </c>
      <c r="AV433" s="327"/>
      <c r="AW433" s="327"/>
      <c r="AX433" s="327"/>
      <c r="AY433" s="327"/>
      <c r="AZ433" s="327"/>
      <c r="BA433" s="327"/>
      <c r="BB433" s="327">
        <v>1</v>
      </c>
      <c r="BC433" s="327">
        <v>1</v>
      </c>
      <c r="BD433" s="327">
        <v>1</v>
      </c>
      <c r="BE433" s="327">
        <v>1</v>
      </c>
      <c r="BF433" s="327"/>
      <c r="BG433" s="327"/>
      <c r="BH433" s="327"/>
      <c r="BI433" s="327"/>
      <c r="BJ433" s="327"/>
      <c r="BK433" s="327"/>
      <c r="BL433" s="327"/>
      <c r="BM433" s="327"/>
      <c r="BN433" s="327">
        <v>1</v>
      </c>
      <c r="BO433" s="327">
        <v>1</v>
      </c>
      <c r="BP433" s="327">
        <v>1</v>
      </c>
      <c r="BQ433" s="327">
        <v>1</v>
      </c>
      <c r="BR433" s="327"/>
      <c r="BS433" s="327">
        <v>3</v>
      </c>
      <c r="BT433" s="327"/>
      <c r="BU433" s="327"/>
      <c r="BV433" s="327"/>
      <c r="BW433" s="327"/>
      <c r="BX433" s="327"/>
      <c r="BY433" s="327"/>
      <c r="BZ433" s="327"/>
      <c r="CA433" s="327"/>
      <c r="CB433" s="327"/>
      <c r="CC433" s="327"/>
      <c r="CD433" s="327"/>
      <c r="CE433" s="327"/>
      <c r="CF433" s="327"/>
      <c r="CG433" s="327"/>
    </row>
    <row r="434" spans="2:85" ht="15" customHeight="1">
      <c r="B434" s="524" t="s">
        <v>1180</v>
      </c>
      <c r="C434" s="327"/>
      <c r="D434" s="327" t="s">
        <v>1175</v>
      </c>
      <c r="E434" s="327"/>
      <c r="F434" s="327"/>
      <c r="G434" s="327" t="s">
        <v>1142</v>
      </c>
      <c r="H434" s="327"/>
      <c r="I434" s="327" t="s">
        <v>1172</v>
      </c>
      <c r="J434" s="327"/>
      <c r="K434" s="327" t="s">
        <v>1146</v>
      </c>
      <c r="L434" s="327"/>
      <c r="M434" s="327"/>
      <c r="N434" s="327"/>
      <c r="O434" s="327"/>
      <c r="P434" s="534"/>
      <c r="Q434" s="534"/>
      <c r="R434" s="534"/>
      <c r="S434" s="327"/>
      <c r="T434" s="327"/>
      <c r="U434" s="327"/>
      <c r="V434" s="327"/>
      <c r="W434" s="327"/>
      <c r="X434" s="327"/>
      <c r="Y434" s="327"/>
      <c r="Z434" s="327"/>
      <c r="AA434" s="327"/>
      <c r="AB434" s="327"/>
      <c r="AC434" s="327"/>
      <c r="AD434" s="327"/>
      <c r="AE434" s="327" t="s">
        <v>132</v>
      </c>
      <c r="AF434" s="327"/>
      <c r="AG434" s="327">
        <v>100</v>
      </c>
      <c r="AH434" s="327"/>
      <c r="AI434" s="327"/>
      <c r="AJ434" s="327"/>
      <c r="AK434" s="327"/>
      <c r="AL434" s="327"/>
      <c r="AM434" s="327"/>
      <c r="AN434" s="327"/>
      <c r="AO434" s="327"/>
      <c r="AP434" s="327"/>
      <c r="AQ434" s="327">
        <v>6</v>
      </c>
      <c r="AR434" s="327">
        <v>6</v>
      </c>
      <c r="AS434" s="327"/>
      <c r="AT434" s="327"/>
      <c r="AU434" s="327">
        <v>2</v>
      </c>
      <c r="AV434" s="327"/>
      <c r="AW434" s="327"/>
      <c r="AX434" s="327"/>
      <c r="AY434" s="327"/>
      <c r="AZ434" s="327"/>
      <c r="BA434" s="327"/>
      <c r="BB434" s="327"/>
      <c r="BC434" s="327"/>
      <c r="BD434" s="327"/>
      <c r="BE434" s="327"/>
      <c r="BF434" s="327"/>
      <c r="BG434" s="327"/>
      <c r="BH434" s="327"/>
      <c r="BI434" s="327"/>
      <c r="BJ434" s="327"/>
      <c r="BK434" s="327"/>
      <c r="BL434" s="327"/>
      <c r="BM434" s="327"/>
      <c r="BN434" s="327">
        <v>1</v>
      </c>
      <c r="BO434" s="327">
        <v>1</v>
      </c>
      <c r="BP434" s="327">
        <v>1</v>
      </c>
      <c r="BQ434" s="327">
        <v>1</v>
      </c>
      <c r="BR434" s="327"/>
      <c r="BS434" s="327">
        <v>3</v>
      </c>
      <c r="BT434" s="327"/>
      <c r="BU434" s="327"/>
      <c r="BV434" s="327"/>
      <c r="BW434" s="327"/>
      <c r="BX434" s="327"/>
      <c r="BY434" s="327"/>
      <c r="BZ434" s="327"/>
      <c r="CA434" s="327"/>
      <c r="CB434" s="327"/>
      <c r="CC434" s="327"/>
      <c r="CD434" s="327"/>
      <c r="CE434" s="327"/>
      <c r="CF434" s="327"/>
      <c r="CG434" s="327"/>
    </row>
    <row r="435" spans="2:85" ht="15" customHeight="1">
      <c r="B435" s="524" t="s">
        <v>1183</v>
      </c>
      <c r="C435" s="327"/>
      <c r="D435" s="327" t="s">
        <v>1176</v>
      </c>
      <c r="E435" s="327"/>
      <c r="F435" s="327"/>
      <c r="G435" s="327" t="s">
        <v>1143</v>
      </c>
      <c r="H435" s="327" t="s">
        <v>1366</v>
      </c>
      <c r="I435" s="327" t="s">
        <v>1173</v>
      </c>
      <c r="J435" s="327"/>
      <c r="K435" s="327" t="s">
        <v>1145</v>
      </c>
      <c r="L435" s="327"/>
      <c r="M435" s="327"/>
      <c r="N435" s="327"/>
      <c r="O435" s="327"/>
      <c r="P435" s="534"/>
      <c r="Q435" s="534"/>
      <c r="R435" s="534"/>
      <c r="S435" s="327"/>
      <c r="T435" s="327"/>
      <c r="U435" s="327"/>
      <c r="V435" s="327"/>
      <c r="W435" s="327"/>
      <c r="X435" s="327"/>
      <c r="Y435" s="327"/>
      <c r="Z435" s="327"/>
      <c r="AA435" s="327"/>
      <c r="AB435" s="327"/>
      <c r="AC435" s="327"/>
      <c r="AD435" s="327"/>
      <c r="AE435" s="327" t="s">
        <v>132</v>
      </c>
      <c r="AF435" s="327"/>
      <c r="AG435" s="327">
        <v>100</v>
      </c>
      <c r="AH435" s="327"/>
      <c r="AI435" s="327"/>
      <c r="AJ435" s="327"/>
      <c r="AK435" s="327"/>
      <c r="AL435" s="327"/>
      <c r="AM435" s="327"/>
      <c r="AN435" s="327"/>
      <c r="AO435" s="327"/>
      <c r="AP435" s="327"/>
      <c r="AQ435" s="327">
        <v>6</v>
      </c>
      <c r="AR435" s="327">
        <v>6</v>
      </c>
      <c r="AS435" s="327"/>
      <c r="AT435" s="327"/>
      <c r="AU435" s="327">
        <v>2</v>
      </c>
      <c r="AV435" s="327"/>
      <c r="AW435" s="327"/>
      <c r="AX435" s="327"/>
      <c r="AY435" s="327"/>
      <c r="AZ435" s="327"/>
      <c r="BA435" s="327"/>
      <c r="BB435" s="327">
        <v>1</v>
      </c>
      <c r="BC435" s="327">
        <v>1</v>
      </c>
      <c r="BD435" s="327">
        <v>1</v>
      </c>
      <c r="BE435" s="327">
        <v>1</v>
      </c>
      <c r="BF435" s="327"/>
      <c r="BG435" s="327"/>
      <c r="BH435" s="327"/>
      <c r="BI435" s="327"/>
      <c r="BJ435" s="327"/>
      <c r="BK435" s="327"/>
      <c r="BL435" s="327"/>
      <c r="BM435" s="327"/>
      <c r="BN435" s="327">
        <v>1</v>
      </c>
      <c r="BO435" s="327">
        <v>1</v>
      </c>
      <c r="BP435" s="327">
        <v>1</v>
      </c>
      <c r="BQ435" s="327">
        <v>1</v>
      </c>
      <c r="BR435" s="327"/>
      <c r="BS435" s="327">
        <v>3</v>
      </c>
      <c r="BT435" s="327"/>
      <c r="BU435" s="327"/>
      <c r="BV435" s="327"/>
      <c r="BW435" s="327"/>
      <c r="BX435" s="327"/>
      <c r="BY435" s="327"/>
      <c r="BZ435" s="327"/>
      <c r="CA435" s="327"/>
      <c r="CB435" s="327"/>
      <c r="CC435" s="327"/>
      <c r="CD435" s="327"/>
      <c r="CE435" s="327"/>
      <c r="CF435" s="327"/>
      <c r="CG435" s="327"/>
    </row>
    <row r="436" spans="2:85" ht="15" customHeight="1">
      <c r="B436" s="524" t="s">
        <v>1183</v>
      </c>
      <c r="C436" s="327"/>
      <c r="D436" s="327" t="s">
        <v>1176</v>
      </c>
      <c r="E436" s="327"/>
      <c r="F436" s="327"/>
      <c r="G436" s="327" t="s">
        <v>1144</v>
      </c>
      <c r="H436" s="327"/>
      <c r="I436" s="327" t="s">
        <v>1174</v>
      </c>
      <c r="J436" s="327"/>
      <c r="K436" s="327" t="s">
        <v>1146</v>
      </c>
      <c r="L436" s="327"/>
      <c r="M436" s="327"/>
      <c r="N436" s="327"/>
      <c r="O436" s="327"/>
      <c r="P436" s="534"/>
      <c r="Q436" s="534"/>
      <c r="R436" s="534"/>
      <c r="S436" s="327"/>
      <c r="T436" s="327"/>
      <c r="U436" s="327"/>
      <c r="V436" s="327"/>
      <c r="W436" s="327"/>
      <c r="X436" s="327"/>
      <c r="Y436" s="327"/>
      <c r="Z436" s="327"/>
      <c r="AA436" s="327"/>
      <c r="AB436" s="327"/>
      <c r="AC436" s="327"/>
      <c r="AD436" s="327"/>
      <c r="AE436" s="327" t="s">
        <v>132</v>
      </c>
      <c r="AF436" s="327"/>
      <c r="AG436" s="327">
        <v>100</v>
      </c>
      <c r="AH436" s="327"/>
      <c r="AI436" s="327"/>
      <c r="AJ436" s="327"/>
      <c r="AK436" s="327"/>
      <c r="AL436" s="327"/>
      <c r="AM436" s="327"/>
      <c r="AN436" s="327"/>
      <c r="AO436" s="327"/>
      <c r="AP436" s="327"/>
      <c r="AQ436" s="327">
        <v>6</v>
      </c>
      <c r="AR436" s="327">
        <v>6</v>
      </c>
      <c r="AS436" s="327"/>
      <c r="AT436" s="327"/>
      <c r="AU436" s="327">
        <v>2</v>
      </c>
      <c r="AV436" s="327"/>
      <c r="AW436" s="327"/>
      <c r="AX436" s="327"/>
      <c r="AY436" s="327"/>
      <c r="AZ436" s="327"/>
      <c r="BA436" s="327"/>
      <c r="BB436" s="327"/>
      <c r="BC436" s="327"/>
      <c r="BD436" s="327"/>
      <c r="BE436" s="327"/>
      <c r="BF436" s="327"/>
      <c r="BG436" s="327"/>
      <c r="BH436" s="327"/>
      <c r="BI436" s="327"/>
      <c r="BJ436" s="327"/>
      <c r="BK436" s="327"/>
      <c r="BL436" s="327"/>
      <c r="BM436" s="327"/>
      <c r="BN436" s="327">
        <v>1</v>
      </c>
      <c r="BO436" s="327">
        <v>1</v>
      </c>
      <c r="BP436" s="327">
        <v>1</v>
      </c>
      <c r="BQ436" s="327">
        <v>1</v>
      </c>
      <c r="BR436" s="327"/>
      <c r="BS436" s="327">
        <v>3</v>
      </c>
      <c r="BT436" s="327"/>
      <c r="BU436" s="327"/>
      <c r="BV436" s="327"/>
      <c r="BW436" s="327"/>
      <c r="BX436" s="327"/>
      <c r="BY436" s="327"/>
      <c r="BZ436" s="327"/>
      <c r="CA436" s="327"/>
      <c r="CB436" s="327"/>
      <c r="CC436" s="327"/>
      <c r="CD436" s="327"/>
      <c r="CE436" s="327"/>
      <c r="CF436" s="327"/>
      <c r="CG436" s="327"/>
    </row>
    <row r="437" spans="2:85" ht="15" customHeight="1">
      <c r="B437" s="524" t="s">
        <v>1185</v>
      </c>
      <c r="C437" s="327"/>
      <c r="D437" s="327"/>
      <c r="E437" s="327"/>
      <c r="F437" s="327"/>
      <c r="G437" s="327" t="s">
        <v>1140</v>
      </c>
      <c r="H437" s="327" t="s">
        <v>1362</v>
      </c>
      <c r="I437" s="327" t="s">
        <v>1167</v>
      </c>
      <c r="J437" s="327"/>
      <c r="K437" s="327" t="s">
        <v>1168</v>
      </c>
      <c r="L437" s="327"/>
      <c r="M437" s="327"/>
      <c r="N437" s="327"/>
      <c r="O437" s="327"/>
      <c r="P437" s="534"/>
      <c r="Q437" s="534"/>
      <c r="R437" s="534"/>
      <c r="S437" s="327"/>
      <c r="T437" s="327"/>
      <c r="U437" s="327"/>
      <c r="V437" s="327"/>
      <c r="W437" s="327"/>
      <c r="X437" s="327"/>
      <c r="Y437" s="327"/>
      <c r="Z437" s="327"/>
      <c r="AA437" s="327"/>
      <c r="AB437" s="327"/>
      <c r="AC437" s="327"/>
      <c r="AD437" s="327"/>
      <c r="AE437" s="327" t="s">
        <v>132</v>
      </c>
      <c r="AF437" s="327"/>
      <c r="AG437" s="327">
        <v>200</v>
      </c>
      <c r="AH437" s="327"/>
      <c r="AI437" s="327"/>
      <c r="AJ437" s="327"/>
      <c r="AK437" s="327"/>
      <c r="AL437" s="327"/>
      <c r="AM437" s="327"/>
      <c r="AN437" s="327"/>
      <c r="AO437" s="327"/>
      <c r="AP437" s="327"/>
      <c r="AQ437" s="537">
        <v>6.3</v>
      </c>
      <c r="AR437" s="537">
        <v>7</v>
      </c>
      <c r="AS437" s="327"/>
      <c r="AT437" s="327"/>
      <c r="AU437" s="327">
        <v>2</v>
      </c>
      <c r="AV437" s="327"/>
      <c r="AW437" s="327"/>
      <c r="AX437" s="327"/>
      <c r="AY437" s="327"/>
      <c r="AZ437" s="327"/>
      <c r="BA437" s="327"/>
      <c r="BB437" s="327">
        <v>1</v>
      </c>
      <c r="BC437" s="327">
        <v>1</v>
      </c>
      <c r="BD437" s="327">
        <v>1</v>
      </c>
      <c r="BE437" s="327">
        <v>1</v>
      </c>
      <c r="BF437" s="327"/>
      <c r="BG437" s="327"/>
      <c r="BH437" s="327"/>
      <c r="BI437" s="327"/>
      <c r="BJ437" s="327"/>
      <c r="BK437" s="327"/>
      <c r="BL437" s="327"/>
      <c r="BM437" s="327"/>
      <c r="BN437" s="327"/>
      <c r="BO437" s="327"/>
      <c r="BP437" s="327"/>
      <c r="BQ437" s="327"/>
      <c r="BR437" s="327"/>
      <c r="BS437" s="327">
        <v>4</v>
      </c>
      <c r="BT437" s="327"/>
      <c r="BU437" s="327"/>
      <c r="BV437" s="327"/>
      <c r="BW437" s="327"/>
      <c r="BX437" s="327"/>
      <c r="BY437" s="327"/>
      <c r="BZ437" s="327"/>
      <c r="CA437" s="327"/>
      <c r="CB437" s="327"/>
      <c r="CC437" s="327"/>
      <c r="CD437" s="327"/>
      <c r="CE437" s="327"/>
      <c r="CF437" s="327"/>
      <c r="CG437" s="327"/>
    </row>
    <row r="438" spans="2:85" ht="15" customHeight="1">
      <c r="B438" s="524" t="s">
        <v>1185</v>
      </c>
      <c r="C438" s="327"/>
      <c r="D438" s="327"/>
      <c r="E438" s="327"/>
      <c r="F438" s="327"/>
      <c r="G438" s="327" t="s">
        <v>1147</v>
      </c>
      <c r="H438" s="327" t="s">
        <v>1147</v>
      </c>
      <c r="I438" s="327" t="s">
        <v>1169</v>
      </c>
      <c r="J438" s="327"/>
      <c r="K438" s="327" t="s">
        <v>1170</v>
      </c>
      <c r="L438" s="327"/>
      <c r="M438" s="327"/>
      <c r="N438" s="327"/>
      <c r="O438" s="327"/>
      <c r="P438" s="534"/>
      <c r="Q438" s="534"/>
      <c r="R438" s="534"/>
      <c r="S438" s="327"/>
      <c r="T438" s="327"/>
      <c r="U438" s="327"/>
      <c r="V438" s="327"/>
      <c r="W438" s="327"/>
      <c r="X438" s="327"/>
      <c r="Y438" s="327"/>
      <c r="Z438" s="327"/>
      <c r="AA438" s="327"/>
      <c r="AB438" s="327"/>
      <c r="AC438" s="327"/>
      <c r="AD438" s="327"/>
      <c r="AE438" s="327" t="s">
        <v>132</v>
      </c>
      <c r="AF438" s="327"/>
      <c r="AG438" s="327">
        <v>200</v>
      </c>
      <c r="AH438" s="327"/>
      <c r="AI438" s="327"/>
      <c r="AJ438" s="327"/>
      <c r="AK438" s="327"/>
      <c r="AL438" s="327"/>
      <c r="AM438" s="327"/>
      <c r="AN438" s="327"/>
      <c r="AO438" s="327"/>
      <c r="AP438" s="327"/>
      <c r="AQ438" s="327">
        <v>6</v>
      </c>
      <c r="AR438" s="327">
        <v>6</v>
      </c>
      <c r="AS438" s="327"/>
      <c r="AT438" s="327"/>
      <c r="AU438" s="327">
        <v>2</v>
      </c>
      <c r="AV438" s="327"/>
      <c r="AW438" s="327"/>
      <c r="AX438" s="327"/>
      <c r="AY438" s="327"/>
      <c r="AZ438" s="327"/>
      <c r="BA438" s="327"/>
      <c r="BB438" s="327">
        <v>1</v>
      </c>
      <c r="BC438" s="327">
        <v>1</v>
      </c>
      <c r="BD438" s="327">
        <v>1</v>
      </c>
      <c r="BE438" s="327">
        <v>1</v>
      </c>
      <c r="BF438" s="327"/>
      <c r="BG438" s="327"/>
      <c r="BH438" s="327"/>
      <c r="BI438" s="327"/>
      <c r="BJ438" s="327"/>
      <c r="BK438" s="327"/>
      <c r="BL438" s="327"/>
      <c r="BM438" s="327"/>
      <c r="BN438" s="327"/>
      <c r="BO438" s="327"/>
      <c r="BP438" s="327"/>
      <c r="BQ438" s="327"/>
      <c r="BR438" s="327"/>
      <c r="BS438" s="327">
        <v>4</v>
      </c>
      <c r="BT438" s="327"/>
      <c r="BU438" s="327"/>
      <c r="BV438" s="327"/>
      <c r="BW438" s="327"/>
      <c r="BX438" s="327"/>
      <c r="BY438" s="327"/>
      <c r="BZ438" s="327"/>
      <c r="CA438" s="327"/>
      <c r="CB438" s="327"/>
      <c r="CC438" s="327"/>
      <c r="CD438" s="327"/>
      <c r="CE438" s="327"/>
      <c r="CF438" s="327"/>
      <c r="CG438" s="327"/>
    </row>
    <row r="439" spans="2:85" ht="15" customHeight="1">
      <c r="B439" s="524" t="s">
        <v>1187</v>
      </c>
      <c r="C439" s="327"/>
      <c r="D439" s="327"/>
      <c r="E439" s="327"/>
      <c r="F439" s="327"/>
      <c r="G439" s="327" t="s">
        <v>1148</v>
      </c>
      <c r="H439" s="327" t="s">
        <v>1148</v>
      </c>
      <c r="I439" s="327"/>
      <c r="J439" s="327"/>
      <c r="K439" s="327"/>
      <c r="L439" s="327"/>
      <c r="M439" s="327"/>
      <c r="N439" s="327"/>
      <c r="O439" s="327"/>
      <c r="P439" s="534"/>
      <c r="Q439" s="534"/>
      <c r="R439" s="534"/>
      <c r="S439" s="327"/>
      <c r="T439" s="327"/>
      <c r="U439" s="327"/>
      <c r="V439" s="327"/>
      <c r="W439" s="327"/>
      <c r="X439" s="327"/>
      <c r="Y439" s="327"/>
      <c r="Z439" s="327"/>
      <c r="AA439" s="327"/>
      <c r="AB439" s="327"/>
      <c r="AC439" s="327"/>
      <c r="AD439" s="327"/>
      <c r="AE439" s="327" t="s">
        <v>1206</v>
      </c>
      <c r="AF439" s="327"/>
      <c r="AG439" s="327">
        <v>50</v>
      </c>
      <c r="AH439" s="327"/>
      <c r="AI439" s="327"/>
      <c r="AJ439" s="327"/>
      <c r="AK439" s="327"/>
      <c r="AL439" s="327"/>
      <c r="AM439" s="327"/>
      <c r="AN439" s="327"/>
      <c r="AO439" s="327"/>
      <c r="AP439" s="327"/>
      <c r="AQ439" s="537">
        <v>5.9</v>
      </c>
      <c r="AR439" s="537">
        <v>7</v>
      </c>
      <c r="AS439" s="327"/>
      <c r="AT439" s="327"/>
      <c r="AU439" s="327">
        <v>2</v>
      </c>
      <c r="AV439" s="327"/>
      <c r="AW439" s="327"/>
      <c r="AX439" s="327"/>
      <c r="AY439" s="327"/>
      <c r="AZ439" s="327"/>
      <c r="BA439" s="327"/>
      <c r="BB439" s="327">
        <v>1</v>
      </c>
      <c r="BC439" s="327">
        <v>1</v>
      </c>
      <c r="BD439" s="327">
        <v>1</v>
      </c>
      <c r="BE439" s="327">
        <v>1</v>
      </c>
      <c r="BF439" s="327"/>
      <c r="BG439" s="327"/>
      <c r="BH439" s="327"/>
      <c r="BI439" s="327"/>
      <c r="BJ439" s="327"/>
      <c r="BK439" s="327"/>
      <c r="BL439" s="327"/>
      <c r="BM439" s="327"/>
      <c r="BN439" s="327"/>
      <c r="BO439" s="327"/>
      <c r="BP439" s="327"/>
      <c r="BQ439" s="327"/>
      <c r="BR439" s="327"/>
      <c r="BS439" s="327">
        <v>4</v>
      </c>
      <c r="BT439" s="327"/>
      <c r="BU439" s="327">
        <v>4</v>
      </c>
      <c r="BV439" s="327"/>
      <c r="BW439" s="327"/>
      <c r="BX439" s="327"/>
      <c r="BY439" s="327"/>
      <c r="BZ439" s="327"/>
      <c r="CA439" s="327"/>
      <c r="CB439" s="327"/>
      <c r="CC439" s="327"/>
      <c r="CD439" s="327"/>
      <c r="CE439" s="327"/>
      <c r="CF439" s="327"/>
      <c r="CG439" s="327"/>
    </row>
    <row r="440" spans="2:85" ht="15" customHeight="1">
      <c r="B440" s="524" t="s">
        <v>1214</v>
      </c>
      <c r="C440" s="327"/>
      <c r="D440" s="327"/>
      <c r="E440" s="327" t="s">
        <v>132</v>
      </c>
      <c r="F440" s="327"/>
      <c r="G440" s="327" t="s">
        <v>1196</v>
      </c>
      <c r="H440" s="327" t="s">
        <v>1197</v>
      </c>
      <c r="I440" s="327" t="s">
        <v>1197</v>
      </c>
      <c r="J440" s="327" t="s">
        <v>1198</v>
      </c>
      <c r="K440" s="327" t="s">
        <v>1198</v>
      </c>
      <c r="L440" s="327"/>
      <c r="M440" s="327"/>
      <c r="N440" s="327"/>
      <c r="O440" s="327"/>
      <c r="P440" s="534"/>
      <c r="Q440" s="534"/>
      <c r="R440" s="534"/>
      <c r="S440" s="327"/>
      <c r="T440" s="327"/>
      <c r="U440" s="327"/>
      <c r="V440" s="327"/>
      <c r="W440" s="327"/>
      <c r="X440" s="327"/>
      <c r="Y440" s="327"/>
      <c r="Z440" s="327"/>
      <c r="AA440" s="327"/>
      <c r="AB440" s="327"/>
      <c r="AC440" s="327"/>
      <c r="AD440" s="327"/>
      <c r="AE440" s="327" t="s">
        <v>169</v>
      </c>
      <c r="AF440" s="327"/>
      <c r="AG440" s="327">
        <v>50</v>
      </c>
      <c r="AH440" s="327"/>
      <c r="AI440" s="327"/>
      <c r="AJ440" s="327"/>
      <c r="AK440" s="327"/>
      <c r="AL440" s="327"/>
      <c r="AM440" s="327"/>
      <c r="AN440" s="327"/>
      <c r="AO440" s="327"/>
      <c r="AP440" s="327"/>
      <c r="AQ440" s="327">
        <v>14</v>
      </c>
      <c r="AR440" s="327">
        <v>18</v>
      </c>
      <c r="AS440" s="327"/>
      <c r="AT440" s="327"/>
      <c r="AU440" s="327">
        <v>2</v>
      </c>
      <c r="AV440" s="327"/>
      <c r="AW440" s="327"/>
      <c r="AX440" s="327"/>
      <c r="AY440" s="327"/>
      <c r="AZ440" s="327"/>
      <c r="BA440" s="327"/>
      <c r="BB440" s="327"/>
      <c r="BC440" s="327"/>
      <c r="BD440" s="327"/>
      <c r="BE440" s="327"/>
      <c r="BF440" s="327"/>
      <c r="BG440" s="327"/>
      <c r="BH440" s="327"/>
      <c r="BI440" s="327"/>
      <c r="BJ440" s="327">
        <v>1</v>
      </c>
      <c r="BK440" s="327">
        <v>1</v>
      </c>
      <c r="BL440" s="327">
        <v>1</v>
      </c>
      <c r="BM440" s="327">
        <v>1</v>
      </c>
      <c r="BN440" s="327"/>
      <c r="BO440" s="327"/>
      <c r="BP440" s="327"/>
      <c r="BQ440" s="327"/>
      <c r="BR440" s="327"/>
      <c r="BS440" s="327">
        <v>3</v>
      </c>
      <c r="BT440" s="327"/>
      <c r="BU440" s="327"/>
      <c r="BV440" s="327"/>
      <c r="BW440" s="327"/>
      <c r="BX440" s="327"/>
      <c r="BY440" s="327"/>
      <c r="BZ440" s="327"/>
      <c r="CA440" s="327"/>
      <c r="CB440" s="327"/>
      <c r="CC440" s="327"/>
      <c r="CD440" s="327"/>
      <c r="CE440" s="327"/>
      <c r="CF440" s="327"/>
      <c r="CG440" s="327"/>
    </row>
    <row r="441" spans="2:85" ht="15" customHeight="1">
      <c r="B441" s="524" t="s">
        <v>1214</v>
      </c>
      <c r="C441" s="327"/>
      <c r="D441" s="327"/>
      <c r="E441" s="327" t="s">
        <v>132</v>
      </c>
      <c r="F441" s="327"/>
      <c r="G441" s="327" t="s">
        <v>1199</v>
      </c>
      <c r="H441" s="327" t="s">
        <v>1200</v>
      </c>
      <c r="I441" s="327" t="s">
        <v>1200</v>
      </c>
      <c r="J441" s="327" t="s">
        <v>1201</v>
      </c>
      <c r="K441" s="327" t="s">
        <v>1201</v>
      </c>
      <c r="L441" s="327"/>
      <c r="M441" s="327"/>
      <c r="N441" s="327"/>
      <c r="O441" s="327"/>
      <c r="P441" s="534"/>
      <c r="Q441" s="534"/>
      <c r="R441" s="534"/>
      <c r="S441" s="327"/>
      <c r="T441" s="327"/>
      <c r="U441" s="327"/>
      <c r="V441" s="327"/>
      <c r="W441" s="327"/>
      <c r="X441" s="327"/>
      <c r="Y441" s="327"/>
      <c r="Z441" s="327"/>
      <c r="AA441" s="327"/>
      <c r="AB441" s="327"/>
      <c r="AC441" s="327"/>
      <c r="AD441" s="327"/>
      <c r="AE441" s="327" t="s">
        <v>169</v>
      </c>
      <c r="AF441" s="327"/>
      <c r="AG441" s="327">
        <v>50</v>
      </c>
      <c r="AH441" s="327"/>
      <c r="AI441" s="327"/>
      <c r="AJ441" s="327"/>
      <c r="AK441" s="327"/>
      <c r="AL441" s="327"/>
      <c r="AM441" s="327"/>
      <c r="AN441" s="327"/>
      <c r="AO441" s="327"/>
      <c r="AP441" s="327"/>
      <c r="AQ441" s="327">
        <v>14</v>
      </c>
      <c r="AR441" s="327">
        <v>18</v>
      </c>
      <c r="AS441" s="327"/>
      <c r="AT441" s="327"/>
      <c r="AU441" s="327">
        <v>2</v>
      </c>
      <c r="AV441" s="327"/>
      <c r="AW441" s="327"/>
      <c r="AX441" s="327"/>
      <c r="AY441" s="327"/>
      <c r="AZ441" s="327"/>
      <c r="BA441" s="327"/>
      <c r="BB441" s="327"/>
      <c r="BC441" s="327"/>
      <c r="BD441" s="327"/>
      <c r="BE441" s="327"/>
      <c r="BF441" s="327"/>
      <c r="BG441" s="327"/>
      <c r="BH441" s="327"/>
      <c r="BI441" s="327"/>
      <c r="BJ441" s="327"/>
      <c r="BK441" s="327"/>
      <c r="BL441" s="327"/>
      <c r="BM441" s="327"/>
      <c r="BN441" s="327"/>
      <c r="BO441" s="327"/>
      <c r="BP441" s="327"/>
      <c r="BQ441" s="327"/>
      <c r="BR441" s="327"/>
      <c r="BS441" s="327">
        <v>3</v>
      </c>
      <c r="BT441" s="327"/>
      <c r="BU441" s="327"/>
      <c r="BV441" s="327"/>
      <c r="BW441" s="327"/>
      <c r="BX441" s="327"/>
      <c r="BY441" s="327"/>
      <c r="BZ441" s="327"/>
      <c r="CA441" s="327"/>
      <c r="CB441" s="327"/>
      <c r="CC441" s="327"/>
      <c r="CD441" s="327"/>
      <c r="CE441" s="327"/>
      <c r="CF441" s="327"/>
      <c r="CG441" s="327"/>
    </row>
    <row r="442" spans="2:85" ht="15" customHeight="1">
      <c r="B442" s="524" t="s">
        <v>1213</v>
      </c>
      <c r="C442" s="327"/>
      <c r="D442" s="327"/>
      <c r="E442" s="327" t="s">
        <v>132</v>
      </c>
      <c r="F442" s="327"/>
      <c r="G442" s="327" t="s">
        <v>1194</v>
      </c>
      <c r="H442" s="327" t="s">
        <v>1202</v>
      </c>
      <c r="I442" s="327" t="s">
        <v>1202</v>
      </c>
      <c r="J442" s="327" t="s">
        <v>1203</v>
      </c>
      <c r="K442" s="327" t="s">
        <v>1203</v>
      </c>
      <c r="L442" s="327"/>
      <c r="M442" s="327"/>
      <c r="N442" s="327"/>
      <c r="O442" s="327"/>
      <c r="P442" s="534"/>
      <c r="Q442" s="534"/>
      <c r="R442" s="534"/>
      <c r="S442" s="327"/>
      <c r="T442" s="327"/>
      <c r="U442" s="327"/>
      <c r="V442" s="327"/>
      <c r="W442" s="327"/>
      <c r="X442" s="327"/>
      <c r="Y442" s="327"/>
      <c r="Z442" s="327"/>
      <c r="AA442" s="327"/>
      <c r="AB442" s="327"/>
      <c r="AC442" s="327"/>
      <c r="AD442" s="327"/>
      <c r="AE442" s="327" t="s">
        <v>169</v>
      </c>
      <c r="AF442" s="327"/>
      <c r="AG442" s="327">
        <v>25</v>
      </c>
      <c r="AH442" s="327"/>
      <c r="AI442" s="327"/>
      <c r="AJ442" s="327"/>
      <c r="AK442" s="327"/>
      <c r="AL442" s="327"/>
      <c r="AM442" s="327"/>
      <c r="AN442" s="327"/>
      <c r="AO442" s="327"/>
      <c r="AP442" s="327"/>
      <c r="AQ442" s="327">
        <v>14</v>
      </c>
      <c r="AR442" s="327">
        <v>18</v>
      </c>
      <c r="AS442" s="327"/>
      <c r="AT442" s="327"/>
      <c r="AU442" s="327">
        <v>2</v>
      </c>
      <c r="AV442" s="327"/>
      <c r="AW442" s="327"/>
      <c r="AX442" s="327"/>
      <c r="AY442" s="327"/>
      <c r="AZ442" s="327"/>
      <c r="BA442" s="327"/>
      <c r="BB442" s="327"/>
      <c r="BC442" s="327"/>
      <c r="BD442" s="327"/>
      <c r="BE442" s="327"/>
      <c r="BF442" s="327"/>
      <c r="BG442" s="327"/>
      <c r="BH442" s="327"/>
      <c r="BI442" s="327"/>
      <c r="BJ442" s="327">
        <v>1</v>
      </c>
      <c r="BK442" s="327">
        <v>1</v>
      </c>
      <c r="BL442" s="327">
        <v>1</v>
      </c>
      <c r="BM442" s="327">
        <v>1</v>
      </c>
      <c r="BN442" s="327"/>
      <c r="BO442" s="327"/>
      <c r="BP442" s="327"/>
      <c r="BQ442" s="327"/>
      <c r="BR442" s="327"/>
      <c r="BS442" s="327">
        <v>4</v>
      </c>
      <c r="BT442" s="327"/>
      <c r="BU442" s="327"/>
      <c r="BV442" s="327"/>
      <c r="BW442" s="327"/>
      <c r="BX442" s="327"/>
      <c r="BY442" s="327"/>
      <c r="BZ442" s="327"/>
      <c r="CA442" s="327"/>
      <c r="CB442" s="327"/>
      <c r="CC442" s="327"/>
      <c r="CD442" s="327"/>
      <c r="CE442" s="327"/>
      <c r="CF442" s="327"/>
      <c r="CG442" s="327"/>
    </row>
    <row r="443" spans="2:85" ht="15" customHeight="1">
      <c r="B443" s="524" t="s">
        <v>1213</v>
      </c>
      <c r="C443" s="327"/>
      <c r="D443" s="327"/>
      <c r="E443" s="327" t="s">
        <v>132</v>
      </c>
      <c r="F443" s="327"/>
      <c r="G443" s="327" t="s">
        <v>1195</v>
      </c>
      <c r="H443" s="327" t="s">
        <v>1204</v>
      </c>
      <c r="I443" s="327" t="s">
        <v>1204</v>
      </c>
      <c r="J443" s="327" t="s">
        <v>1205</v>
      </c>
      <c r="K443" s="327" t="s">
        <v>1205</v>
      </c>
      <c r="L443" s="327"/>
      <c r="M443" s="327"/>
      <c r="N443" s="327"/>
      <c r="O443" s="327"/>
      <c r="P443" s="534"/>
      <c r="Q443" s="534"/>
      <c r="R443" s="534"/>
      <c r="S443" s="327"/>
      <c r="T443" s="327"/>
      <c r="U443" s="327"/>
      <c r="V443" s="327"/>
      <c r="W443" s="327"/>
      <c r="X443" s="327"/>
      <c r="Y443" s="327"/>
      <c r="Z443" s="327"/>
      <c r="AA443" s="327"/>
      <c r="AB443" s="327"/>
      <c r="AC443" s="327"/>
      <c r="AD443" s="327"/>
      <c r="AE443" s="327" t="s">
        <v>169</v>
      </c>
      <c r="AF443" s="327"/>
      <c r="AG443" s="327">
        <v>25</v>
      </c>
      <c r="AH443" s="327"/>
      <c r="AI443" s="327"/>
      <c r="AJ443" s="327"/>
      <c r="AK443" s="327"/>
      <c r="AL443" s="327"/>
      <c r="AM443" s="327"/>
      <c r="AN443" s="327"/>
      <c r="AO443" s="327"/>
      <c r="AP443" s="327"/>
      <c r="AQ443" s="327">
        <v>14</v>
      </c>
      <c r="AR443" s="327">
        <v>18</v>
      </c>
      <c r="AS443" s="327"/>
      <c r="AT443" s="327"/>
      <c r="AU443" s="327">
        <v>2</v>
      </c>
      <c r="AV443" s="327"/>
      <c r="AW443" s="327"/>
      <c r="AX443" s="327"/>
      <c r="AY443" s="327"/>
      <c r="AZ443" s="327"/>
      <c r="BA443" s="327"/>
      <c r="BB443" s="327"/>
      <c r="BC443" s="327"/>
      <c r="BD443" s="327"/>
      <c r="BE443" s="327"/>
      <c r="BF443" s="327"/>
      <c r="BG443" s="327"/>
      <c r="BH443" s="327"/>
      <c r="BI443" s="327"/>
      <c r="BJ443" s="327"/>
      <c r="BK443" s="327"/>
      <c r="BL443" s="327"/>
      <c r="BM443" s="327"/>
      <c r="BN443" s="327"/>
      <c r="BO443" s="327"/>
      <c r="BP443" s="327"/>
      <c r="BQ443" s="327"/>
      <c r="BR443" s="327"/>
      <c r="BS443" s="327">
        <v>4</v>
      </c>
      <c r="BT443" s="327"/>
      <c r="BU443" s="327"/>
      <c r="BV443" s="327"/>
      <c r="BW443" s="327"/>
      <c r="BX443" s="327"/>
      <c r="BY443" s="327"/>
      <c r="BZ443" s="327"/>
      <c r="CA443" s="327"/>
      <c r="CB443" s="327"/>
      <c r="CC443" s="327"/>
      <c r="CD443" s="327"/>
      <c r="CE443" s="327"/>
      <c r="CF443" s="327"/>
      <c r="CG443" s="327"/>
    </row>
    <row r="444" spans="2:85" ht="15" customHeight="1">
      <c r="B444" s="524" t="s">
        <v>1207</v>
      </c>
      <c r="C444" s="327"/>
      <c r="D444" s="327"/>
      <c r="E444" s="327" t="s">
        <v>132</v>
      </c>
      <c r="F444" s="327"/>
      <c r="G444" s="327" t="s">
        <v>1207</v>
      </c>
      <c r="H444" s="327"/>
      <c r="I444" s="327"/>
      <c r="J444" s="327" t="s">
        <v>1208</v>
      </c>
      <c r="K444" s="327"/>
      <c r="L444" s="327"/>
      <c r="M444" s="327"/>
      <c r="N444" s="327"/>
      <c r="O444" s="327"/>
      <c r="P444" s="534"/>
      <c r="Q444" s="534"/>
      <c r="R444" s="534"/>
      <c r="S444" s="327"/>
      <c r="T444" s="327"/>
      <c r="U444" s="327"/>
      <c r="V444" s="327"/>
      <c r="W444" s="327"/>
      <c r="X444" s="327"/>
      <c r="Y444" s="327"/>
      <c r="Z444" s="327"/>
      <c r="AA444" s="327"/>
      <c r="AB444" s="327"/>
      <c r="AC444" s="327"/>
      <c r="AD444" s="327"/>
      <c r="AE444" s="327" t="s">
        <v>169</v>
      </c>
      <c r="AF444" s="327"/>
      <c r="AG444" s="327">
        <v>100</v>
      </c>
      <c r="AH444" s="327"/>
      <c r="AI444" s="327"/>
      <c r="AJ444" s="327"/>
      <c r="AK444" s="327"/>
      <c r="AL444" s="327"/>
      <c r="AM444" s="327"/>
      <c r="AN444" s="327"/>
      <c r="AO444" s="327"/>
      <c r="AP444" s="327"/>
      <c r="AQ444" s="327">
        <v>12</v>
      </c>
      <c r="AR444" s="327">
        <v>18</v>
      </c>
      <c r="AS444" s="327"/>
      <c r="AT444" s="327"/>
      <c r="AU444" s="327">
        <v>2</v>
      </c>
      <c r="AV444" s="327"/>
      <c r="AW444" s="327"/>
      <c r="AX444" s="327"/>
      <c r="AY444" s="327"/>
      <c r="AZ444" s="327"/>
      <c r="BA444" s="327"/>
      <c r="BB444" s="327"/>
      <c r="BC444" s="327"/>
      <c r="BD444" s="327"/>
      <c r="BE444" s="327"/>
      <c r="BF444" s="327"/>
      <c r="BG444" s="327"/>
      <c r="BH444" s="327"/>
      <c r="BI444" s="327"/>
      <c r="BJ444" s="327">
        <v>1</v>
      </c>
      <c r="BK444" s="327">
        <v>1</v>
      </c>
      <c r="BL444" s="327">
        <v>1</v>
      </c>
      <c r="BM444" s="327">
        <v>1</v>
      </c>
      <c r="BN444" s="327"/>
      <c r="BO444" s="327"/>
      <c r="BP444" s="327"/>
      <c r="BQ444" s="327"/>
      <c r="BR444" s="327"/>
      <c r="BS444" s="327">
        <v>3</v>
      </c>
      <c r="BT444" s="327"/>
      <c r="BU444" s="327"/>
      <c r="BV444" s="327"/>
      <c r="BW444" s="327"/>
      <c r="BX444" s="327"/>
      <c r="BY444" s="327"/>
      <c r="BZ444" s="327"/>
      <c r="CA444" s="327"/>
      <c r="CB444" s="327"/>
      <c r="CC444" s="327"/>
      <c r="CD444" s="327"/>
      <c r="CE444" s="327"/>
      <c r="CF444" s="327"/>
      <c r="CG444" s="327"/>
    </row>
    <row r="445" spans="2:85" ht="15" customHeight="1">
      <c r="B445" s="524" t="s">
        <v>1211</v>
      </c>
      <c r="C445" s="327"/>
      <c r="D445" s="327"/>
      <c r="E445" s="327" t="s">
        <v>132</v>
      </c>
      <c r="F445" s="327"/>
      <c r="G445" s="327" t="s">
        <v>1211</v>
      </c>
      <c r="H445" s="327" t="s">
        <v>1241</v>
      </c>
      <c r="I445" s="327"/>
      <c r="J445" s="327" t="s">
        <v>1209</v>
      </c>
      <c r="K445" s="327"/>
      <c r="L445" s="327"/>
      <c r="M445" s="327"/>
      <c r="N445" s="327"/>
      <c r="O445" s="327"/>
      <c r="P445" s="534"/>
      <c r="Q445" s="534"/>
      <c r="R445" s="534"/>
      <c r="S445" s="327"/>
      <c r="T445" s="327"/>
      <c r="U445" s="327"/>
      <c r="V445" s="327"/>
      <c r="W445" s="327"/>
      <c r="X445" s="327"/>
      <c r="Y445" s="327"/>
      <c r="Z445" s="327"/>
      <c r="AA445" s="327"/>
      <c r="AB445" s="327"/>
      <c r="AC445" s="327"/>
      <c r="AD445" s="327"/>
      <c r="AE445" s="327" t="s">
        <v>169</v>
      </c>
      <c r="AF445" s="327"/>
      <c r="AG445" s="327">
        <v>15</v>
      </c>
      <c r="AH445" s="327"/>
      <c r="AI445" s="327"/>
      <c r="AJ445" s="327"/>
      <c r="AK445" s="327"/>
      <c r="AL445" s="327"/>
      <c r="AM445" s="327"/>
      <c r="AN445" s="327"/>
      <c r="AO445" s="327"/>
      <c r="AP445" s="327"/>
      <c r="AQ445" s="327">
        <v>14</v>
      </c>
      <c r="AR445" s="327">
        <v>18</v>
      </c>
      <c r="AS445" s="327"/>
      <c r="AT445" s="327"/>
      <c r="AU445" s="327">
        <v>2</v>
      </c>
      <c r="AV445" s="327"/>
      <c r="AW445" s="327"/>
      <c r="AX445" s="327"/>
      <c r="AY445" s="327"/>
      <c r="AZ445" s="327"/>
      <c r="BA445" s="327"/>
      <c r="BB445" s="327"/>
      <c r="BC445" s="327"/>
      <c r="BD445" s="327"/>
      <c r="BE445" s="327"/>
      <c r="BF445" s="327"/>
      <c r="BG445" s="327"/>
      <c r="BH445" s="327"/>
      <c r="BI445" s="327"/>
      <c r="BJ445" s="327">
        <v>1</v>
      </c>
      <c r="BK445" s="327">
        <v>1</v>
      </c>
      <c r="BL445" s="327">
        <v>1</v>
      </c>
      <c r="BM445" s="327">
        <v>1</v>
      </c>
      <c r="BN445" s="327"/>
      <c r="BO445" s="327"/>
      <c r="BP445" s="327"/>
      <c r="BQ445" s="327"/>
      <c r="BR445" s="327"/>
      <c r="BS445" s="327">
        <v>4</v>
      </c>
      <c r="BT445" s="327"/>
      <c r="BU445" s="327"/>
      <c r="BV445" s="327"/>
      <c r="BW445" s="327"/>
      <c r="BX445" s="327"/>
      <c r="BY445" s="327"/>
      <c r="BZ445" s="327"/>
      <c r="CA445" s="327"/>
      <c r="CB445" s="327"/>
      <c r="CC445" s="327"/>
      <c r="CD445" s="327"/>
      <c r="CE445" s="327"/>
      <c r="CF445" s="327"/>
      <c r="CG445" s="327"/>
    </row>
    <row r="446" spans="2:85" ht="15" customHeight="1">
      <c r="B446" s="524" t="s">
        <v>1211</v>
      </c>
      <c r="C446" s="327"/>
      <c r="D446" s="327"/>
      <c r="E446" s="327" t="s">
        <v>132</v>
      </c>
      <c r="F446" s="327"/>
      <c r="G446" s="327" t="s">
        <v>1235</v>
      </c>
      <c r="H446" s="327" t="s">
        <v>1241</v>
      </c>
      <c r="I446" s="327"/>
      <c r="J446" s="327" t="s">
        <v>1209</v>
      </c>
      <c r="K446" s="327"/>
      <c r="L446" s="327"/>
      <c r="M446" s="327"/>
      <c r="N446" s="327"/>
      <c r="O446" s="327"/>
      <c r="P446" s="534"/>
      <c r="Q446" s="534"/>
      <c r="R446" s="534"/>
      <c r="S446" s="327"/>
      <c r="T446" s="327"/>
      <c r="U446" s="327"/>
      <c r="V446" s="327"/>
      <c r="W446" s="327"/>
      <c r="X446" s="327"/>
      <c r="Y446" s="327"/>
      <c r="Z446" s="327"/>
      <c r="AA446" s="327"/>
      <c r="AB446" s="327"/>
      <c r="AC446" s="327"/>
      <c r="AD446" s="327"/>
      <c r="AE446" s="327" t="s">
        <v>169</v>
      </c>
      <c r="AF446" s="327"/>
      <c r="AG446" s="327">
        <v>15</v>
      </c>
      <c r="AH446" s="327"/>
      <c r="AI446" s="327"/>
      <c r="AJ446" s="327"/>
      <c r="AK446" s="327"/>
      <c r="AL446" s="327"/>
      <c r="AM446" s="327"/>
      <c r="AN446" s="327"/>
      <c r="AO446" s="327"/>
      <c r="AP446" s="327"/>
      <c r="AQ446" s="327">
        <v>14</v>
      </c>
      <c r="AR446" s="327">
        <v>18</v>
      </c>
      <c r="AS446" s="327"/>
      <c r="AT446" s="327"/>
      <c r="AU446" s="327">
        <v>2</v>
      </c>
      <c r="AV446" s="327"/>
      <c r="AW446" s="327"/>
      <c r="AX446" s="327"/>
      <c r="AY446" s="327"/>
      <c r="AZ446" s="327"/>
      <c r="BA446" s="327"/>
      <c r="BB446" s="327"/>
      <c r="BC446" s="327"/>
      <c r="BD446" s="327"/>
      <c r="BE446" s="327"/>
      <c r="BF446" s="327"/>
      <c r="BG446" s="327"/>
      <c r="BH446" s="327"/>
      <c r="BI446" s="327"/>
      <c r="BJ446" s="327">
        <v>1</v>
      </c>
      <c r="BK446" s="327">
        <v>1</v>
      </c>
      <c r="BL446" s="327">
        <v>1</v>
      </c>
      <c r="BM446" s="327">
        <v>1</v>
      </c>
      <c r="BN446" s="327"/>
      <c r="BO446" s="327"/>
      <c r="BP446" s="327"/>
      <c r="BQ446" s="327"/>
      <c r="BR446" s="327"/>
      <c r="BS446" s="327">
        <v>4</v>
      </c>
      <c r="BT446" s="327"/>
      <c r="BU446" s="327"/>
      <c r="BV446" s="327"/>
      <c r="BW446" s="327"/>
      <c r="BX446" s="327"/>
      <c r="BY446" s="327"/>
      <c r="BZ446" s="327"/>
      <c r="CA446" s="327"/>
      <c r="CB446" s="327"/>
      <c r="CC446" s="327"/>
      <c r="CD446" s="327"/>
      <c r="CE446" s="327"/>
      <c r="CF446" s="327"/>
      <c r="CG446" s="327"/>
    </row>
    <row r="447" spans="2:85" ht="15" customHeight="1">
      <c r="B447" s="524" t="s">
        <v>1233</v>
      </c>
      <c r="C447" s="327"/>
      <c r="D447" s="327"/>
      <c r="E447" s="327" t="s">
        <v>132</v>
      </c>
      <c r="F447" s="327"/>
      <c r="G447" s="327" t="s">
        <v>1233</v>
      </c>
      <c r="H447" s="327" t="s">
        <v>1242</v>
      </c>
      <c r="I447" s="327"/>
      <c r="J447" s="327" t="s">
        <v>1209</v>
      </c>
      <c r="K447" s="327"/>
      <c r="L447" s="327"/>
      <c r="M447" s="327"/>
      <c r="N447" s="327"/>
      <c r="O447" s="327"/>
      <c r="P447" s="534"/>
      <c r="Q447" s="534"/>
      <c r="R447" s="534"/>
      <c r="S447" s="327"/>
      <c r="T447" s="327"/>
      <c r="U447" s="327"/>
      <c r="V447" s="327"/>
      <c r="W447" s="327"/>
      <c r="X447" s="327"/>
      <c r="Y447" s="327"/>
      <c r="Z447" s="327"/>
      <c r="AA447" s="327"/>
      <c r="AB447" s="327"/>
      <c r="AC447" s="327"/>
      <c r="AD447" s="327"/>
      <c r="AE447" s="327" t="s">
        <v>169</v>
      </c>
      <c r="AF447" s="327"/>
      <c r="AG447" s="327">
        <v>15</v>
      </c>
      <c r="AH447" s="327"/>
      <c r="AI447" s="327"/>
      <c r="AJ447" s="327"/>
      <c r="AK447" s="327"/>
      <c r="AL447" s="327"/>
      <c r="AM447" s="327"/>
      <c r="AN447" s="327"/>
      <c r="AO447" s="327"/>
      <c r="AP447" s="327"/>
      <c r="AQ447" s="327">
        <v>14</v>
      </c>
      <c r="AR447" s="327">
        <v>18</v>
      </c>
      <c r="AS447" s="327"/>
      <c r="AT447" s="327"/>
      <c r="AU447" s="327">
        <v>2</v>
      </c>
      <c r="AV447" s="327"/>
      <c r="AW447" s="327"/>
      <c r="AX447" s="327"/>
      <c r="AY447" s="327"/>
      <c r="AZ447" s="327"/>
      <c r="BA447" s="327"/>
      <c r="BB447" s="327"/>
      <c r="BC447" s="327"/>
      <c r="BD447" s="327"/>
      <c r="BE447" s="327"/>
      <c r="BF447" s="327"/>
      <c r="BG447" s="327"/>
      <c r="BH447" s="327"/>
      <c r="BI447" s="327"/>
      <c r="BJ447" s="327">
        <v>1</v>
      </c>
      <c r="BK447" s="327">
        <v>1</v>
      </c>
      <c r="BL447" s="327">
        <v>1</v>
      </c>
      <c r="BM447" s="327">
        <v>1</v>
      </c>
      <c r="BN447" s="327"/>
      <c r="BO447" s="327"/>
      <c r="BP447" s="327"/>
      <c r="BQ447" s="327"/>
      <c r="BR447" s="327"/>
      <c r="BS447" s="327">
        <v>4</v>
      </c>
      <c r="BT447" s="327"/>
      <c r="BU447" s="327"/>
      <c r="BV447" s="327"/>
      <c r="BW447" s="327"/>
      <c r="BX447" s="327"/>
      <c r="BY447" s="327"/>
      <c r="BZ447" s="327"/>
      <c r="CA447" s="327"/>
      <c r="CB447" s="327"/>
      <c r="CC447" s="327"/>
      <c r="CD447" s="327"/>
      <c r="CE447" s="327"/>
      <c r="CF447" s="327"/>
      <c r="CG447" s="327"/>
    </row>
    <row r="448" spans="2:85" ht="15" customHeight="1">
      <c r="B448" s="524" t="s">
        <v>1233</v>
      </c>
      <c r="C448" s="327"/>
      <c r="D448" s="327"/>
      <c r="E448" s="327" t="s">
        <v>132</v>
      </c>
      <c r="F448" s="327"/>
      <c r="G448" s="327" t="s">
        <v>1234</v>
      </c>
      <c r="H448" s="327" t="s">
        <v>1242</v>
      </c>
      <c r="I448" s="327"/>
      <c r="J448" s="327" t="s">
        <v>1209</v>
      </c>
      <c r="K448" s="327"/>
      <c r="L448" s="327"/>
      <c r="M448" s="327"/>
      <c r="N448" s="327"/>
      <c r="O448" s="327"/>
      <c r="P448" s="534"/>
      <c r="Q448" s="534"/>
      <c r="R448" s="534"/>
      <c r="S448" s="327"/>
      <c r="T448" s="327"/>
      <c r="U448" s="327"/>
      <c r="V448" s="327"/>
      <c r="W448" s="327"/>
      <c r="X448" s="327"/>
      <c r="Y448" s="327"/>
      <c r="Z448" s="327"/>
      <c r="AA448" s="327"/>
      <c r="AB448" s="327"/>
      <c r="AC448" s="327"/>
      <c r="AD448" s="327"/>
      <c r="AE448" s="327" t="s">
        <v>169</v>
      </c>
      <c r="AF448" s="327"/>
      <c r="AG448" s="327">
        <v>15</v>
      </c>
      <c r="AH448" s="327"/>
      <c r="AI448" s="327"/>
      <c r="AJ448" s="327"/>
      <c r="AK448" s="327"/>
      <c r="AL448" s="327"/>
      <c r="AM448" s="327"/>
      <c r="AN448" s="327"/>
      <c r="AO448" s="327"/>
      <c r="AP448" s="327"/>
      <c r="AQ448" s="327">
        <v>14</v>
      </c>
      <c r="AR448" s="327">
        <v>18</v>
      </c>
      <c r="AS448" s="327"/>
      <c r="AT448" s="327"/>
      <c r="AU448" s="327">
        <v>2</v>
      </c>
      <c r="AV448" s="327"/>
      <c r="AW448" s="327"/>
      <c r="AX448" s="327"/>
      <c r="AY448" s="327"/>
      <c r="AZ448" s="327"/>
      <c r="BA448" s="327"/>
      <c r="BB448" s="327"/>
      <c r="BC448" s="327"/>
      <c r="BD448" s="327"/>
      <c r="BE448" s="327"/>
      <c r="BF448" s="327"/>
      <c r="BG448" s="327"/>
      <c r="BH448" s="327"/>
      <c r="BI448" s="327"/>
      <c r="BJ448" s="327">
        <v>1</v>
      </c>
      <c r="BK448" s="327">
        <v>1</v>
      </c>
      <c r="BL448" s="327">
        <v>1</v>
      </c>
      <c r="BM448" s="327">
        <v>1</v>
      </c>
      <c r="BN448" s="327"/>
      <c r="BO448" s="327"/>
      <c r="BP448" s="327"/>
      <c r="BQ448" s="327"/>
      <c r="BR448" s="327"/>
      <c r="BS448" s="327">
        <v>4</v>
      </c>
      <c r="BT448" s="327"/>
      <c r="BU448" s="327"/>
      <c r="BV448" s="327"/>
      <c r="BW448" s="327"/>
      <c r="BX448" s="327"/>
      <c r="BY448" s="327"/>
      <c r="BZ448" s="327"/>
      <c r="CA448" s="327"/>
      <c r="CB448" s="327"/>
      <c r="CC448" s="327"/>
      <c r="CD448" s="327"/>
      <c r="CE448" s="327"/>
      <c r="CF448" s="327"/>
      <c r="CG448" s="327"/>
    </row>
    <row r="449" spans="2:85" ht="15" customHeight="1">
      <c r="B449" s="524" t="s">
        <v>1233</v>
      </c>
      <c r="C449" s="327"/>
      <c r="D449" s="327"/>
      <c r="E449" s="327" t="s">
        <v>132</v>
      </c>
      <c r="F449" s="327"/>
      <c r="G449" s="327" t="s">
        <v>1236</v>
      </c>
      <c r="H449" s="327" t="s">
        <v>1242</v>
      </c>
      <c r="I449" s="327"/>
      <c r="J449" s="327" t="s">
        <v>1209</v>
      </c>
      <c r="K449" s="327"/>
      <c r="L449" s="327"/>
      <c r="M449" s="327"/>
      <c r="N449" s="327"/>
      <c r="O449" s="327"/>
      <c r="P449" s="534"/>
      <c r="Q449" s="534"/>
      <c r="R449" s="534"/>
      <c r="S449" s="327"/>
      <c r="T449" s="327"/>
      <c r="U449" s="327"/>
      <c r="V449" s="327"/>
      <c r="W449" s="327"/>
      <c r="X449" s="327"/>
      <c r="Y449" s="327"/>
      <c r="Z449" s="327"/>
      <c r="AA449" s="327"/>
      <c r="AB449" s="327"/>
      <c r="AC449" s="327"/>
      <c r="AD449" s="327"/>
      <c r="AE449" s="327" t="s">
        <v>169</v>
      </c>
      <c r="AF449" s="327"/>
      <c r="AG449" s="327">
        <v>15</v>
      </c>
      <c r="AH449" s="327"/>
      <c r="AI449" s="327"/>
      <c r="AJ449" s="327"/>
      <c r="AK449" s="327"/>
      <c r="AL449" s="327"/>
      <c r="AM449" s="327"/>
      <c r="AN449" s="327"/>
      <c r="AO449" s="327"/>
      <c r="AP449" s="327"/>
      <c r="AQ449" s="327">
        <v>14</v>
      </c>
      <c r="AR449" s="327">
        <v>18</v>
      </c>
      <c r="AS449" s="327"/>
      <c r="AT449" s="327"/>
      <c r="AU449" s="327">
        <v>2</v>
      </c>
      <c r="AV449" s="327"/>
      <c r="AW449" s="327"/>
      <c r="AX449" s="327"/>
      <c r="AY449" s="327"/>
      <c r="AZ449" s="327"/>
      <c r="BA449" s="327"/>
      <c r="BB449" s="327"/>
      <c r="BC449" s="327"/>
      <c r="BD449" s="327"/>
      <c r="BE449" s="327"/>
      <c r="BF449" s="327"/>
      <c r="BG449" s="327"/>
      <c r="BH449" s="327"/>
      <c r="BI449" s="327"/>
      <c r="BJ449" s="327">
        <v>1</v>
      </c>
      <c r="BK449" s="327">
        <v>1</v>
      </c>
      <c r="BL449" s="327">
        <v>1</v>
      </c>
      <c r="BM449" s="327">
        <v>1</v>
      </c>
      <c r="BN449" s="327"/>
      <c r="BO449" s="327"/>
      <c r="BP449" s="327"/>
      <c r="BQ449" s="327"/>
      <c r="BR449" s="327"/>
      <c r="BS449" s="327">
        <v>4</v>
      </c>
      <c r="BT449" s="327"/>
      <c r="BU449" s="327"/>
      <c r="BV449" s="327"/>
      <c r="BW449" s="327"/>
      <c r="BX449" s="327"/>
      <c r="BY449" s="327"/>
      <c r="BZ449" s="327"/>
      <c r="CA449" s="327"/>
      <c r="CB449" s="327"/>
      <c r="CC449" s="327"/>
      <c r="CD449" s="327"/>
      <c r="CE449" s="327"/>
      <c r="CF449" s="327"/>
      <c r="CG449" s="327"/>
    </row>
    <row r="450" spans="2:85" ht="15" customHeight="1">
      <c r="B450" s="524" t="s">
        <v>1212</v>
      </c>
      <c r="C450" s="327"/>
      <c r="D450" s="327"/>
      <c r="E450" s="327" t="s">
        <v>132</v>
      </c>
      <c r="F450" s="327"/>
      <c r="G450" s="327" t="s">
        <v>1212</v>
      </c>
      <c r="H450" s="327" t="s">
        <v>1243</v>
      </c>
      <c r="I450" s="327"/>
      <c r="J450" s="327" t="s">
        <v>1210</v>
      </c>
      <c r="K450" s="327"/>
      <c r="L450" s="327"/>
      <c r="M450" s="327"/>
      <c r="N450" s="327"/>
      <c r="O450" s="327"/>
      <c r="P450" s="534"/>
      <c r="Q450" s="534"/>
      <c r="R450" s="534"/>
      <c r="S450" s="327"/>
      <c r="T450" s="327"/>
      <c r="U450" s="327"/>
      <c r="V450" s="327"/>
      <c r="W450" s="327"/>
      <c r="X450" s="327"/>
      <c r="Y450" s="327"/>
      <c r="Z450" s="327"/>
      <c r="AA450" s="327"/>
      <c r="AB450" s="327"/>
      <c r="AC450" s="327"/>
      <c r="AD450" s="327"/>
      <c r="AE450" s="327" t="s">
        <v>169</v>
      </c>
      <c r="AF450" s="327"/>
      <c r="AG450" s="327">
        <v>15</v>
      </c>
      <c r="AH450" s="327"/>
      <c r="AI450" s="327"/>
      <c r="AJ450" s="327"/>
      <c r="AK450" s="327"/>
      <c r="AL450" s="327"/>
      <c r="AM450" s="327"/>
      <c r="AN450" s="327"/>
      <c r="AO450" s="327"/>
      <c r="AP450" s="327"/>
      <c r="AQ450" s="327">
        <v>14</v>
      </c>
      <c r="AR450" s="327">
        <v>18</v>
      </c>
      <c r="AS450" s="327"/>
      <c r="AT450" s="327"/>
      <c r="AU450" s="327">
        <v>2</v>
      </c>
      <c r="AV450" s="327"/>
      <c r="AW450" s="327"/>
      <c r="AX450" s="327"/>
      <c r="AY450" s="327"/>
      <c r="AZ450" s="327"/>
      <c r="BA450" s="327"/>
      <c r="BB450" s="327"/>
      <c r="BC450" s="327"/>
      <c r="BD450" s="327"/>
      <c r="BE450" s="327"/>
      <c r="BF450" s="327"/>
      <c r="BG450" s="327"/>
      <c r="BH450" s="327"/>
      <c r="BI450" s="327"/>
      <c r="BJ450" s="327">
        <v>1</v>
      </c>
      <c r="BK450" s="327">
        <v>1</v>
      </c>
      <c r="BL450" s="327">
        <v>1</v>
      </c>
      <c r="BM450" s="327">
        <v>1</v>
      </c>
      <c r="BN450" s="327"/>
      <c r="BO450" s="327"/>
      <c r="BP450" s="327"/>
      <c r="BQ450" s="327"/>
      <c r="BR450" s="327"/>
      <c r="BS450" s="327">
        <v>4</v>
      </c>
      <c r="BT450" s="327"/>
      <c r="BU450" s="327"/>
      <c r="BV450" s="327"/>
      <c r="BW450" s="327"/>
      <c r="BX450" s="327"/>
      <c r="BY450" s="327"/>
      <c r="BZ450" s="327"/>
      <c r="CA450" s="327"/>
      <c r="CB450" s="327"/>
      <c r="CC450" s="327"/>
      <c r="CD450" s="327"/>
      <c r="CE450" s="327"/>
      <c r="CF450" s="327"/>
      <c r="CG450" s="327"/>
    </row>
    <row r="451" spans="2:85" ht="15" customHeight="1">
      <c r="B451" s="524" t="s">
        <v>1212</v>
      </c>
      <c r="C451" s="327"/>
      <c r="D451" s="327"/>
      <c r="E451" s="327" t="s">
        <v>132</v>
      </c>
      <c r="F451" s="327"/>
      <c r="G451" s="327" t="s">
        <v>1216</v>
      </c>
      <c r="H451" s="327" t="s">
        <v>1243</v>
      </c>
      <c r="I451" s="327"/>
      <c r="J451" s="327" t="s">
        <v>1210</v>
      </c>
      <c r="K451" s="540"/>
      <c r="L451" s="327"/>
      <c r="M451" s="327"/>
      <c r="N451" s="327"/>
      <c r="O451" s="327"/>
      <c r="P451" s="534"/>
      <c r="Q451" s="534"/>
      <c r="R451" s="534"/>
      <c r="S451" s="327"/>
      <c r="T451" s="327"/>
      <c r="U451" s="327"/>
      <c r="V451" s="327"/>
      <c r="W451" s="327"/>
      <c r="X451" s="327"/>
      <c r="Y451" s="327"/>
      <c r="Z451" s="327"/>
      <c r="AA451" s="327"/>
      <c r="AB451" s="327"/>
      <c r="AC451" s="327"/>
      <c r="AD451" s="327"/>
      <c r="AE451" s="327" t="s">
        <v>169</v>
      </c>
      <c r="AF451" s="327"/>
      <c r="AG451" s="327">
        <v>15</v>
      </c>
      <c r="AH451" s="327"/>
      <c r="AI451" s="327"/>
      <c r="AJ451" s="327"/>
      <c r="AK451" s="327"/>
      <c r="AL451" s="327"/>
      <c r="AM451" s="327"/>
      <c r="AN451" s="327"/>
      <c r="AO451" s="327"/>
      <c r="AP451" s="327"/>
      <c r="AQ451" s="327">
        <v>14</v>
      </c>
      <c r="AR451" s="327">
        <v>18</v>
      </c>
      <c r="AS451" s="327"/>
      <c r="AT451" s="327"/>
      <c r="AU451" s="327">
        <v>2</v>
      </c>
      <c r="AV451" s="327"/>
      <c r="AW451" s="327"/>
      <c r="AX451" s="327"/>
      <c r="AY451" s="327"/>
      <c r="AZ451" s="327"/>
      <c r="BA451" s="327"/>
      <c r="BB451" s="327"/>
      <c r="BC451" s="327"/>
      <c r="BD451" s="327"/>
      <c r="BE451" s="327"/>
      <c r="BF451" s="327"/>
      <c r="BG451" s="327"/>
      <c r="BH451" s="327"/>
      <c r="BI451" s="327"/>
      <c r="BJ451" s="327">
        <v>1</v>
      </c>
      <c r="BK451" s="327">
        <v>1</v>
      </c>
      <c r="BL451" s="327">
        <v>1</v>
      </c>
      <c r="BM451" s="327">
        <v>1</v>
      </c>
      <c r="BN451" s="327"/>
      <c r="BO451" s="327"/>
      <c r="BP451" s="327"/>
      <c r="BQ451" s="327"/>
      <c r="BR451" s="327"/>
      <c r="BS451" s="327">
        <v>4</v>
      </c>
      <c r="BT451" s="327"/>
      <c r="BU451" s="327"/>
      <c r="BV451" s="327"/>
      <c r="BW451" s="327"/>
      <c r="BX451" s="327"/>
      <c r="BY451" s="327"/>
      <c r="BZ451" s="327"/>
      <c r="CA451" s="327"/>
      <c r="CB451" s="327"/>
      <c r="CC451" s="327"/>
      <c r="CD451" s="327"/>
      <c r="CE451" s="327"/>
      <c r="CF451" s="327"/>
      <c r="CG451" s="327"/>
    </row>
    <row r="452" spans="2:85" ht="15" customHeight="1">
      <c r="B452" s="524" t="s">
        <v>1237</v>
      </c>
      <c r="C452" s="327"/>
      <c r="D452" s="327"/>
      <c r="E452" s="327" t="s">
        <v>132</v>
      </c>
      <c r="F452" s="327"/>
      <c r="G452" s="327" t="s">
        <v>1237</v>
      </c>
      <c r="H452" s="327" t="s">
        <v>1244</v>
      </c>
      <c r="I452" s="327"/>
      <c r="J452" s="327" t="s">
        <v>1210</v>
      </c>
      <c r="K452" s="327"/>
      <c r="L452" s="327"/>
      <c r="M452" s="327"/>
      <c r="N452" s="327"/>
      <c r="O452" s="327"/>
      <c r="P452" s="534"/>
      <c r="Q452" s="534"/>
      <c r="R452" s="534"/>
      <c r="S452" s="327"/>
      <c r="T452" s="327"/>
      <c r="U452" s="327"/>
      <c r="V452" s="327"/>
      <c r="W452" s="327"/>
      <c r="X452" s="327"/>
      <c r="Y452" s="327"/>
      <c r="Z452" s="327"/>
      <c r="AA452" s="327"/>
      <c r="AB452" s="327"/>
      <c r="AC452" s="327"/>
      <c r="AD452" s="327"/>
      <c r="AE452" s="327" t="s">
        <v>169</v>
      </c>
      <c r="AF452" s="327"/>
      <c r="AG452" s="327">
        <v>15</v>
      </c>
      <c r="AH452" s="327"/>
      <c r="AI452" s="327"/>
      <c r="AJ452" s="327"/>
      <c r="AK452" s="327"/>
      <c r="AL452" s="327"/>
      <c r="AM452" s="327"/>
      <c r="AN452" s="327"/>
      <c r="AO452" s="327"/>
      <c r="AP452" s="327"/>
      <c r="AQ452" s="327">
        <v>14</v>
      </c>
      <c r="AR452" s="327">
        <v>18</v>
      </c>
      <c r="AS452" s="327"/>
      <c r="AT452" s="327"/>
      <c r="AU452" s="327">
        <v>2</v>
      </c>
      <c r="AV452" s="327"/>
      <c r="AW452" s="327"/>
      <c r="AX452" s="327"/>
      <c r="AY452" s="327"/>
      <c r="AZ452" s="327"/>
      <c r="BA452" s="327"/>
      <c r="BB452" s="327"/>
      <c r="BC452" s="327"/>
      <c r="BD452" s="327"/>
      <c r="BE452" s="327"/>
      <c r="BF452" s="327"/>
      <c r="BG452" s="327"/>
      <c r="BH452" s="327"/>
      <c r="BI452" s="327"/>
      <c r="BJ452" s="327">
        <v>1</v>
      </c>
      <c r="BK452" s="327">
        <v>1</v>
      </c>
      <c r="BL452" s="327">
        <v>1</v>
      </c>
      <c r="BM452" s="327">
        <v>1</v>
      </c>
      <c r="BN452" s="327"/>
      <c r="BO452" s="327"/>
      <c r="BP452" s="327"/>
      <c r="BQ452" s="327"/>
      <c r="BR452" s="327"/>
      <c r="BS452" s="327">
        <v>4</v>
      </c>
      <c r="BT452" s="327"/>
      <c r="BU452" s="327"/>
      <c r="BV452" s="327"/>
      <c r="BW452" s="327"/>
      <c r="BX452" s="327"/>
      <c r="BY452" s="327"/>
      <c r="BZ452" s="327"/>
      <c r="CA452" s="327"/>
      <c r="CB452" s="327"/>
      <c r="CC452" s="327"/>
      <c r="CD452" s="327"/>
      <c r="CE452" s="327"/>
      <c r="CF452" s="327"/>
      <c r="CG452" s="327"/>
    </row>
    <row r="453" spans="2:85" ht="15" customHeight="1">
      <c r="B453" s="524" t="s">
        <v>1237</v>
      </c>
      <c r="C453" s="327"/>
      <c r="D453" s="327"/>
      <c r="E453" s="327" t="s">
        <v>132</v>
      </c>
      <c r="F453" s="327"/>
      <c r="G453" s="327" t="s">
        <v>1238</v>
      </c>
      <c r="H453" s="327" t="s">
        <v>1244</v>
      </c>
      <c r="I453" s="327"/>
      <c r="J453" s="327" t="s">
        <v>1210</v>
      </c>
      <c r="K453" s="327"/>
      <c r="L453" s="327"/>
      <c r="M453" s="327"/>
      <c r="N453" s="327"/>
      <c r="O453" s="327"/>
      <c r="P453" s="534"/>
      <c r="Q453" s="534"/>
      <c r="R453" s="534"/>
      <c r="S453" s="327"/>
      <c r="T453" s="327"/>
      <c r="U453" s="327"/>
      <c r="V453" s="327"/>
      <c r="W453" s="327"/>
      <c r="X453" s="327"/>
      <c r="Y453" s="327"/>
      <c r="Z453" s="327"/>
      <c r="AA453" s="327"/>
      <c r="AB453" s="327"/>
      <c r="AC453" s="327"/>
      <c r="AD453" s="327"/>
      <c r="AE453" s="327" t="s">
        <v>169</v>
      </c>
      <c r="AF453" s="327"/>
      <c r="AG453" s="327">
        <v>15</v>
      </c>
      <c r="AH453" s="327"/>
      <c r="AI453" s="327"/>
      <c r="AJ453" s="327"/>
      <c r="AK453" s="327"/>
      <c r="AL453" s="327"/>
      <c r="AM453" s="327"/>
      <c r="AN453" s="327"/>
      <c r="AO453" s="327"/>
      <c r="AP453" s="327"/>
      <c r="AQ453" s="327">
        <v>14</v>
      </c>
      <c r="AR453" s="327">
        <v>18</v>
      </c>
      <c r="AS453" s="327"/>
      <c r="AT453" s="327"/>
      <c r="AU453" s="327">
        <v>2</v>
      </c>
      <c r="AV453" s="327"/>
      <c r="AW453" s="327"/>
      <c r="AX453" s="327"/>
      <c r="AY453" s="327"/>
      <c r="AZ453" s="327"/>
      <c r="BA453" s="327"/>
      <c r="BB453" s="327"/>
      <c r="BC453" s="327"/>
      <c r="BD453" s="327"/>
      <c r="BE453" s="327"/>
      <c r="BF453" s="327"/>
      <c r="BG453" s="327"/>
      <c r="BH453" s="327"/>
      <c r="BI453" s="327"/>
      <c r="BJ453" s="327">
        <v>1</v>
      </c>
      <c r="BK453" s="327">
        <v>1</v>
      </c>
      <c r="BL453" s="327">
        <v>1</v>
      </c>
      <c r="BM453" s="327">
        <v>1</v>
      </c>
      <c r="BN453" s="327"/>
      <c r="BO453" s="327"/>
      <c r="BP453" s="327"/>
      <c r="BQ453" s="327"/>
      <c r="BR453" s="327"/>
      <c r="BS453" s="327">
        <v>4</v>
      </c>
      <c r="BT453" s="327"/>
      <c r="BU453" s="327"/>
      <c r="BV453" s="327"/>
      <c r="BW453" s="327"/>
      <c r="BX453" s="327"/>
      <c r="BY453" s="327"/>
      <c r="BZ453" s="327"/>
      <c r="CA453" s="327"/>
      <c r="CB453" s="327"/>
      <c r="CC453" s="327"/>
      <c r="CD453" s="327"/>
      <c r="CE453" s="327"/>
      <c r="CF453" s="327"/>
      <c r="CG453" s="327"/>
    </row>
    <row r="454" spans="2:85" ht="15" customHeight="1">
      <c r="B454" s="524" t="s">
        <v>1237</v>
      </c>
      <c r="C454" s="327"/>
      <c r="D454" s="327"/>
      <c r="E454" s="327" t="s">
        <v>132</v>
      </c>
      <c r="F454" s="327"/>
      <c r="G454" s="327" t="s">
        <v>1239</v>
      </c>
      <c r="H454" s="327" t="s">
        <v>1244</v>
      </c>
      <c r="I454" s="327"/>
      <c r="J454" s="327" t="s">
        <v>1210</v>
      </c>
      <c r="K454" s="327"/>
      <c r="L454" s="327"/>
      <c r="M454" s="327"/>
      <c r="N454" s="327"/>
      <c r="O454" s="327"/>
      <c r="P454" s="534"/>
      <c r="Q454" s="534"/>
      <c r="R454" s="534"/>
      <c r="S454" s="327"/>
      <c r="T454" s="327"/>
      <c r="U454" s="327"/>
      <c r="V454" s="327"/>
      <c r="W454" s="327"/>
      <c r="X454" s="327"/>
      <c r="Y454" s="327"/>
      <c r="Z454" s="327"/>
      <c r="AA454" s="327"/>
      <c r="AB454" s="327"/>
      <c r="AC454" s="327"/>
      <c r="AD454" s="327"/>
      <c r="AE454" s="327" t="s">
        <v>169</v>
      </c>
      <c r="AF454" s="327"/>
      <c r="AG454" s="327">
        <v>15</v>
      </c>
      <c r="AH454" s="327"/>
      <c r="AI454" s="327"/>
      <c r="AJ454" s="327"/>
      <c r="AK454" s="327"/>
      <c r="AL454" s="327"/>
      <c r="AM454" s="327"/>
      <c r="AN454" s="327"/>
      <c r="AO454" s="327"/>
      <c r="AP454" s="327"/>
      <c r="AQ454" s="327">
        <v>14</v>
      </c>
      <c r="AR454" s="327">
        <v>18</v>
      </c>
      <c r="AS454" s="327"/>
      <c r="AT454" s="327"/>
      <c r="AU454" s="327">
        <v>2</v>
      </c>
      <c r="AV454" s="327"/>
      <c r="AW454" s="327"/>
      <c r="AX454" s="327"/>
      <c r="AY454" s="327"/>
      <c r="AZ454" s="327"/>
      <c r="BA454" s="327"/>
      <c r="BB454" s="327"/>
      <c r="BC454" s="327"/>
      <c r="BD454" s="327"/>
      <c r="BE454" s="327"/>
      <c r="BF454" s="327"/>
      <c r="BG454" s="327"/>
      <c r="BH454" s="327"/>
      <c r="BI454" s="327"/>
      <c r="BJ454" s="327">
        <v>1</v>
      </c>
      <c r="BK454" s="327">
        <v>1</v>
      </c>
      <c r="BL454" s="327">
        <v>1</v>
      </c>
      <c r="BM454" s="327">
        <v>1</v>
      </c>
      <c r="BN454" s="327"/>
      <c r="BO454" s="327"/>
      <c r="BP454" s="327"/>
      <c r="BQ454" s="327"/>
      <c r="BR454" s="327"/>
      <c r="BS454" s="327">
        <v>4</v>
      </c>
      <c r="BT454" s="327"/>
      <c r="BU454" s="327"/>
      <c r="BV454" s="327"/>
      <c r="BW454" s="327"/>
      <c r="BX454" s="327"/>
      <c r="BY454" s="327"/>
      <c r="BZ454" s="327"/>
      <c r="CA454" s="327"/>
      <c r="CB454" s="327"/>
      <c r="CC454" s="327"/>
      <c r="CD454" s="327"/>
      <c r="CE454" s="327"/>
      <c r="CF454" s="327"/>
      <c r="CG454" s="327"/>
    </row>
    <row r="455" spans="2:85" ht="15" customHeight="1">
      <c r="B455" s="524" t="s">
        <v>1231</v>
      </c>
      <c r="C455" s="327"/>
      <c r="D455" s="327"/>
      <c r="E455" s="327" t="s">
        <v>132</v>
      </c>
      <c r="F455" s="327"/>
      <c r="G455" s="327" t="s">
        <v>1215</v>
      </c>
      <c r="H455" s="327"/>
      <c r="I455" s="327"/>
      <c r="J455" s="327" t="s">
        <v>1210</v>
      </c>
      <c r="K455" s="327"/>
      <c r="L455" s="327"/>
      <c r="M455" s="327"/>
      <c r="N455" s="327"/>
      <c r="O455" s="327"/>
      <c r="P455" s="534"/>
      <c r="Q455" s="534"/>
      <c r="R455" s="534"/>
      <c r="S455" s="327"/>
      <c r="T455" s="327"/>
      <c r="U455" s="327"/>
      <c r="V455" s="327"/>
      <c r="W455" s="327"/>
      <c r="X455" s="327"/>
      <c r="Y455" s="327"/>
      <c r="Z455" s="327"/>
      <c r="AA455" s="327"/>
      <c r="AB455" s="327"/>
      <c r="AC455" s="327"/>
      <c r="AD455" s="327"/>
      <c r="AE455" s="327" t="s">
        <v>169</v>
      </c>
      <c r="AF455" s="327"/>
      <c r="AG455" s="327">
        <v>15</v>
      </c>
      <c r="AH455" s="327"/>
      <c r="AI455" s="327"/>
      <c r="AJ455" s="327"/>
      <c r="AK455" s="327"/>
      <c r="AL455" s="327"/>
      <c r="AM455" s="327"/>
      <c r="AN455" s="327"/>
      <c r="AO455" s="327"/>
      <c r="AP455" s="327"/>
      <c r="AQ455" s="327">
        <v>14</v>
      </c>
      <c r="AR455" s="327">
        <v>18</v>
      </c>
      <c r="AS455" s="327"/>
      <c r="AT455" s="327"/>
      <c r="AU455" s="327">
        <v>2</v>
      </c>
      <c r="AV455" s="327"/>
      <c r="AW455" s="327"/>
      <c r="AX455" s="327"/>
      <c r="AY455" s="327"/>
      <c r="AZ455" s="327"/>
      <c r="BA455" s="327"/>
      <c r="BB455" s="327"/>
      <c r="BC455" s="327"/>
      <c r="BD455" s="327"/>
      <c r="BE455" s="327"/>
      <c r="BF455" s="327"/>
      <c r="BG455" s="327"/>
      <c r="BH455" s="327"/>
      <c r="BI455" s="327"/>
      <c r="BJ455" s="327">
        <v>1</v>
      </c>
      <c r="BK455" s="327">
        <v>1</v>
      </c>
      <c r="BL455" s="327">
        <v>1</v>
      </c>
      <c r="BM455" s="327">
        <v>1</v>
      </c>
      <c r="BN455" s="327"/>
      <c r="BO455" s="327"/>
      <c r="BP455" s="327"/>
      <c r="BQ455" s="327"/>
      <c r="BR455" s="327"/>
      <c r="BS455" s="327">
        <v>4</v>
      </c>
      <c r="BT455" s="327"/>
      <c r="BU455" s="327"/>
      <c r="BV455" s="327"/>
      <c r="BW455" s="327"/>
      <c r="BX455" s="327"/>
      <c r="BY455" s="327"/>
      <c r="BZ455" s="327"/>
      <c r="CA455" s="327"/>
      <c r="CB455" s="327"/>
      <c r="CC455" s="327"/>
      <c r="CD455" s="327"/>
      <c r="CE455" s="327"/>
      <c r="CF455" s="327"/>
      <c r="CG455" s="327"/>
    </row>
    <row r="456" spans="2:85" ht="15" customHeight="1">
      <c r="B456" s="524" t="s">
        <v>1231</v>
      </c>
      <c r="C456" s="327"/>
      <c r="D456" s="327"/>
      <c r="E456" s="327" t="s">
        <v>132</v>
      </c>
      <c r="F456" s="327"/>
      <c r="G456" s="327" t="s">
        <v>1215</v>
      </c>
      <c r="H456" s="327"/>
      <c r="I456" s="327"/>
      <c r="J456" s="327"/>
      <c r="K456" s="327"/>
      <c r="L456" s="327"/>
      <c r="M456" s="327"/>
      <c r="N456" s="327"/>
      <c r="O456" s="327"/>
      <c r="P456" s="534"/>
      <c r="Q456" s="534"/>
      <c r="R456" s="534"/>
      <c r="S456" s="327"/>
      <c r="T456" s="327"/>
      <c r="U456" s="327"/>
      <c r="V456" s="327"/>
      <c r="W456" s="327"/>
      <c r="X456" s="327"/>
      <c r="Y456" s="327"/>
      <c r="Z456" s="327"/>
      <c r="AA456" s="327"/>
      <c r="AB456" s="327"/>
      <c r="AC456" s="327"/>
      <c r="AD456" s="327"/>
      <c r="AE456" s="327" t="s">
        <v>169</v>
      </c>
      <c r="AF456" s="327"/>
      <c r="AG456" s="327"/>
      <c r="AH456" s="327"/>
      <c r="AI456" s="327"/>
      <c r="AJ456" s="327"/>
      <c r="AK456" s="327"/>
      <c r="AL456" s="327"/>
      <c r="AM456" s="327"/>
      <c r="AN456" s="327"/>
      <c r="AO456" s="327"/>
      <c r="AP456" s="327"/>
      <c r="AQ456" s="327"/>
      <c r="AR456" s="327"/>
      <c r="AS456" s="327"/>
      <c r="AT456" s="327"/>
      <c r="AU456" s="327">
        <v>2</v>
      </c>
      <c r="AV456" s="327"/>
      <c r="AW456" s="327"/>
      <c r="AX456" s="327"/>
      <c r="AY456" s="327"/>
      <c r="AZ456" s="327"/>
      <c r="BA456" s="327"/>
      <c r="BB456" s="327"/>
      <c r="BC456" s="327"/>
      <c r="BD456" s="327"/>
      <c r="BE456" s="327"/>
      <c r="BF456" s="327"/>
      <c r="BG456" s="327"/>
      <c r="BH456" s="327"/>
      <c r="BI456" s="327"/>
      <c r="BJ456" s="327"/>
      <c r="BK456" s="327"/>
      <c r="BL456" s="327"/>
      <c r="BM456" s="327"/>
      <c r="BN456" s="327"/>
      <c r="BO456" s="327"/>
      <c r="BP456" s="327"/>
      <c r="BQ456" s="327"/>
      <c r="BR456" s="327"/>
      <c r="BS456" s="327"/>
      <c r="BT456" s="327"/>
      <c r="BU456" s="327"/>
      <c r="BV456" s="327"/>
      <c r="BW456" s="327"/>
      <c r="BX456" s="327"/>
      <c r="BY456" s="327"/>
      <c r="BZ456" s="327"/>
      <c r="CA456" s="327"/>
      <c r="CB456" s="327"/>
      <c r="CC456" s="327"/>
      <c r="CD456" s="327"/>
      <c r="CE456" s="327"/>
      <c r="CF456" s="327"/>
      <c r="CG456" s="327"/>
    </row>
    <row r="457" spans="2:85" ht="15" customHeight="1">
      <c r="B457" s="524" t="s">
        <v>1251</v>
      </c>
      <c r="C457" s="327"/>
      <c r="D457" s="327"/>
      <c r="E457" s="327" t="s">
        <v>132</v>
      </c>
      <c r="F457" s="327" t="s">
        <v>1273</v>
      </c>
      <c r="G457" s="535" t="s">
        <v>1252</v>
      </c>
      <c r="H457" s="535" t="s">
        <v>1503</v>
      </c>
      <c r="I457" s="327"/>
      <c r="J457" s="327" t="s">
        <v>1274</v>
      </c>
      <c r="K457" s="327"/>
      <c r="L457" s="327"/>
      <c r="M457" s="327"/>
      <c r="N457" s="327"/>
      <c r="O457" s="327"/>
      <c r="P457" s="534"/>
      <c r="Q457" s="534"/>
      <c r="R457" s="534"/>
      <c r="S457" s="327"/>
      <c r="T457" s="327"/>
      <c r="U457" s="327"/>
      <c r="V457" s="327"/>
      <c r="W457" s="327"/>
      <c r="X457" s="327"/>
      <c r="Y457" s="327"/>
      <c r="Z457" s="327"/>
      <c r="AA457" s="327"/>
      <c r="AB457" s="327"/>
      <c r="AC457" s="327"/>
      <c r="AD457" s="327"/>
      <c r="AE457" s="327" t="s">
        <v>169</v>
      </c>
      <c r="AF457" s="327"/>
      <c r="AG457" s="327">
        <v>13</v>
      </c>
      <c r="AH457" s="327"/>
      <c r="AI457" s="327"/>
      <c r="AJ457" s="327"/>
      <c r="AK457" s="327"/>
      <c r="AL457" s="327"/>
      <c r="AM457" s="327"/>
      <c r="AN457" s="327"/>
      <c r="AO457" s="327"/>
      <c r="AP457" s="327"/>
      <c r="AQ457" s="327">
        <v>14</v>
      </c>
      <c r="AR457" s="327">
        <v>20</v>
      </c>
      <c r="AS457" s="327"/>
      <c r="AT457" s="327"/>
      <c r="AU457" s="327">
        <v>2</v>
      </c>
      <c r="AV457" s="327"/>
      <c r="AW457" s="327"/>
      <c r="AX457" s="327"/>
      <c r="AY457" s="327"/>
      <c r="AZ457" s="327"/>
      <c r="BA457" s="327"/>
      <c r="BB457" s="327"/>
      <c r="BC457" s="327"/>
      <c r="BD457" s="327"/>
      <c r="BE457" s="327"/>
      <c r="BF457" s="327"/>
      <c r="BG457" s="327"/>
      <c r="BH457" s="327"/>
      <c r="BI457" s="327"/>
      <c r="BJ457" s="327">
        <v>1</v>
      </c>
      <c r="BK457" s="327">
        <v>1</v>
      </c>
      <c r="BL457" s="327">
        <v>1</v>
      </c>
      <c r="BM457" s="327">
        <v>1</v>
      </c>
      <c r="BN457" s="327"/>
      <c r="BO457" s="327"/>
      <c r="BP457" s="327"/>
      <c r="BQ457" s="327"/>
      <c r="BR457" s="327"/>
      <c r="BS457" s="327">
        <v>4</v>
      </c>
      <c r="BT457" s="327"/>
      <c r="BU457" s="327"/>
      <c r="BV457" s="327"/>
      <c r="BW457" s="327"/>
      <c r="BX457" s="327"/>
      <c r="BY457" s="327"/>
      <c r="BZ457" s="327"/>
      <c r="CA457" s="327"/>
      <c r="CB457" s="327"/>
      <c r="CC457" s="327"/>
      <c r="CD457" s="327"/>
      <c r="CE457" s="327"/>
      <c r="CF457" s="327"/>
      <c r="CG457" s="327"/>
    </row>
    <row r="458" spans="2:85" ht="15" customHeight="1">
      <c r="B458" s="524" t="s">
        <v>1251</v>
      </c>
      <c r="C458" s="327"/>
      <c r="D458" s="327"/>
      <c r="E458" s="327" t="s">
        <v>132</v>
      </c>
      <c r="F458" s="327" t="s">
        <v>1273</v>
      </c>
      <c r="G458" s="535" t="s">
        <v>1251</v>
      </c>
      <c r="H458" s="535" t="s">
        <v>1502</v>
      </c>
      <c r="I458" s="327"/>
      <c r="J458" s="327" t="s">
        <v>1274</v>
      </c>
      <c r="K458" s="327"/>
      <c r="L458" s="327"/>
      <c r="M458" s="327"/>
      <c r="N458" s="327"/>
      <c r="O458" s="327"/>
      <c r="P458" s="534"/>
      <c r="Q458" s="534"/>
      <c r="R458" s="534"/>
      <c r="S458" s="327"/>
      <c r="T458" s="327"/>
      <c r="U458" s="327"/>
      <c r="V458" s="327"/>
      <c r="W458" s="327"/>
      <c r="X458" s="327"/>
      <c r="Y458" s="327"/>
      <c r="Z458" s="327"/>
      <c r="AA458" s="327"/>
      <c r="AB458" s="327"/>
      <c r="AC458" s="327"/>
      <c r="AD458" s="327"/>
      <c r="AE458" s="327" t="s">
        <v>169</v>
      </c>
      <c r="AF458" s="327"/>
      <c r="AG458" s="327">
        <v>13</v>
      </c>
      <c r="AH458" s="327"/>
      <c r="AI458" s="327"/>
      <c r="AJ458" s="327"/>
      <c r="AK458" s="327"/>
      <c r="AL458" s="327"/>
      <c r="AM458" s="327"/>
      <c r="AN458" s="327"/>
      <c r="AO458" s="327"/>
      <c r="AP458" s="327"/>
      <c r="AQ458" s="327">
        <v>14</v>
      </c>
      <c r="AR458" s="327">
        <v>20</v>
      </c>
      <c r="AS458" s="327"/>
      <c r="AT458" s="327"/>
      <c r="AU458" s="327">
        <v>2</v>
      </c>
      <c r="AV458" s="327"/>
      <c r="AW458" s="327"/>
      <c r="AX458" s="327"/>
      <c r="AY458" s="327"/>
      <c r="AZ458" s="327"/>
      <c r="BA458" s="327"/>
      <c r="BB458" s="327"/>
      <c r="BC458" s="327"/>
      <c r="BD458" s="327"/>
      <c r="BE458" s="327"/>
      <c r="BF458" s="327"/>
      <c r="BG458" s="327"/>
      <c r="BH458" s="327"/>
      <c r="BI458" s="327"/>
      <c r="BJ458" s="327">
        <v>1</v>
      </c>
      <c r="BK458" s="327">
        <v>1</v>
      </c>
      <c r="BL458" s="327">
        <v>1</v>
      </c>
      <c r="BM458" s="327">
        <v>1</v>
      </c>
      <c r="BN458" s="327"/>
      <c r="BO458" s="327"/>
      <c r="BP458" s="327"/>
      <c r="BQ458" s="327"/>
      <c r="BR458" s="327"/>
      <c r="BS458" s="327">
        <v>4</v>
      </c>
      <c r="BT458" s="327"/>
      <c r="BU458" s="327"/>
      <c r="BV458" s="327"/>
      <c r="BW458" s="327"/>
      <c r="BX458" s="327"/>
      <c r="BY458" s="327"/>
      <c r="BZ458" s="327"/>
      <c r="CA458" s="327"/>
      <c r="CB458" s="327"/>
      <c r="CC458" s="327"/>
      <c r="CD458" s="327"/>
      <c r="CE458" s="327"/>
      <c r="CF458" s="327"/>
      <c r="CG458" s="327"/>
    </row>
    <row r="459" spans="2:85" ht="15" customHeight="1">
      <c r="B459" s="524" t="s">
        <v>1251</v>
      </c>
      <c r="C459" s="327"/>
      <c r="D459" s="327"/>
      <c r="E459" s="327" t="s">
        <v>132</v>
      </c>
      <c r="F459" s="327" t="s">
        <v>1273</v>
      </c>
      <c r="G459" s="535" t="s">
        <v>1253</v>
      </c>
      <c r="H459" s="535" t="s">
        <v>1504</v>
      </c>
      <c r="I459" s="327"/>
      <c r="J459" s="327" t="s">
        <v>1274</v>
      </c>
      <c r="K459" s="327"/>
      <c r="L459" s="327"/>
      <c r="M459" s="327"/>
      <c r="N459" s="327"/>
      <c r="O459" s="327"/>
      <c r="P459" s="534"/>
      <c r="Q459" s="534"/>
      <c r="R459" s="534"/>
      <c r="S459" s="327"/>
      <c r="T459" s="327"/>
      <c r="U459" s="327"/>
      <c r="V459" s="327"/>
      <c r="W459" s="327"/>
      <c r="X459" s="327"/>
      <c r="Y459" s="327"/>
      <c r="Z459" s="327"/>
      <c r="AA459" s="327"/>
      <c r="AB459" s="327"/>
      <c r="AC459" s="327"/>
      <c r="AD459" s="327"/>
      <c r="AE459" s="327" t="s">
        <v>169</v>
      </c>
      <c r="AF459" s="327"/>
      <c r="AG459" s="327">
        <v>13</v>
      </c>
      <c r="AH459" s="327"/>
      <c r="AI459" s="327"/>
      <c r="AJ459" s="327"/>
      <c r="AK459" s="327"/>
      <c r="AL459" s="327"/>
      <c r="AM459" s="327"/>
      <c r="AN459" s="327"/>
      <c r="AO459" s="327"/>
      <c r="AP459" s="327"/>
      <c r="AQ459" s="327">
        <v>14</v>
      </c>
      <c r="AR459" s="327">
        <v>20</v>
      </c>
      <c r="AS459" s="327"/>
      <c r="AT459" s="327"/>
      <c r="AU459" s="327">
        <v>2</v>
      </c>
      <c r="AV459" s="327"/>
      <c r="AW459" s="327"/>
      <c r="AX459" s="327"/>
      <c r="AY459" s="327"/>
      <c r="AZ459" s="327"/>
      <c r="BA459" s="327"/>
      <c r="BB459" s="327"/>
      <c r="BC459" s="327"/>
      <c r="BD459" s="327"/>
      <c r="BE459" s="327"/>
      <c r="BF459" s="327"/>
      <c r="BG459" s="327"/>
      <c r="BH459" s="327"/>
      <c r="BI459" s="327"/>
      <c r="BJ459" s="327">
        <v>1</v>
      </c>
      <c r="BK459" s="327">
        <v>1</v>
      </c>
      <c r="BL459" s="327">
        <v>1</v>
      </c>
      <c r="BM459" s="327">
        <v>1</v>
      </c>
      <c r="BN459" s="327"/>
      <c r="BO459" s="327"/>
      <c r="BP459" s="327"/>
      <c r="BQ459" s="327"/>
      <c r="BR459" s="327"/>
      <c r="BS459" s="327">
        <v>4</v>
      </c>
      <c r="BT459" s="327"/>
      <c r="BU459" s="327"/>
      <c r="BV459" s="327"/>
      <c r="BW459" s="327"/>
      <c r="BX459" s="327"/>
      <c r="BY459" s="327"/>
      <c r="BZ459" s="327"/>
      <c r="CA459" s="327"/>
      <c r="CB459" s="327"/>
      <c r="CC459" s="327"/>
      <c r="CD459" s="327"/>
      <c r="CE459" s="327"/>
      <c r="CF459" s="327"/>
      <c r="CG459" s="327"/>
    </row>
    <row r="460" spans="2:85" ht="15" customHeight="1">
      <c r="B460" s="524" t="s">
        <v>1251</v>
      </c>
      <c r="C460" s="327"/>
      <c r="D460" s="327"/>
      <c r="E460" s="327" t="s">
        <v>132</v>
      </c>
      <c r="F460" s="327" t="s">
        <v>1273</v>
      </c>
      <c r="G460" s="535" t="s">
        <v>1254</v>
      </c>
      <c r="H460" s="535" t="s">
        <v>1505</v>
      </c>
      <c r="I460" s="327"/>
      <c r="J460" s="327" t="s">
        <v>1274</v>
      </c>
      <c r="K460" s="327"/>
      <c r="L460" s="327"/>
      <c r="M460" s="327"/>
      <c r="N460" s="327"/>
      <c r="O460" s="327"/>
      <c r="P460" s="534"/>
      <c r="Q460" s="534"/>
      <c r="R460" s="534"/>
      <c r="S460" s="327"/>
      <c r="T460" s="327"/>
      <c r="U460" s="327"/>
      <c r="V460" s="327"/>
      <c r="W460" s="327"/>
      <c r="X460" s="327"/>
      <c r="Y460" s="327"/>
      <c r="Z460" s="327"/>
      <c r="AA460" s="327"/>
      <c r="AB460" s="327"/>
      <c r="AC460" s="327"/>
      <c r="AD460" s="327"/>
      <c r="AE460" s="327" t="s">
        <v>169</v>
      </c>
      <c r="AF460" s="327"/>
      <c r="AG460" s="327">
        <v>13</v>
      </c>
      <c r="AH460" s="327"/>
      <c r="AI460" s="327"/>
      <c r="AJ460" s="327"/>
      <c r="AK460" s="327"/>
      <c r="AL460" s="327"/>
      <c r="AM460" s="327"/>
      <c r="AN460" s="327"/>
      <c r="AO460" s="327"/>
      <c r="AP460" s="327"/>
      <c r="AQ460" s="327">
        <v>14</v>
      </c>
      <c r="AR460" s="327">
        <v>20</v>
      </c>
      <c r="AS460" s="327"/>
      <c r="AT460" s="327"/>
      <c r="AU460" s="327">
        <v>2</v>
      </c>
      <c r="AV460" s="327"/>
      <c r="AW460" s="327"/>
      <c r="AX460" s="327"/>
      <c r="AY460" s="327"/>
      <c r="AZ460" s="327"/>
      <c r="BA460" s="327"/>
      <c r="BB460" s="327"/>
      <c r="BC460" s="327"/>
      <c r="BD460" s="327"/>
      <c r="BE460" s="327"/>
      <c r="BF460" s="327"/>
      <c r="BG460" s="327"/>
      <c r="BH460" s="327"/>
      <c r="BI460" s="327"/>
      <c r="BJ460" s="327">
        <v>1</v>
      </c>
      <c r="BK460" s="327">
        <v>1</v>
      </c>
      <c r="BL460" s="327">
        <v>1</v>
      </c>
      <c r="BM460" s="327">
        <v>1</v>
      </c>
      <c r="BN460" s="327"/>
      <c r="BO460" s="327"/>
      <c r="BP460" s="327"/>
      <c r="BQ460" s="327"/>
      <c r="BR460" s="327"/>
      <c r="BS460" s="327">
        <v>4</v>
      </c>
      <c r="BT460" s="327"/>
      <c r="BU460" s="327"/>
      <c r="BV460" s="327"/>
      <c r="BW460" s="327"/>
      <c r="BX460" s="327"/>
      <c r="BY460" s="327"/>
      <c r="BZ460" s="327"/>
      <c r="CA460" s="327"/>
      <c r="CB460" s="327"/>
      <c r="CC460" s="327"/>
      <c r="CD460" s="327"/>
      <c r="CE460" s="327"/>
      <c r="CF460" s="327"/>
      <c r="CG460" s="327"/>
    </row>
    <row r="461" spans="2:85" ht="15" customHeight="1">
      <c r="B461" s="524" t="s">
        <v>1251</v>
      </c>
      <c r="C461" s="327"/>
      <c r="D461" s="327"/>
      <c r="E461" s="327" t="s">
        <v>132</v>
      </c>
      <c r="F461" s="327" t="s">
        <v>1273</v>
      </c>
      <c r="G461" s="535" t="s">
        <v>1255</v>
      </c>
      <c r="H461" s="535" t="s">
        <v>1506</v>
      </c>
      <c r="I461" s="327"/>
      <c r="J461" s="327" t="s">
        <v>1274</v>
      </c>
      <c r="K461" s="327"/>
      <c r="L461" s="327"/>
      <c r="M461" s="327"/>
      <c r="N461" s="327"/>
      <c r="O461" s="327"/>
      <c r="P461" s="534"/>
      <c r="Q461" s="534"/>
      <c r="R461" s="534"/>
      <c r="S461" s="327"/>
      <c r="T461" s="327"/>
      <c r="U461" s="327"/>
      <c r="V461" s="327"/>
      <c r="W461" s="327"/>
      <c r="X461" s="327"/>
      <c r="Y461" s="327"/>
      <c r="Z461" s="327"/>
      <c r="AA461" s="327"/>
      <c r="AB461" s="327"/>
      <c r="AC461" s="327"/>
      <c r="AD461" s="327"/>
      <c r="AE461" s="327" t="s">
        <v>169</v>
      </c>
      <c r="AF461" s="327"/>
      <c r="AG461" s="327">
        <v>13</v>
      </c>
      <c r="AH461" s="327"/>
      <c r="AI461" s="327"/>
      <c r="AJ461" s="327"/>
      <c r="AK461" s="327"/>
      <c r="AL461" s="327"/>
      <c r="AM461" s="327"/>
      <c r="AN461" s="327"/>
      <c r="AO461" s="327"/>
      <c r="AP461" s="327"/>
      <c r="AQ461" s="327">
        <v>14</v>
      </c>
      <c r="AR461" s="327">
        <v>20</v>
      </c>
      <c r="AS461" s="327"/>
      <c r="AT461" s="327"/>
      <c r="AU461" s="327">
        <v>2</v>
      </c>
      <c r="AV461" s="327"/>
      <c r="AW461" s="327"/>
      <c r="AX461" s="327"/>
      <c r="AY461" s="327"/>
      <c r="AZ461" s="327"/>
      <c r="BA461" s="327"/>
      <c r="BB461" s="327"/>
      <c r="BC461" s="327"/>
      <c r="BD461" s="327"/>
      <c r="BE461" s="327"/>
      <c r="BF461" s="327"/>
      <c r="BG461" s="327"/>
      <c r="BH461" s="327"/>
      <c r="BI461" s="327"/>
      <c r="BJ461" s="327">
        <v>1</v>
      </c>
      <c r="BK461" s="327">
        <v>1</v>
      </c>
      <c r="BL461" s="327">
        <v>1</v>
      </c>
      <c r="BM461" s="327">
        <v>1</v>
      </c>
      <c r="BN461" s="327"/>
      <c r="BO461" s="327"/>
      <c r="BP461" s="327"/>
      <c r="BQ461" s="327"/>
      <c r="BR461" s="327"/>
      <c r="BS461" s="327">
        <v>4</v>
      </c>
      <c r="BT461" s="327"/>
      <c r="BU461" s="327"/>
      <c r="BV461" s="327"/>
      <c r="BW461" s="327"/>
      <c r="BX461" s="327"/>
      <c r="BY461" s="327"/>
      <c r="BZ461" s="327"/>
      <c r="CA461" s="327"/>
      <c r="CB461" s="327"/>
      <c r="CC461" s="327"/>
      <c r="CD461" s="327"/>
      <c r="CE461" s="327"/>
      <c r="CF461" s="327"/>
      <c r="CG461" s="327"/>
    </row>
    <row r="462" spans="2:85" ht="15" customHeight="1">
      <c r="B462" s="524" t="s">
        <v>1251</v>
      </c>
      <c r="C462" s="327"/>
      <c r="D462" s="327"/>
      <c r="E462" s="327" t="s">
        <v>132</v>
      </c>
      <c r="F462" s="327" t="s">
        <v>1273</v>
      </c>
      <c r="G462" s="535" t="s">
        <v>1256</v>
      </c>
      <c r="H462" s="535" t="s">
        <v>1507</v>
      </c>
      <c r="I462" s="327"/>
      <c r="J462" s="327" t="s">
        <v>1274</v>
      </c>
      <c r="K462" s="327"/>
      <c r="L462" s="327"/>
      <c r="M462" s="327"/>
      <c r="N462" s="327"/>
      <c r="O462" s="327"/>
      <c r="P462" s="534"/>
      <c r="Q462" s="534"/>
      <c r="R462" s="534"/>
      <c r="S462" s="327"/>
      <c r="T462" s="327"/>
      <c r="U462" s="327"/>
      <c r="V462" s="327"/>
      <c r="W462" s="327"/>
      <c r="X462" s="327"/>
      <c r="Y462" s="327"/>
      <c r="Z462" s="327"/>
      <c r="AA462" s="327"/>
      <c r="AB462" s="327"/>
      <c r="AC462" s="327"/>
      <c r="AD462" s="327"/>
      <c r="AE462" s="327" t="s">
        <v>169</v>
      </c>
      <c r="AF462" s="327"/>
      <c r="AG462" s="327">
        <v>13</v>
      </c>
      <c r="AH462" s="327"/>
      <c r="AI462" s="327"/>
      <c r="AJ462" s="327"/>
      <c r="AK462" s="327"/>
      <c r="AL462" s="327"/>
      <c r="AM462" s="327"/>
      <c r="AN462" s="327"/>
      <c r="AO462" s="327"/>
      <c r="AP462" s="327"/>
      <c r="AQ462" s="327">
        <v>14</v>
      </c>
      <c r="AR462" s="327">
        <v>20</v>
      </c>
      <c r="AS462" s="327"/>
      <c r="AT462" s="327"/>
      <c r="AU462" s="327">
        <v>2</v>
      </c>
      <c r="AV462" s="327"/>
      <c r="AW462" s="327"/>
      <c r="AX462" s="327"/>
      <c r="AY462" s="327"/>
      <c r="AZ462" s="327"/>
      <c r="BA462" s="327"/>
      <c r="BB462" s="327"/>
      <c r="BC462" s="327"/>
      <c r="BD462" s="327"/>
      <c r="BE462" s="327"/>
      <c r="BF462" s="327"/>
      <c r="BG462" s="327"/>
      <c r="BH462" s="327"/>
      <c r="BI462" s="327"/>
      <c r="BJ462" s="327">
        <v>1</v>
      </c>
      <c r="BK462" s="327">
        <v>1</v>
      </c>
      <c r="BL462" s="327">
        <v>1</v>
      </c>
      <c r="BM462" s="327">
        <v>1</v>
      </c>
      <c r="BN462" s="327"/>
      <c r="BO462" s="327"/>
      <c r="BP462" s="327"/>
      <c r="BQ462" s="327"/>
      <c r="BR462" s="327"/>
      <c r="BS462" s="327">
        <v>4</v>
      </c>
      <c r="BT462" s="327"/>
      <c r="BU462" s="327"/>
      <c r="BV462" s="327"/>
      <c r="BW462" s="327"/>
      <c r="BX462" s="327"/>
      <c r="BY462" s="327"/>
      <c r="BZ462" s="327"/>
      <c r="CA462" s="327"/>
      <c r="CB462" s="327"/>
      <c r="CC462" s="327"/>
      <c r="CD462" s="327"/>
      <c r="CE462" s="327"/>
      <c r="CF462" s="327"/>
      <c r="CG462" s="327"/>
    </row>
    <row r="463" spans="2:85" ht="15" customHeight="1">
      <c r="B463" s="524" t="s">
        <v>1251</v>
      </c>
      <c r="C463" s="327"/>
      <c r="D463" s="327"/>
      <c r="E463" s="327" t="s">
        <v>132</v>
      </c>
      <c r="F463" s="327" t="s">
        <v>1273</v>
      </c>
      <c r="G463" s="535" t="s">
        <v>1257</v>
      </c>
      <c r="H463" s="535" t="s">
        <v>1508</v>
      </c>
      <c r="I463" s="327"/>
      <c r="J463" s="327" t="s">
        <v>1274</v>
      </c>
      <c r="K463" s="327"/>
      <c r="L463" s="327"/>
      <c r="M463" s="327"/>
      <c r="N463" s="327"/>
      <c r="O463" s="327"/>
      <c r="P463" s="534"/>
      <c r="Q463" s="534"/>
      <c r="R463" s="534"/>
      <c r="S463" s="327"/>
      <c r="T463" s="327"/>
      <c r="U463" s="327"/>
      <c r="V463" s="327"/>
      <c r="W463" s="327"/>
      <c r="X463" s="327"/>
      <c r="Y463" s="327"/>
      <c r="Z463" s="327"/>
      <c r="AA463" s="327"/>
      <c r="AB463" s="327"/>
      <c r="AC463" s="327"/>
      <c r="AD463" s="327"/>
      <c r="AE463" s="327" t="s">
        <v>169</v>
      </c>
      <c r="AF463" s="327"/>
      <c r="AG463" s="327">
        <v>13</v>
      </c>
      <c r="AH463" s="327"/>
      <c r="AI463" s="327"/>
      <c r="AJ463" s="327"/>
      <c r="AK463" s="327"/>
      <c r="AL463" s="327"/>
      <c r="AM463" s="327"/>
      <c r="AN463" s="327"/>
      <c r="AO463" s="327"/>
      <c r="AP463" s="327"/>
      <c r="AQ463" s="327">
        <v>14</v>
      </c>
      <c r="AR463" s="327">
        <v>20</v>
      </c>
      <c r="AS463" s="327"/>
      <c r="AT463" s="327"/>
      <c r="AU463" s="327">
        <v>2</v>
      </c>
      <c r="AV463" s="327"/>
      <c r="AW463" s="327"/>
      <c r="AX463" s="327"/>
      <c r="AY463" s="327"/>
      <c r="AZ463" s="327"/>
      <c r="BA463" s="327"/>
      <c r="BB463" s="327"/>
      <c r="BC463" s="327"/>
      <c r="BD463" s="327"/>
      <c r="BE463" s="327"/>
      <c r="BF463" s="327"/>
      <c r="BG463" s="327"/>
      <c r="BH463" s="327"/>
      <c r="BI463" s="327"/>
      <c r="BJ463" s="327">
        <v>1</v>
      </c>
      <c r="BK463" s="327">
        <v>1</v>
      </c>
      <c r="BL463" s="327">
        <v>1</v>
      </c>
      <c r="BM463" s="327">
        <v>1</v>
      </c>
      <c r="BN463" s="327"/>
      <c r="BO463" s="327"/>
      <c r="BP463" s="327"/>
      <c r="BQ463" s="327"/>
      <c r="BR463" s="327"/>
      <c r="BS463" s="327">
        <v>4</v>
      </c>
      <c r="BT463" s="327"/>
      <c r="BU463" s="327"/>
      <c r="BV463" s="327"/>
      <c r="BW463" s="327"/>
      <c r="BX463" s="327"/>
      <c r="BY463" s="327"/>
      <c r="BZ463" s="327"/>
      <c r="CA463" s="327"/>
      <c r="CB463" s="327"/>
      <c r="CC463" s="327"/>
      <c r="CD463" s="327"/>
      <c r="CE463" s="327"/>
      <c r="CF463" s="327"/>
      <c r="CG463" s="327"/>
    </row>
    <row r="464" spans="2:85" ht="15" customHeight="1">
      <c r="B464" s="524" t="s">
        <v>1251</v>
      </c>
      <c r="C464" s="327"/>
      <c r="D464" s="327"/>
      <c r="E464" s="327" t="s">
        <v>132</v>
      </c>
      <c r="F464" s="327" t="s">
        <v>1273</v>
      </c>
      <c r="G464" s="535" t="s">
        <v>1258</v>
      </c>
      <c r="H464" s="535" t="s">
        <v>1509</v>
      </c>
      <c r="I464" s="327"/>
      <c r="J464" s="327" t="s">
        <v>1274</v>
      </c>
      <c r="K464" s="327"/>
      <c r="L464" s="327"/>
      <c r="M464" s="327"/>
      <c r="N464" s="327"/>
      <c r="O464" s="327"/>
      <c r="P464" s="534"/>
      <c r="Q464" s="534"/>
      <c r="R464" s="534"/>
      <c r="S464" s="327"/>
      <c r="T464" s="327"/>
      <c r="U464" s="327"/>
      <c r="V464" s="327"/>
      <c r="W464" s="327"/>
      <c r="X464" s="327"/>
      <c r="Y464" s="327"/>
      <c r="Z464" s="327"/>
      <c r="AA464" s="327"/>
      <c r="AB464" s="327"/>
      <c r="AC464" s="327"/>
      <c r="AD464" s="327"/>
      <c r="AE464" s="327" t="s">
        <v>169</v>
      </c>
      <c r="AF464" s="327"/>
      <c r="AG464" s="327">
        <v>13</v>
      </c>
      <c r="AH464" s="327"/>
      <c r="AI464" s="327"/>
      <c r="AJ464" s="327"/>
      <c r="AK464" s="327"/>
      <c r="AL464" s="327"/>
      <c r="AM464" s="327"/>
      <c r="AN464" s="327"/>
      <c r="AO464" s="327"/>
      <c r="AP464" s="327"/>
      <c r="AQ464" s="327">
        <v>14</v>
      </c>
      <c r="AR464" s="327">
        <v>20</v>
      </c>
      <c r="AS464" s="327"/>
      <c r="AT464" s="327"/>
      <c r="AU464" s="327">
        <v>2</v>
      </c>
      <c r="AV464" s="327"/>
      <c r="AW464" s="327"/>
      <c r="AX464" s="327"/>
      <c r="AY464" s="327"/>
      <c r="AZ464" s="327"/>
      <c r="BA464" s="327"/>
      <c r="BB464" s="327"/>
      <c r="BC464" s="327"/>
      <c r="BD464" s="327"/>
      <c r="BE464" s="327"/>
      <c r="BF464" s="327"/>
      <c r="BG464" s="327"/>
      <c r="BH464" s="327"/>
      <c r="BI464" s="327"/>
      <c r="BJ464" s="327">
        <v>1</v>
      </c>
      <c r="BK464" s="327">
        <v>1</v>
      </c>
      <c r="BL464" s="327">
        <v>1</v>
      </c>
      <c r="BM464" s="327">
        <v>1</v>
      </c>
      <c r="BN464" s="327"/>
      <c r="BO464" s="327"/>
      <c r="BP464" s="327"/>
      <c r="BQ464" s="327"/>
      <c r="BR464" s="327"/>
      <c r="BS464" s="327">
        <v>4</v>
      </c>
      <c r="BT464" s="327"/>
      <c r="BU464" s="327"/>
      <c r="BV464" s="327"/>
      <c r="BW464" s="327"/>
      <c r="BX464" s="327"/>
      <c r="BY464" s="327"/>
      <c r="BZ464" s="327"/>
      <c r="CA464" s="327"/>
      <c r="CB464" s="327"/>
      <c r="CC464" s="327"/>
      <c r="CD464" s="327"/>
      <c r="CE464" s="327"/>
      <c r="CF464" s="327"/>
      <c r="CG464" s="327"/>
    </row>
    <row r="465" spans="2:85" ht="15" customHeight="1">
      <c r="B465" s="524" t="s">
        <v>1251</v>
      </c>
      <c r="C465" s="327"/>
      <c r="D465" s="327"/>
      <c r="E465" s="327" t="s">
        <v>132</v>
      </c>
      <c r="F465" s="327" t="s">
        <v>1273</v>
      </c>
      <c r="G465" s="535" t="s">
        <v>1259</v>
      </c>
      <c r="H465" s="535" t="s">
        <v>1510</v>
      </c>
      <c r="I465" s="327"/>
      <c r="J465" s="327" t="s">
        <v>1274</v>
      </c>
      <c r="K465" s="327"/>
      <c r="L465" s="327"/>
      <c r="M465" s="327"/>
      <c r="N465" s="327"/>
      <c r="O465" s="327"/>
      <c r="P465" s="534"/>
      <c r="Q465" s="534"/>
      <c r="R465" s="534"/>
      <c r="S465" s="327"/>
      <c r="T465" s="327"/>
      <c r="U465" s="327"/>
      <c r="V465" s="327"/>
      <c r="W465" s="327"/>
      <c r="X465" s="327"/>
      <c r="Y465" s="327"/>
      <c r="Z465" s="327"/>
      <c r="AA465" s="327"/>
      <c r="AB465" s="327"/>
      <c r="AC465" s="327"/>
      <c r="AD465" s="327"/>
      <c r="AE465" s="327" t="s">
        <v>169</v>
      </c>
      <c r="AF465" s="327"/>
      <c r="AG465" s="327">
        <v>13</v>
      </c>
      <c r="AH465" s="327"/>
      <c r="AI465" s="327"/>
      <c r="AJ465" s="327"/>
      <c r="AK465" s="327"/>
      <c r="AL465" s="327"/>
      <c r="AM465" s="327"/>
      <c r="AN465" s="327"/>
      <c r="AO465" s="327"/>
      <c r="AP465" s="327"/>
      <c r="AQ465" s="327">
        <v>14</v>
      </c>
      <c r="AR465" s="327">
        <v>20</v>
      </c>
      <c r="AS465" s="327"/>
      <c r="AT465" s="327"/>
      <c r="AU465" s="327">
        <v>2</v>
      </c>
      <c r="AV465" s="327"/>
      <c r="AW465" s="327"/>
      <c r="AX465" s="327"/>
      <c r="AY465" s="327"/>
      <c r="AZ465" s="327"/>
      <c r="BA465" s="327"/>
      <c r="BB465" s="327"/>
      <c r="BC465" s="327"/>
      <c r="BD465" s="327"/>
      <c r="BE465" s="327"/>
      <c r="BF465" s="327"/>
      <c r="BG465" s="327"/>
      <c r="BH465" s="327"/>
      <c r="BI465" s="327"/>
      <c r="BJ465" s="327">
        <v>1</v>
      </c>
      <c r="BK465" s="327">
        <v>1</v>
      </c>
      <c r="BL465" s="327">
        <v>1</v>
      </c>
      <c r="BM465" s="327">
        <v>1</v>
      </c>
      <c r="BN465" s="327"/>
      <c r="BO465" s="327"/>
      <c r="BP465" s="327"/>
      <c r="BQ465" s="327"/>
      <c r="BR465" s="327"/>
      <c r="BS465" s="327">
        <v>4</v>
      </c>
      <c r="BT465" s="327"/>
      <c r="BU465" s="327"/>
      <c r="BV465" s="327"/>
      <c r="BW465" s="327"/>
      <c r="BX465" s="327"/>
      <c r="BY465" s="327"/>
      <c r="BZ465" s="327"/>
      <c r="CA465" s="327"/>
      <c r="CB465" s="327"/>
      <c r="CC465" s="327"/>
      <c r="CD465" s="327"/>
      <c r="CE465" s="327"/>
      <c r="CF465" s="327"/>
      <c r="CG465" s="327"/>
    </row>
    <row r="466" spans="2:85" ht="15" customHeight="1">
      <c r="B466" s="524" t="s">
        <v>1251</v>
      </c>
      <c r="C466" s="327"/>
      <c r="D466" s="327"/>
      <c r="E466" s="327" t="s">
        <v>132</v>
      </c>
      <c r="F466" s="327" t="s">
        <v>1273</v>
      </c>
      <c r="G466" s="535" t="s">
        <v>1260</v>
      </c>
      <c r="H466" s="535" t="s">
        <v>1512</v>
      </c>
      <c r="I466" s="327"/>
      <c r="J466" s="327" t="s">
        <v>1274</v>
      </c>
      <c r="K466" s="327"/>
      <c r="L466" s="327"/>
      <c r="M466" s="327"/>
      <c r="N466" s="327"/>
      <c r="O466" s="327"/>
      <c r="P466" s="534"/>
      <c r="Q466" s="534"/>
      <c r="R466" s="534"/>
      <c r="S466" s="327"/>
      <c r="T466" s="327"/>
      <c r="U466" s="327"/>
      <c r="V466" s="327"/>
      <c r="W466" s="327"/>
      <c r="X466" s="327"/>
      <c r="Y466" s="327"/>
      <c r="Z466" s="327"/>
      <c r="AA466" s="327"/>
      <c r="AB466" s="327"/>
      <c r="AC466" s="327"/>
      <c r="AD466" s="327"/>
      <c r="AE466" s="327" t="s">
        <v>169</v>
      </c>
      <c r="AF466" s="327"/>
      <c r="AG466" s="327">
        <v>13</v>
      </c>
      <c r="AH466" s="327"/>
      <c r="AI466" s="327"/>
      <c r="AJ466" s="327"/>
      <c r="AK466" s="327"/>
      <c r="AL466" s="327"/>
      <c r="AM466" s="327"/>
      <c r="AN466" s="327"/>
      <c r="AO466" s="327"/>
      <c r="AP466" s="327"/>
      <c r="AQ466" s="327">
        <v>14</v>
      </c>
      <c r="AR466" s="327">
        <v>20</v>
      </c>
      <c r="AS466" s="327"/>
      <c r="AT466" s="327"/>
      <c r="AU466" s="327">
        <v>2</v>
      </c>
      <c r="AV466" s="327"/>
      <c r="AW466" s="327"/>
      <c r="AX466" s="327"/>
      <c r="AY466" s="327"/>
      <c r="AZ466" s="327"/>
      <c r="BA466" s="327"/>
      <c r="BB466" s="327"/>
      <c r="BC466" s="327"/>
      <c r="BD466" s="327"/>
      <c r="BE466" s="327"/>
      <c r="BF466" s="327"/>
      <c r="BG466" s="327"/>
      <c r="BH466" s="327"/>
      <c r="BI466" s="327"/>
      <c r="BJ466" s="327">
        <v>1</v>
      </c>
      <c r="BK466" s="327">
        <v>1</v>
      </c>
      <c r="BL466" s="327">
        <v>1</v>
      </c>
      <c r="BM466" s="327">
        <v>1</v>
      </c>
      <c r="BN466" s="327"/>
      <c r="BO466" s="327"/>
      <c r="BP466" s="327"/>
      <c r="BQ466" s="327"/>
      <c r="BR466" s="327"/>
      <c r="BS466" s="327">
        <v>4</v>
      </c>
      <c r="BT466" s="327"/>
      <c r="BU466" s="327"/>
      <c r="BV466" s="327"/>
      <c r="BW466" s="327"/>
      <c r="BX466" s="327"/>
      <c r="BY466" s="327"/>
      <c r="BZ466" s="327"/>
      <c r="CA466" s="327"/>
      <c r="CB466" s="327"/>
      <c r="CC466" s="327"/>
      <c r="CD466" s="327"/>
      <c r="CE466" s="327"/>
      <c r="CF466" s="327"/>
      <c r="CG466" s="327"/>
    </row>
    <row r="467" spans="2:85" ht="15" customHeight="1">
      <c r="B467" s="524" t="s">
        <v>1268</v>
      </c>
      <c r="C467" s="327"/>
      <c r="D467" s="327"/>
      <c r="E467" s="327" t="s">
        <v>132</v>
      </c>
      <c r="F467" s="327"/>
      <c r="G467" s="327" t="s">
        <v>1261</v>
      </c>
      <c r="H467" s="327" t="s">
        <v>1511</v>
      </c>
      <c r="I467" s="327"/>
      <c r="J467" s="327" t="s">
        <v>1275</v>
      </c>
      <c r="K467" s="327"/>
      <c r="L467" s="327"/>
      <c r="M467" s="327"/>
      <c r="N467" s="327"/>
      <c r="O467" s="327"/>
      <c r="P467" s="534"/>
      <c r="Q467" s="534"/>
      <c r="R467" s="534"/>
      <c r="S467" s="327"/>
      <c r="T467" s="327"/>
      <c r="U467" s="327"/>
      <c r="V467" s="327"/>
      <c r="W467" s="327"/>
      <c r="X467" s="327"/>
      <c r="Y467" s="327"/>
      <c r="Z467" s="327"/>
      <c r="AA467" s="327"/>
      <c r="AB467" s="327"/>
      <c r="AC467" s="327"/>
      <c r="AD467" s="327"/>
      <c r="AE467" s="327" t="s">
        <v>169</v>
      </c>
      <c r="AF467" s="327"/>
      <c r="AG467" s="327">
        <v>13</v>
      </c>
      <c r="AH467" s="327"/>
      <c r="AI467" s="327"/>
      <c r="AJ467" s="327"/>
      <c r="AK467" s="327"/>
      <c r="AL467" s="327"/>
      <c r="AM467" s="327"/>
      <c r="AN467" s="327"/>
      <c r="AO467" s="327"/>
      <c r="AP467" s="327"/>
      <c r="AQ467" s="327">
        <v>14</v>
      </c>
      <c r="AR467" s="327">
        <v>20</v>
      </c>
      <c r="AS467" s="327"/>
      <c r="AT467" s="327"/>
      <c r="AU467" s="327">
        <v>2</v>
      </c>
      <c r="AV467" s="327"/>
      <c r="AW467" s="327"/>
      <c r="AX467" s="327"/>
      <c r="AY467" s="327"/>
      <c r="AZ467" s="327"/>
      <c r="BA467" s="327"/>
      <c r="BB467" s="327"/>
      <c r="BC467" s="327"/>
      <c r="BD467" s="327"/>
      <c r="BE467" s="327"/>
      <c r="BF467" s="327"/>
      <c r="BG467" s="327"/>
      <c r="BH467" s="327"/>
      <c r="BI467" s="327"/>
      <c r="BJ467" s="327">
        <v>1</v>
      </c>
      <c r="BK467" s="327">
        <v>1</v>
      </c>
      <c r="BL467" s="327">
        <v>1</v>
      </c>
      <c r="BM467" s="327">
        <v>1</v>
      </c>
      <c r="BN467" s="327"/>
      <c r="BO467" s="327"/>
      <c r="BP467" s="327"/>
      <c r="BQ467" s="327"/>
      <c r="BR467" s="327"/>
      <c r="BS467" s="327">
        <v>4</v>
      </c>
      <c r="BT467" s="327"/>
      <c r="BU467" s="327"/>
      <c r="BV467" s="327"/>
      <c r="BW467" s="327"/>
      <c r="BX467" s="327"/>
      <c r="BY467" s="327"/>
      <c r="BZ467" s="327"/>
      <c r="CA467" s="327"/>
      <c r="CB467" s="327"/>
      <c r="CC467" s="327"/>
      <c r="CD467" s="327"/>
      <c r="CE467" s="327"/>
      <c r="CF467" s="327"/>
      <c r="CG467" s="327"/>
    </row>
    <row r="468" spans="2:85" ht="15" customHeight="1">
      <c r="B468" s="524" t="s">
        <v>1268</v>
      </c>
      <c r="C468" s="327"/>
      <c r="D468" s="327"/>
      <c r="E468" s="327" t="s">
        <v>132</v>
      </c>
      <c r="F468" s="327"/>
      <c r="G468" s="327" t="s">
        <v>1262</v>
      </c>
      <c r="H468" s="327" t="s">
        <v>1513</v>
      </c>
      <c r="I468" s="327"/>
      <c r="J468" s="327" t="s">
        <v>1275</v>
      </c>
      <c r="K468" s="327"/>
      <c r="L468" s="327"/>
      <c r="M468" s="327"/>
      <c r="N468" s="327"/>
      <c r="O468" s="327"/>
      <c r="P468" s="534"/>
      <c r="Q468" s="534"/>
      <c r="R468" s="534"/>
      <c r="S468" s="327"/>
      <c r="T468" s="327"/>
      <c r="U468" s="327"/>
      <c r="V468" s="327"/>
      <c r="W468" s="327"/>
      <c r="X468" s="327"/>
      <c r="Y468" s="327"/>
      <c r="Z468" s="327"/>
      <c r="AA468" s="327"/>
      <c r="AB468" s="327"/>
      <c r="AC468" s="327"/>
      <c r="AD468" s="327"/>
      <c r="AE468" s="327" t="s">
        <v>169</v>
      </c>
      <c r="AF468" s="327"/>
      <c r="AG468" s="327">
        <v>13</v>
      </c>
      <c r="AH468" s="327"/>
      <c r="AI468" s="327"/>
      <c r="AJ468" s="327"/>
      <c r="AK468" s="327"/>
      <c r="AL468" s="327"/>
      <c r="AM468" s="327"/>
      <c r="AN468" s="327"/>
      <c r="AO468" s="327"/>
      <c r="AP468" s="327"/>
      <c r="AQ468" s="327">
        <v>14</v>
      </c>
      <c r="AR468" s="327">
        <v>20</v>
      </c>
      <c r="AS468" s="327"/>
      <c r="AT468" s="327"/>
      <c r="AU468" s="327">
        <v>2</v>
      </c>
      <c r="AV468" s="327"/>
      <c r="AW468" s="327"/>
      <c r="AX468" s="327"/>
      <c r="AY468" s="327"/>
      <c r="AZ468" s="327"/>
      <c r="BA468" s="327"/>
      <c r="BB468" s="327"/>
      <c r="BC468" s="327"/>
      <c r="BD468" s="327"/>
      <c r="BE468" s="327"/>
      <c r="BF468" s="327"/>
      <c r="BG468" s="327"/>
      <c r="BH468" s="327"/>
      <c r="BI468" s="327"/>
      <c r="BJ468" s="327">
        <v>1</v>
      </c>
      <c r="BK468" s="327">
        <v>1</v>
      </c>
      <c r="BL468" s="327">
        <v>1</v>
      </c>
      <c r="BM468" s="327">
        <v>1</v>
      </c>
      <c r="BN468" s="327"/>
      <c r="BO468" s="327"/>
      <c r="BP468" s="327"/>
      <c r="BQ468" s="327"/>
      <c r="BR468" s="327"/>
      <c r="BS468" s="327">
        <v>4</v>
      </c>
      <c r="BT468" s="327"/>
      <c r="BU468" s="327"/>
      <c r="BV468" s="327"/>
      <c r="BW468" s="327"/>
      <c r="BX468" s="327"/>
      <c r="BY468" s="327"/>
      <c r="BZ468" s="327"/>
      <c r="CA468" s="327"/>
      <c r="CB468" s="327"/>
      <c r="CC468" s="327"/>
      <c r="CD468" s="327"/>
      <c r="CE468" s="327"/>
      <c r="CF468" s="327"/>
      <c r="CG468" s="327"/>
    </row>
    <row r="469" spans="2:85" ht="15" customHeight="1">
      <c r="B469" s="524" t="s">
        <v>1268</v>
      </c>
      <c r="C469" s="327"/>
      <c r="D469" s="327"/>
      <c r="E469" s="327" t="s">
        <v>132</v>
      </c>
      <c r="F469" s="327"/>
      <c r="G469" s="327" t="s">
        <v>1263</v>
      </c>
      <c r="H469" s="327" t="s">
        <v>1514</v>
      </c>
      <c r="I469" s="327"/>
      <c r="J469" s="327" t="s">
        <v>1275</v>
      </c>
      <c r="K469" s="327"/>
      <c r="L469" s="327"/>
      <c r="M469" s="327"/>
      <c r="N469" s="327"/>
      <c r="O469" s="327"/>
      <c r="P469" s="534"/>
      <c r="Q469" s="534"/>
      <c r="R469" s="534"/>
      <c r="S469" s="327"/>
      <c r="T469" s="327"/>
      <c r="U469" s="327"/>
      <c r="V469" s="327"/>
      <c r="W469" s="327"/>
      <c r="X469" s="327"/>
      <c r="Y469" s="327"/>
      <c r="Z469" s="327"/>
      <c r="AA469" s="327"/>
      <c r="AB469" s="327"/>
      <c r="AC469" s="327"/>
      <c r="AD469" s="327"/>
      <c r="AE469" s="327" t="s">
        <v>169</v>
      </c>
      <c r="AF469" s="327"/>
      <c r="AG469" s="327">
        <v>13</v>
      </c>
      <c r="AH469" s="327"/>
      <c r="AI469" s="327"/>
      <c r="AJ469" s="327"/>
      <c r="AK469" s="327"/>
      <c r="AL469" s="327"/>
      <c r="AM469" s="327"/>
      <c r="AN469" s="327"/>
      <c r="AO469" s="327"/>
      <c r="AP469" s="327"/>
      <c r="AQ469" s="327">
        <v>14</v>
      </c>
      <c r="AR469" s="327">
        <v>20</v>
      </c>
      <c r="AS469" s="327"/>
      <c r="AT469" s="327"/>
      <c r="AU469" s="327">
        <v>2</v>
      </c>
      <c r="AV469" s="327"/>
      <c r="AW469" s="327"/>
      <c r="AX469" s="327"/>
      <c r="AY469" s="327"/>
      <c r="AZ469" s="327"/>
      <c r="BA469" s="327"/>
      <c r="BB469" s="327"/>
      <c r="BC469" s="327"/>
      <c r="BD469" s="327"/>
      <c r="BE469" s="327"/>
      <c r="BF469" s="327"/>
      <c r="BG469" s="327"/>
      <c r="BH469" s="327"/>
      <c r="BI469" s="327"/>
      <c r="BJ469" s="327">
        <v>1</v>
      </c>
      <c r="BK469" s="327">
        <v>1</v>
      </c>
      <c r="BL469" s="327">
        <v>1</v>
      </c>
      <c r="BM469" s="327">
        <v>1</v>
      </c>
      <c r="BN469" s="327"/>
      <c r="BO469" s="327"/>
      <c r="BP469" s="327"/>
      <c r="BQ469" s="327"/>
      <c r="BR469" s="327"/>
      <c r="BS469" s="327">
        <v>4</v>
      </c>
      <c r="BT469" s="327"/>
      <c r="BU469" s="327"/>
      <c r="BV469" s="327"/>
      <c r="BW469" s="327"/>
      <c r="BX469" s="327"/>
      <c r="BY469" s="327"/>
      <c r="BZ469" s="327"/>
      <c r="CA469" s="327"/>
      <c r="CB469" s="327"/>
      <c r="CC469" s="327"/>
      <c r="CD469" s="327"/>
      <c r="CE469" s="327"/>
      <c r="CF469" s="327"/>
      <c r="CG469" s="327"/>
    </row>
    <row r="470" spans="2:85" ht="15" customHeight="1">
      <c r="B470" s="524" t="s">
        <v>1268</v>
      </c>
      <c r="C470" s="327"/>
      <c r="D470" s="327"/>
      <c r="E470" s="327" t="s">
        <v>132</v>
      </c>
      <c r="F470" s="327"/>
      <c r="G470" s="327" t="s">
        <v>1264</v>
      </c>
      <c r="H470" s="327" t="s">
        <v>1515</v>
      </c>
      <c r="I470" s="327"/>
      <c r="J470" s="327" t="s">
        <v>1275</v>
      </c>
      <c r="K470" s="327"/>
      <c r="L470" s="327"/>
      <c r="M470" s="327"/>
      <c r="N470" s="327"/>
      <c r="O470" s="327"/>
      <c r="P470" s="534"/>
      <c r="Q470" s="534"/>
      <c r="R470" s="534"/>
      <c r="S470" s="327"/>
      <c r="T470" s="327"/>
      <c r="U470" s="327"/>
      <c r="V470" s="327"/>
      <c r="W470" s="327"/>
      <c r="X470" s="327"/>
      <c r="Y470" s="327"/>
      <c r="Z470" s="327"/>
      <c r="AA470" s="327"/>
      <c r="AB470" s="327"/>
      <c r="AC470" s="327"/>
      <c r="AD470" s="327"/>
      <c r="AE470" s="327" t="s">
        <v>169</v>
      </c>
      <c r="AF470" s="327"/>
      <c r="AG470" s="327">
        <v>13</v>
      </c>
      <c r="AH470" s="327"/>
      <c r="AI470" s="327"/>
      <c r="AJ470" s="327"/>
      <c r="AK470" s="327"/>
      <c r="AL470" s="327"/>
      <c r="AM470" s="327"/>
      <c r="AN470" s="327"/>
      <c r="AO470" s="327"/>
      <c r="AP470" s="327"/>
      <c r="AQ470" s="327">
        <v>14</v>
      </c>
      <c r="AR470" s="327">
        <v>20</v>
      </c>
      <c r="AS470" s="327"/>
      <c r="AT470" s="327"/>
      <c r="AU470" s="327">
        <v>2</v>
      </c>
      <c r="AV470" s="327"/>
      <c r="AW470" s="327"/>
      <c r="AX470" s="327"/>
      <c r="AY470" s="327"/>
      <c r="AZ470" s="327"/>
      <c r="BA470" s="327"/>
      <c r="BB470" s="327"/>
      <c r="BC470" s="327"/>
      <c r="BD470" s="327"/>
      <c r="BE470" s="327"/>
      <c r="BF470" s="327"/>
      <c r="BG470" s="327"/>
      <c r="BH470" s="327"/>
      <c r="BI470" s="327"/>
      <c r="BJ470" s="327">
        <v>1</v>
      </c>
      <c r="BK470" s="327">
        <v>1</v>
      </c>
      <c r="BL470" s="327">
        <v>1</v>
      </c>
      <c r="BM470" s="327">
        <v>1</v>
      </c>
      <c r="BN470" s="327"/>
      <c r="BO470" s="327"/>
      <c r="BP470" s="327"/>
      <c r="BQ470" s="327"/>
      <c r="BR470" s="327"/>
      <c r="BS470" s="327">
        <v>4</v>
      </c>
      <c r="BT470" s="327"/>
      <c r="BU470" s="327"/>
      <c r="BV470" s="327"/>
      <c r="BW470" s="327"/>
      <c r="BX470" s="327"/>
      <c r="BY470" s="327"/>
      <c r="BZ470" s="327"/>
      <c r="CA470" s="327"/>
      <c r="CB470" s="327"/>
      <c r="CC470" s="327"/>
      <c r="CD470" s="327"/>
      <c r="CE470" s="327"/>
      <c r="CF470" s="327"/>
      <c r="CG470" s="327"/>
    </row>
    <row r="471" spans="2:85" ht="15" customHeight="1">
      <c r="B471" s="524" t="s">
        <v>1268</v>
      </c>
      <c r="C471" s="327"/>
      <c r="D471" s="327"/>
      <c r="E471" s="327" t="s">
        <v>132</v>
      </c>
      <c r="F471" s="327"/>
      <c r="G471" s="327" t="s">
        <v>1265</v>
      </c>
      <c r="H471" s="327" t="s">
        <v>1516</v>
      </c>
      <c r="I471" s="327"/>
      <c r="J471" s="327" t="s">
        <v>1275</v>
      </c>
      <c r="K471" s="327"/>
      <c r="L471" s="327"/>
      <c r="M471" s="327"/>
      <c r="N471" s="327"/>
      <c r="O471" s="327"/>
      <c r="P471" s="534"/>
      <c r="Q471" s="534"/>
      <c r="R471" s="534"/>
      <c r="S471" s="327"/>
      <c r="T471" s="327"/>
      <c r="U471" s="327"/>
      <c r="V471" s="327"/>
      <c r="W471" s="327"/>
      <c r="X471" s="327"/>
      <c r="Y471" s="327"/>
      <c r="Z471" s="327"/>
      <c r="AA471" s="327"/>
      <c r="AB471" s="327"/>
      <c r="AC471" s="327"/>
      <c r="AD471" s="327"/>
      <c r="AE471" s="327" t="s">
        <v>169</v>
      </c>
      <c r="AF471" s="327"/>
      <c r="AG471" s="327">
        <v>13</v>
      </c>
      <c r="AH471" s="327"/>
      <c r="AI471" s="327"/>
      <c r="AJ471" s="327"/>
      <c r="AK471" s="327"/>
      <c r="AL471" s="327"/>
      <c r="AM471" s="327"/>
      <c r="AN471" s="327"/>
      <c r="AO471" s="327"/>
      <c r="AP471" s="327"/>
      <c r="AQ471" s="327">
        <v>14</v>
      </c>
      <c r="AR471" s="327">
        <v>20</v>
      </c>
      <c r="AS471" s="327"/>
      <c r="AT471" s="327"/>
      <c r="AU471" s="327">
        <v>2</v>
      </c>
      <c r="AV471" s="327"/>
      <c r="AW471" s="327"/>
      <c r="AX471" s="327"/>
      <c r="AY471" s="327"/>
      <c r="AZ471" s="327"/>
      <c r="BA471" s="327"/>
      <c r="BB471" s="327"/>
      <c r="BC471" s="327"/>
      <c r="BD471" s="327"/>
      <c r="BE471" s="327"/>
      <c r="BF471" s="327"/>
      <c r="BG471" s="327"/>
      <c r="BH471" s="327"/>
      <c r="BI471" s="327"/>
      <c r="BJ471" s="327">
        <v>1</v>
      </c>
      <c r="BK471" s="327">
        <v>1</v>
      </c>
      <c r="BL471" s="327">
        <v>1</v>
      </c>
      <c r="BM471" s="327">
        <v>1</v>
      </c>
      <c r="BN471" s="327"/>
      <c r="BO471" s="327"/>
      <c r="BP471" s="327"/>
      <c r="BQ471" s="327"/>
      <c r="BR471" s="327"/>
      <c r="BS471" s="327">
        <v>4</v>
      </c>
      <c r="BT471" s="327"/>
      <c r="BU471" s="327"/>
      <c r="BV471" s="327"/>
      <c r="BW471" s="327"/>
      <c r="BX471" s="327"/>
      <c r="BY471" s="327"/>
      <c r="BZ471" s="327"/>
      <c r="CA471" s="327"/>
      <c r="CB471" s="327"/>
      <c r="CC471" s="327"/>
      <c r="CD471" s="327"/>
      <c r="CE471" s="327"/>
      <c r="CF471" s="327"/>
      <c r="CG471" s="327"/>
    </row>
    <row r="472" spans="2:85" ht="15" customHeight="1">
      <c r="B472" s="524" t="s">
        <v>1268</v>
      </c>
      <c r="C472" s="327"/>
      <c r="D472" s="327"/>
      <c r="E472" s="327" t="s">
        <v>132</v>
      </c>
      <c r="F472" s="327"/>
      <c r="G472" s="327" t="s">
        <v>1266</v>
      </c>
      <c r="H472" s="327" t="s">
        <v>1517</v>
      </c>
      <c r="I472" s="327"/>
      <c r="J472" s="327" t="s">
        <v>1275</v>
      </c>
      <c r="K472" s="327"/>
      <c r="L472" s="327"/>
      <c r="M472" s="327"/>
      <c r="N472" s="327"/>
      <c r="O472" s="327"/>
      <c r="P472" s="534"/>
      <c r="Q472" s="534"/>
      <c r="R472" s="534"/>
      <c r="S472" s="327"/>
      <c r="T472" s="327"/>
      <c r="U472" s="327"/>
      <c r="V472" s="327"/>
      <c r="W472" s="327"/>
      <c r="X472" s="327"/>
      <c r="Y472" s="327"/>
      <c r="Z472" s="327"/>
      <c r="AA472" s="327"/>
      <c r="AB472" s="327"/>
      <c r="AC472" s="327"/>
      <c r="AD472" s="327"/>
      <c r="AE472" s="327" t="s">
        <v>169</v>
      </c>
      <c r="AF472" s="327"/>
      <c r="AG472" s="327">
        <v>13</v>
      </c>
      <c r="AH472" s="327"/>
      <c r="AI472" s="327"/>
      <c r="AJ472" s="327"/>
      <c r="AK472" s="327"/>
      <c r="AL472" s="327"/>
      <c r="AM472" s="327"/>
      <c r="AN472" s="327"/>
      <c r="AO472" s="327"/>
      <c r="AP472" s="327"/>
      <c r="AQ472" s="327">
        <v>14</v>
      </c>
      <c r="AR472" s="327">
        <v>20</v>
      </c>
      <c r="AS472" s="327"/>
      <c r="AT472" s="327"/>
      <c r="AU472" s="327">
        <v>2</v>
      </c>
      <c r="AV472" s="327"/>
      <c r="AW472" s="327"/>
      <c r="AX472" s="327"/>
      <c r="AY472" s="327"/>
      <c r="AZ472" s="327"/>
      <c r="BA472" s="327"/>
      <c r="BB472" s="327"/>
      <c r="BC472" s="327"/>
      <c r="BD472" s="327"/>
      <c r="BE472" s="327"/>
      <c r="BF472" s="327"/>
      <c r="BG472" s="327"/>
      <c r="BH472" s="327"/>
      <c r="BI472" s="327"/>
      <c r="BJ472" s="327">
        <v>1</v>
      </c>
      <c r="BK472" s="327">
        <v>1</v>
      </c>
      <c r="BL472" s="327">
        <v>1</v>
      </c>
      <c r="BM472" s="327">
        <v>1</v>
      </c>
      <c r="BN472" s="327"/>
      <c r="BO472" s="327"/>
      <c r="BP472" s="327"/>
      <c r="BQ472" s="327"/>
      <c r="BR472" s="327"/>
      <c r="BS472" s="327">
        <v>4</v>
      </c>
      <c r="BT472" s="327"/>
      <c r="BU472" s="327"/>
      <c r="BV472" s="327"/>
      <c r="BW472" s="327"/>
      <c r="BX472" s="327"/>
      <c r="BY472" s="327"/>
      <c r="BZ472" s="327"/>
      <c r="CA472" s="327"/>
      <c r="CB472" s="327"/>
      <c r="CC472" s="327"/>
      <c r="CD472" s="327"/>
      <c r="CE472" s="327"/>
      <c r="CF472" s="327"/>
      <c r="CG472" s="327"/>
    </row>
    <row r="473" spans="2:85" ht="15" customHeight="1">
      <c r="B473" s="524" t="s">
        <v>1268</v>
      </c>
      <c r="C473" s="327"/>
      <c r="D473" s="327"/>
      <c r="E473" s="327" t="s">
        <v>132</v>
      </c>
      <c r="F473" s="327"/>
      <c r="G473" s="327" t="s">
        <v>1267</v>
      </c>
      <c r="H473" s="327" t="s">
        <v>1518</v>
      </c>
      <c r="I473" s="327"/>
      <c r="J473" s="327" t="s">
        <v>1275</v>
      </c>
      <c r="K473" s="327"/>
      <c r="L473" s="327"/>
      <c r="M473" s="327"/>
      <c r="N473" s="327"/>
      <c r="O473" s="327"/>
      <c r="P473" s="534"/>
      <c r="Q473" s="534"/>
      <c r="R473" s="534"/>
      <c r="S473" s="327"/>
      <c r="T473" s="327"/>
      <c r="U473" s="327"/>
      <c r="V473" s="327"/>
      <c r="W473" s="327"/>
      <c r="X473" s="327"/>
      <c r="Y473" s="327"/>
      <c r="Z473" s="327"/>
      <c r="AA473" s="327"/>
      <c r="AB473" s="327"/>
      <c r="AC473" s="327"/>
      <c r="AD473" s="327"/>
      <c r="AE473" s="327" t="s">
        <v>169</v>
      </c>
      <c r="AF473" s="327"/>
      <c r="AG473" s="327">
        <v>13</v>
      </c>
      <c r="AH473" s="327"/>
      <c r="AI473" s="327"/>
      <c r="AJ473" s="327"/>
      <c r="AK473" s="327"/>
      <c r="AL473" s="327"/>
      <c r="AM473" s="327"/>
      <c r="AN473" s="327"/>
      <c r="AO473" s="327"/>
      <c r="AP473" s="327"/>
      <c r="AQ473" s="327">
        <v>14</v>
      </c>
      <c r="AR473" s="327">
        <v>20</v>
      </c>
      <c r="AS473" s="327"/>
      <c r="AT473" s="327"/>
      <c r="AU473" s="327">
        <v>2</v>
      </c>
      <c r="AV473" s="327"/>
      <c r="AW473" s="327"/>
      <c r="AX473" s="327"/>
      <c r="AY473" s="327"/>
      <c r="AZ473" s="327"/>
      <c r="BA473" s="327"/>
      <c r="BB473" s="327"/>
      <c r="BC473" s="327"/>
      <c r="BD473" s="327"/>
      <c r="BE473" s="327"/>
      <c r="BF473" s="327"/>
      <c r="BG473" s="327"/>
      <c r="BH473" s="327"/>
      <c r="BI473" s="327"/>
      <c r="BJ473" s="327">
        <v>1</v>
      </c>
      <c r="BK473" s="327">
        <v>1</v>
      </c>
      <c r="BL473" s="327">
        <v>1</v>
      </c>
      <c r="BM473" s="327">
        <v>1</v>
      </c>
      <c r="BN473" s="327"/>
      <c r="BO473" s="327"/>
      <c r="BP473" s="327"/>
      <c r="BQ473" s="327"/>
      <c r="BR473" s="327"/>
      <c r="BS473" s="327">
        <v>4</v>
      </c>
      <c r="BT473" s="327"/>
      <c r="BU473" s="327"/>
      <c r="BV473" s="327"/>
      <c r="BW473" s="327"/>
      <c r="BX473" s="327"/>
      <c r="BY473" s="327"/>
      <c r="BZ473" s="327"/>
      <c r="CA473" s="327"/>
      <c r="CB473" s="327"/>
      <c r="CC473" s="327"/>
      <c r="CD473" s="327"/>
      <c r="CE473" s="327"/>
      <c r="CF473" s="327"/>
      <c r="CG473" s="327"/>
    </row>
    <row r="474" spans="2:85" ht="15" customHeight="1">
      <c r="B474" s="524" t="s">
        <v>1268</v>
      </c>
      <c r="C474" s="327"/>
      <c r="D474" s="327"/>
      <c r="E474" s="327" t="s">
        <v>132</v>
      </c>
      <c r="F474" s="327"/>
      <c r="G474" s="327" t="s">
        <v>1268</v>
      </c>
      <c r="H474" s="327" t="s">
        <v>1519</v>
      </c>
      <c r="I474" s="327"/>
      <c r="J474" s="327" t="s">
        <v>1275</v>
      </c>
      <c r="K474" s="327"/>
      <c r="L474" s="327"/>
      <c r="M474" s="327"/>
      <c r="N474" s="327"/>
      <c r="O474" s="327"/>
      <c r="P474" s="534"/>
      <c r="Q474" s="534"/>
      <c r="R474" s="534"/>
      <c r="S474" s="327"/>
      <c r="T474" s="327"/>
      <c r="U474" s="327"/>
      <c r="V474" s="327"/>
      <c r="W474" s="327"/>
      <c r="X474" s="327"/>
      <c r="Y474" s="327"/>
      <c r="Z474" s="327"/>
      <c r="AA474" s="327"/>
      <c r="AB474" s="327"/>
      <c r="AC474" s="327"/>
      <c r="AD474" s="327"/>
      <c r="AE474" s="327" t="s">
        <v>169</v>
      </c>
      <c r="AF474" s="327"/>
      <c r="AG474" s="327">
        <v>13</v>
      </c>
      <c r="AH474" s="327"/>
      <c r="AI474" s="327"/>
      <c r="AJ474" s="327"/>
      <c r="AK474" s="327"/>
      <c r="AL474" s="327"/>
      <c r="AM474" s="327"/>
      <c r="AN474" s="327"/>
      <c r="AO474" s="327"/>
      <c r="AP474" s="327"/>
      <c r="AQ474" s="327">
        <v>14</v>
      </c>
      <c r="AR474" s="327">
        <v>20</v>
      </c>
      <c r="AS474" s="327"/>
      <c r="AT474" s="327"/>
      <c r="AU474" s="327">
        <v>2</v>
      </c>
      <c r="AV474" s="327"/>
      <c r="AW474" s="327"/>
      <c r="AX474" s="327"/>
      <c r="AY474" s="327"/>
      <c r="AZ474" s="327"/>
      <c r="BA474" s="327"/>
      <c r="BB474" s="327"/>
      <c r="BC474" s="327"/>
      <c r="BD474" s="327"/>
      <c r="BE474" s="327"/>
      <c r="BF474" s="327"/>
      <c r="BG474" s="327"/>
      <c r="BH474" s="327"/>
      <c r="BI474" s="327"/>
      <c r="BJ474" s="327">
        <v>1</v>
      </c>
      <c r="BK474" s="327">
        <v>1</v>
      </c>
      <c r="BL474" s="327">
        <v>1</v>
      </c>
      <c r="BM474" s="327">
        <v>1</v>
      </c>
      <c r="BN474" s="327"/>
      <c r="BO474" s="327"/>
      <c r="BP474" s="327"/>
      <c r="BQ474" s="327"/>
      <c r="BR474" s="327"/>
      <c r="BS474" s="327">
        <v>4</v>
      </c>
      <c r="BT474" s="327"/>
      <c r="BU474" s="327"/>
      <c r="BV474" s="327"/>
      <c r="BW474" s="327"/>
      <c r="BX474" s="327"/>
      <c r="BY474" s="327"/>
      <c r="BZ474" s="327"/>
      <c r="CA474" s="327"/>
      <c r="CB474" s="327"/>
      <c r="CC474" s="327"/>
      <c r="CD474" s="327"/>
      <c r="CE474" s="327"/>
      <c r="CF474" s="327"/>
      <c r="CG474" s="327"/>
    </row>
    <row r="475" spans="2:85" ht="15" customHeight="1">
      <c r="B475" s="524" t="s">
        <v>1268</v>
      </c>
      <c r="C475" s="327"/>
      <c r="D475" s="327"/>
      <c r="E475" s="327" t="s">
        <v>132</v>
      </c>
      <c r="F475" s="327"/>
      <c r="G475" s="327" t="s">
        <v>1269</v>
      </c>
      <c r="H475" s="327" t="s">
        <v>1520</v>
      </c>
      <c r="I475" s="327"/>
      <c r="J475" s="327" t="s">
        <v>1275</v>
      </c>
      <c r="K475" s="327"/>
      <c r="L475" s="327"/>
      <c r="M475" s="327"/>
      <c r="N475" s="327"/>
      <c r="O475" s="327"/>
      <c r="P475" s="534"/>
      <c r="Q475" s="534"/>
      <c r="R475" s="534"/>
      <c r="S475" s="327"/>
      <c r="T475" s="327"/>
      <c r="U475" s="327"/>
      <c r="V475" s="327"/>
      <c r="W475" s="327"/>
      <c r="X475" s="327"/>
      <c r="Y475" s="327"/>
      <c r="Z475" s="327"/>
      <c r="AA475" s="327"/>
      <c r="AB475" s="327"/>
      <c r="AC475" s="327"/>
      <c r="AD475" s="327"/>
      <c r="AE475" s="327" t="s">
        <v>169</v>
      </c>
      <c r="AF475" s="327"/>
      <c r="AG475" s="327">
        <v>13</v>
      </c>
      <c r="AH475" s="327"/>
      <c r="AI475" s="327"/>
      <c r="AJ475" s="327"/>
      <c r="AK475" s="327"/>
      <c r="AL475" s="327"/>
      <c r="AM475" s="327"/>
      <c r="AN475" s="327"/>
      <c r="AO475" s="327"/>
      <c r="AP475" s="327"/>
      <c r="AQ475" s="327">
        <v>14</v>
      </c>
      <c r="AR475" s="327">
        <v>20</v>
      </c>
      <c r="AS475" s="327"/>
      <c r="AT475" s="327"/>
      <c r="AU475" s="327">
        <v>2</v>
      </c>
      <c r="AV475" s="327"/>
      <c r="AW475" s="327"/>
      <c r="AX475" s="327"/>
      <c r="AY475" s="327"/>
      <c r="AZ475" s="327"/>
      <c r="BA475" s="327"/>
      <c r="BB475" s="327"/>
      <c r="BC475" s="327"/>
      <c r="BD475" s="327"/>
      <c r="BE475" s="327"/>
      <c r="BF475" s="327"/>
      <c r="BG475" s="327"/>
      <c r="BH475" s="327"/>
      <c r="BI475" s="327"/>
      <c r="BJ475" s="327">
        <v>1</v>
      </c>
      <c r="BK475" s="327">
        <v>1</v>
      </c>
      <c r="BL475" s="327">
        <v>1</v>
      </c>
      <c r="BM475" s="327">
        <v>1</v>
      </c>
      <c r="BN475" s="327"/>
      <c r="BO475" s="327"/>
      <c r="BP475" s="327"/>
      <c r="BQ475" s="327"/>
      <c r="BR475" s="327"/>
      <c r="BS475" s="327">
        <v>4</v>
      </c>
      <c r="BT475" s="327"/>
      <c r="BU475" s="327"/>
      <c r="BV475" s="327"/>
      <c r="BW475" s="327"/>
      <c r="BX475" s="327"/>
      <c r="BY475" s="327"/>
      <c r="BZ475" s="327"/>
      <c r="CA475" s="327"/>
      <c r="CB475" s="327"/>
      <c r="CC475" s="327"/>
      <c r="CD475" s="327"/>
      <c r="CE475" s="327"/>
      <c r="CF475" s="327"/>
      <c r="CG475" s="327"/>
    </row>
    <row r="476" spans="2:85" ht="15" customHeight="1">
      <c r="B476" s="524" t="s">
        <v>1268</v>
      </c>
      <c r="C476" s="327"/>
      <c r="D476" s="327"/>
      <c r="E476" s="327" t="s">
        <v>132</v>
      </c>
      <c r="F476" s="327"/>
      <c r="G476" s="327" t="s">
        <v>1270</v>
      </c>
      <c r="H476" s="327" t="s">
        <v>1521</v>
      </c>
      <c r="I476" s="327"/>
      <c r="J476" s="327" t="s">
        <v>1275</v>
      </c>
      <c r="K476" s="327"/>
      <c r="L476" s="327"/>
      <c r="M476" s="327"/>
      <c r="N476" s="327"/>
      <c r="O476" s="327"/>
      <c r="P476" s="534"/>
      <c r="Q476" s="534"/>
      <c r="R476" s="534"/>
      <c r="S476" s="327"/>
      <c r="T476" s="327"/>
      <c r="U476" s="327"/>
      <c r="V476" s="327"/>
      <c r="W476" s="327"/>
      <c r="X476" s="327"/>
      <c r="Y476" s="327"/>
      <c r="Z476" s="327"/>
      <c r="AA476" s="327"/>
      <c r="AB476" s="327"/>
      <c r="AC476" s="327"/>
      <c r="AD476" s="327"/>
      <c r="AE476" s="327" t="s">
        <v>169</v>
      </c>
      <c r="AF476" s="327"/>
      <c r="AG476" s="327">
        <v>13</v>
      </c>
      <c r="AH476" s="327"/>
      <c r="AI476" s="327"/>
      <c r="AJ476" s="327"/>
      <c r="AK476" s="327"/>
      <c r="AL476" s="327"/>
      <c r="AM476" s="327"/>
      <c r="AN476" s="327"/>
      <c r="AO476" s="327"/>
      <c r="AP476" s="327"/>
      <c r="AQ476" s="327">
        <v>14</v>
      </c>
      <c r="AR476" s="327">
        <v>20</v>
      </c>
      <c r="AS476" s="327"/>
      <c r="AT476" s="327"/>
      <c r="AU476" s="327">
        <v>2</v>
      </c>
      <c r="AV476" s="327"/>
      <c r="AW476" s="327"/>
      <c r="AX476" s="327"/>
      <c r="AY476" s="327"/>
      <c r="AZ476" s="327"/>
      <c r="BA476" s="327"/>
      <c r="BB476" s="327"/>
      <c r="BC476" s="327"/>
      <c r="BD476" s="327"/>
      <c r="BE476" s="327"/>
      <c r="BF476" s="327"/>
      <c r="BG476" s="327"/>
      <c r="BH476" s="327"/>
      <c r="BI476" s="327"/>
      <c r="BJ476" s="327">
        <v>1</v>
      </c>
      <c r="BK476" s="327">
        <v>1</v>
      </c>
      <c r="BL476" s="327">
        <v>1</v>
      </c>
      <c r="BM476" s="327">
        <v>1</v>
      </c>
      <c r="BN476" s="327"/>
      <c r="BO476" s="327"/>
      <c r="BP476" s="327"/>
      <c r="BQ476" s="327"/>
      <c r="BR476" s="327"/>
      <c r="BS476" s="327">
        <v>4</v>
      </c>
      <c r="BT476" s="327"/>
      <c r="BU476" s="327"/>
      <c r="BV476" s="327"/>
      <c r="BW476" s="327"/>
      <c r="BX476" s="327"/>
      <c r="BY476" s="327"/>
      <c r="BZ476" s="327"/>
      <c r="CA476" s="327"/>
      <c r="CB476" s="327"/>
      <c r="CC476" s="327"/>
      <c r="CD476" s="327"/>
      <c r="CE476" s="327"/>
      <c r="CF476" s="327"/>
      <c r="CG476" s="327"/>
    </row>
    <row r="477" spans="2:85" ht="15" customHeight="1">
      <c r="B477" s="524" t="s">
        <v>1268</v>
      </c>
      <c r="C477" s="327"/>
      <c r="D477" s="327"/>
      <c r="E477" s="327" t="s">
        <v>132</v>
      </c>
      <c r="F477" s="327"/>
      <c r="G477" s="327" t="s">
        <v>1271</v>
      </c>
      <c r="H477" s="327" t="s">
        <v>1522</v>
      </c>
      <c r="I477" s="327"/>
      <c r="J477" s="327" t="s">
        <v>1275</v>
      </c>
      <c r="K477" s="327"/>
      <c r="L477" s="327"/>
      <c r="M477" s="327"/>
      <c r="N477" s="327"/>
      <c r="O477" s="327"/>
      <c r="P477" s="534"/>
      <c r="Q477" s="534"/>
      <c r="R477" s="534"/>
      <c r="S477" s="327"/>
      <c r="T477" s="327"/>
      <c r="U477" s="327"/>
      <c r="V477" s="327"/>
      <c r="W477" s="327"/>
      <c r="X477" s="327"/>
      <c r="Y477" s="327"/>
      <c r="Z477" s="327"/>
      <c r="AA477" s="327"/>
      <c r="AB477" s="327"/>
      <c r="AC477" s="327"/>
      <c r="AD477" s="327"/>
      <c r="AE477" s="327" t="s">
        <v>169</v>
      </c>
      <c r="AF477" s="327"/>
      <c r="AG477" s="327">
        <v>13</v>
      </c>
      <c r="AH477" s="327"/>
      <c r="AI477" s="327"/>
      <c r="AJ477" s="327"/>
      <c r="AK477" s="327"/>
      <c r="AL477" s="327"/>
      <c r="AM477" s="327"/>
      <c r="AN477" s="327"/>
      <c r="AO477" s="327"/>
      <c r="AP477" s="327"/>
      <c r="AQ477" s="327">
        <v>14</v>
      </c>
      <c r="AR477" s="327">
        <v>20</v>
      </c>
      <c r="AS477" s="327"/>
      <c r="AT477" s="327"/>
      <c r="AU477" s="327">
        <v>2</v>
      </c>
      <c r="AV477" s="327"/>
      <c r="AW477" s="327"/>
      <c r="AX477" s="327"/>
      <c r="AY477" s="327"/>
      <c r="AZ477" s="327"/>
      <c r="BA477" s="327"/>
      <c r="BB477" s="327"/>
      <c r="BC477" s="327"/>
      <c r="BD477" s="327"/>
      <c r="BE477" s="327"/>
      <c r="BF477" s="327"/>
      <c r="BG477" s="327"/>
      <c r="BH477" s="327"/>
      <c r="BI477" s="327"/>
      <c r="BJ477" s="327">
        <v>1</v>
      </c>
      <c r="BK477" s="327">
        <v>1</v>
      </c>
      <c r="BL477" s="327">
        <v>1</v>
      </c>
      <c r="BM477" s="327">
        <v>1</v>
      </c>
      <c r="BN477" s="327"/>
      <c r="BO477" s="327"/>
      <c r="BP477" s="327"/>
      <c r="BQ477" s="327"/>
      <c r="BR477" s="327"/>
      <c r="BS477" s="327">
        <v>4</v>
      </c>
      <c r="BT477" s="327"/>
      <c r="BU477" s="327"/>
      <c r="BV477" s="327"/>
      <c r="BW477" s="327"/>
      <c r="BX477" s="327"/>
      <c r="BY477" s="327"/>
      <c r="BZ477" s="327"/>
      <c r="CA477" s="327"/>
      <c r="CB477" s="327"/>
      <c r="CC477" s="327"/>
      <c r="CD477" s="327"/>
      <c r="CE477" s="327"/>
      <c r="CF477" s="327"/>
      <c r="CG477" s="327"/>
    </row>
    <row r="478" spans="2:85" ht="15" customHeight="1">
      <c r="B478" s="524" t="s">
        <v>1268</v>
      </c>
      <c r="C478" s="327"/>
      <c r="D478" s="327"/>
      <c r="E478" s="327" t="s">
        <v>132</v>
      </c>
      <c r="F478" s="327"/>
      <c r="G478" s="327" t="s">
        <v>1272</v>
      </c>
      <c r="H478" s="327" t="s">
        <v>1523</v>
      </c>
      <c r="I478" s="327"/>
      <c r="J478" s="327" t="s">
        <v>1275</v>
      </c>
      <c r="K478" s="327"/>
      <c r="L478" s="327"/>
      <c r="M478" s="327"/>
      <c r="N478" s="327"/>
      <c r="O478" s="327"/>
      <c r="P478" s="534"/>
      <c r="Q478" s="534"/>
      <c r="R478" s="534"/>
      <c r="S478" s="327"/>
      <c r="T478" s="327"/>
      <c r="U478" s="327"/>
      <c r="V478" s="327"/>
      <c r="W478" s="327"/>
      <c r="X478" s="327"/>
      <c r="Y478" s="327"/>
      <c r="Z478" s="327"/>
      <c r="AA478" s="327"/>
      <c r="AB478" s="327"/>
      <c r="AC478" s="327"/>
      <c r="AD478" s="327"/>
      <c r="AE478" s="327" t="s">
        <v>169</v>
      </c>
      <c r="AF478" s="327"/>
      <c r="AG478" s="327">
        <v>13</v>
      </c>
      <c r="AH478" s="327"/>
      <c r="AI478" s="327"/>
      <c r="AJ478" s="327"/>
      <c r="AK478" s="327"/>
      <c r="AL478" s="327"/>
      <c r="AM478" s="327"/>
      <c r="AN478" s="327"/>
      <c r="AO478" s="327"/>
      <c r="AP478" s="327"/>
      <c r="AQ478" s="327">
        <v>14</v>
      </c>
      <c r="AR478" s="327">
        <v>20</v>
      </c>
      <c r="AS478" s="327"/>
      <c r="AT478" s="327"/>
      <c r="AU478" s="327">
        <v>2</v>
      </c>
      <c r="AV478" s="327"/>
      <c r="AW478" s="327"/>
      <c r="AX478" s="327"/>
      <c r="AY478" s="327"/>
      <c r="AZ478" s="327"/>
      <c r="BA478" s="327"/>
      <c r="BB478" s="327"/>
      <c r="BC478" s="327"/>
      <c r="BD478" s="327"/>
      <c r="BE478" s="327"/>
      <c r="BF478" s="327"/>
      <c r="BG478" s="327"/>
      <c r="BH478" s="327"/>
      <c r="BI478" s="327"/>
      <c r="BJ478" s="327">
        <v>1</v>
      </c>
      <c r="BK478" s="327">
        <v>1</v>
      </c>
      <c r="BL478" s="327">
        <v>1</v>
      </c>
      <c r="BM478" s="327">
        <v>1</v>
      </c>
      <c r="BN478" s="327"/>
      <c r="BO478" s="327"/>
      <c r="BP478" s="327"/>
      <c r="BQ478" s="327"/>
      <c r="BR478" s="327"/>
      <c r="BS478" s="327">
        <v>4</v>
      </c>
      <c r="BT478" s="327"/>
      <c r="BU478" s="327"/>
      <c r="BV478" s="327"/>
      <c r="BW478" s="327"/>
      <c r="BX478" s="327"/>
      <c r="BY478" s="327"/>
      <c r="BZ478" s="327"/>
      <c r="CA478" s="327"/>
      <c r="CB478" s="327"/>
      <c r="CC478" s="327"/>
      <c r="CD478" s="327"/>
      <c r="CE478" s="327"/>
      <c r="CF478" s="327"/>
      <c r="CG478" s="327"/>
    </row>
    <row r="479" spans="2:85" ht="15" customHeight="1">
      <c r="B479" s="524" t="s">
        <v>1277</v>
      </c>
      <c r="C479" s="327"/>
      <c r="D479" s="327"/>
      <c r="E479" s="327" t="s">
        <v>132</v>
      </c>
      <c r="F479" s="327"/>
      <c r="G479" s="327" t="s">
        <v>1277</v>
      </c>
      <c r="H479" s="327" t="s">
        <v>1277</v>
      </c>
      <c r="I479" s="327"/>
      <c r="J479" s="327" t="s">
        <v>1278</v>
      </c>
      <c r="K479" s="327"/>
      <c r="L479" s="327"/>
      <c r="M479" s="327"/>
      <c r="N479" s="327"/>
      <c r="O479" s="327"/>
      <c r="P479" s="534"/>
      <c r="Q479" s="534"/>
      <c r="R479" s="534"/>
      <c r="S479" s="327"/>
      <c r="T479" s="327"/>
      <c r="U479" s="327"/>
      <c r="V479" s="327"/>
      <c r="W479" s="327"/>
      <c r="X479" s="327"/>
      <c r="Y479" s="327"/>
      <c r="Z479" s="327"/>
      <c r="AA479" s="327"/>
      <c r="AB479" s="327"/>
      <c r="AC479" s="327"/>
      <c r="AD479" s="327"/>
      <c r="AE479" s="327" t="s">
        <v>169</v>
      </c>
      <c r="AF479" s="327"/>
      <c r="AG479" s="327">
        <v>50</v>
      </c>
      <c r="AH479" s="327"/>
      <c r="AI479" s="327"/>
      <c r="AJ479" s="327"/>
      <c r="AK479" s="327"/>
      <c r="AL479" s="327"/>
      <c r="AM479" s="327"/>
      <c r="AN479" s="327"/>
      <c r="AO479" s="327"/>
      <c r="AP479" s="327"/>
      <c r="AQ479" s="327">
        <v>14</v>
      </c>
      <c r="AR479" s="327">
        <v>20</v>
      </c>
      <c r="AS479" s="327"/>
      <c r="AT479" s="327"/>
      <c r="AU479" s="327">
        <v>2</v>
      </c>
      <c r="AV479" s="327"/>
      <c r="AW479" s="327"/>
      <c r="AX479" s="327"/>
      <c r="AY479" s="327"/>
      <c r="AZ479" s="327"/>
      <c r="BA479" s="327"/>
      <c r="BB479" s="327"/>
      <c r="BC479" s="327"/>
      <c r="BD479" s="327"/>
      <c r="BE479" s="327"/>
      <c r="BF479" s="327"/>
      <c r="BG479" s="327"/>
      <c r="BH479" s="327"/>
      <c r="BI479" s="327"/>
      <c r="BJ479" s="327">
        <v>1</v>
      </c>
      <c r="BK479" s="327">
        <v>1</v>
      </c>
      <c r="BL479" s="327">
        <v>1</v>
      </c>
      <c r="BM479" s="327"/>
      <c r="BN479" s="327"/>
      <c r="BO479" s="327"/>
      <c r="BP479" s="327"/>
      <c r="BQ479" s="327"/>
      <c r="BR479" s="327"/>
      <c r="BS479" s="327">
        <v>3</v>
      </c>
      <c r="BT479" s="327"/>
      <c r="BU479" s="327"/>
      <c r="BV479" s="327"/>
      <c r="BW479" s="327"/>
      <c r="BX479" s="327"/>
      <c r="BY479" s="327"/>
      <c r="BZ479" s="327"/>
      <c r="CA479" s="327"/>
      <c r="CB479" s="327"/>
      <c r="CC479" s="327"/>
      <c r="CD479" s="327"/>
      <c r="CE479" s="327"/>
      <c r="CF479" s="327"/>
      <c r="CG479" s="327"/>
    </row>
    <row r="480" spans="2:85" ht="15" customHeight="1">
      <c r="B480" s="524" t="s">
        <v>1298</v>
      </c>
      <c r="C480" s="327"/>
      <c r="D480" s="327"/>
      <c r="E480" s="327"/>
      <c r="F480" s="327"/>
      <c r="G480" s="327" t="s">
        <v>1311</v>
      </c>
      <c r="H480" s="327" t="s">
        <v>1311</v>
      </c>
      <c r="I480" s="327"/>
      <c r="J480" s="327"/>
      <c r="K480" s="327"/>
      <c r="L480" s="327"/>
      <c r="M480" s="327"/>
      <c r="N480" s="327"/>
      <c r="O480" s="327"/>
      <c r="P480" s="336"/>
      <c r="Q480" s="336"/>
      <c r="R480" s="336"/>
      <c r="S480" s="327"/>
      <c r="T480" s="327"/>
      <c r="U480" s="327"/>
      <c r="V480" s="327"/>
      <c r="W480" s="327"/>
      <c r="X480" s="327"/>
      <c r="Y480" s="327"/>
      <c r="Z480" s="327"/>
      <c r="AA480" s="327"/>
      <c r="AB480" s="327"/>
      <c r="AC480" s="327"/>
      <c r="AD480" s="327"/>
      <c r="AE480" s="327" t="s">
        <v>169</v>
      </c>
      <c r="AF480" s="327"/>
      <c r="AG480" s="327">
        <v>240</v>
      </c>
      <c r="AH480" s="327"/>
      <c r="AI480" s="327"/>
      <c r="AJ480" s="327"/>
      <c r="AK480" s="327"/>
      <c r="AL480" s="327"/>
      <c r="AM480" s="327"/>
      <c r="AN480" s="327"/>
      <c r="AO480" s="327"/>
      <c r="AP480" s="327"/>
      <c r="AQ480" s="327">
        <v>8</v>
      </c>
      <c r="AR480" s="327">
        <v>5</v>
      </c>
      <c r="AS480" s="327"/>
      <c r="AT480" s="327"/>
      <c r="AU480" s="327">
        <v>2</v>
      </c>
      <c r="AV480" s="327"/>
      <c r="AW480" s="327"/>
      <c r="AX480" s="327"/>
      <c r="AY480" s="327"/>
      <c r="AZ480" s="327"/>
      <c r="BA480" s="327"/>
      <c r="BB480" s="327"/>
      <c r="BC480" s="327"/>
      <c r="BD480" s="327"/>
      <c r="BE480" s="327"/>
      <c r="BF480" s="327"/>
      <c r="BG480" s="327"/>
      <c r="BH480" s="327"/>
      <c r="BI480" s="327">
        <v>1</v>
      </c>
      <c r="BJ480" s="327"/>
      <c r="BK480" s="327"/>
      <c r="BL480" s="327"/>
      <c r="BM480" s="327"/>
      <c r="BN480" s="327"/>
      <c r="BO480" s="327"/>
      <c r="BP480" s="327"/>
      <c r="BQ480" s="327"/>
      <c r="BR480" s="327"/>
      <c r="BS480" s="327">
        <v>1</v>
      </c>
      <c r="BT480" s="327"/>
      <c r="BU480" s="327"/>
      <c r="BV480" s="327"/>
      <c r="BW480" s="327"/>
      <c r="BX480" s="327"/>
      <c r="BY480" s="327"/>
      <c r="BZ480" s="327"/>
      <c r="CA480" s="327"/>
      <c r="CB480" s="327"/>
      <c r="CC480" s="327"/>
      <c r="CD480" s="327"/>
      <c r="CE480" s="327"/>
      <c r="CF480" s="327"/>
      <c r="CG480" s="327"/>
    </row>
    <row r="481" spans="2:85" ht="15" customHeight="1">
      <c r="C481" s="327"/>
      <c r="D481" s="327"/>
      <c r="E481" s="327"/>
      <c r="F481" s="327"/>
      <c r="G481" s="327" t="s">
        <v>1467</v>
      </c>
      <c r="H481" s="327" t="s">
        <v>1467</v>
      </c>
      <c r="I481" s="327"/>
      <c r="J481" s="327"/>
      <c r="K481" s="327"/>
      <c r="L481" s="327"/>
      <c r="M481" s="327"/>
      <c r="N481" s="327"/>
      <c r="O481" s="327"/>
      <c r="P481" s="336"/>
      <c r="Q481" s="336"/>
      <c r="R481" s="336"/>
      <c r="S481" s="327"/>
      <c r="T481" s="327"/>
      <c r="U481" s="327"/>
      <c r="V481" s="327"/>
      <c r="W481" s="327"/>
      <c r="X481" s="327"/>
      <c r="Y481" s="327"/>
      <c r="Z481" s="327"/>
      <c r="AA481" s="327"/>
      <c r="AB481" s="327"/>
      <c r="AC481" s="327"/>
      <c r="AD481" s="327"/>
      <c r="AE481" s="327" t="s">
        <v>1306</v>
      </c>
      <c r="AF481" s="327"/>
      <c r="AG481" s="327">
        <v>240</v>
      </c>
      <c r="AH481" s="327"/>
      <c r="AI481" s="327"/>
      <c r="AJ481" s="327"/>
      <c r="AK481" s="327"/>
      <c r="AL481" s="327"/>
      <c r="AM481" s="327"/>
      <c r="AN481" s="327"/>
      <c r="AO481" s="327"/>
      <c r="AP481" s="327"/>
      <c r="AQ481" s="327">
        <v>8</v>
      </c>
      <c r="AR481" s="327">
        <v>5</v>
      </c>
      <c r="AS481" s="327"/>
      <c r="AT481" s="327"/>
      <c r="AU481" s="327">
        <v>2</v>
      </c>
      <c r="AV481" s="327"/>
      <c r="AW481" s="327"/>
      <c r="AX481" s="327"/>
      <c r="AY481" s="327"/>
      <c r="AZ481" s="327"/>
      <c r="BA481" s="327"/>
      <c r="BB481" s="327"/>
      <c r="BC481" s="327"/>
      <c r="BD481" s="327"/>
      <c r="BE481" s="327"/>
      <c r="BF481" s="327"/>
      <c r="BG481" s="327"/>
      <c r="BH481" s="327">
        <v>1</v>
      </c>
      <c r="BI481" s="327">
        <v>1</v>
      </c>
      <c r="BJ481" s="327"/>
      <c r="BK481" s="327"/>
      <c r="BL481" s="327"/>
      <c r="BM481" s="327"/>
      <c r="BN481" s="327"/>
      <c r="BO481" s="327"/>
      <c r="BP481" s="327"/>
      <c r="BQ481" s="327"/>
      <c r="BR481" s="327"/>
      <c r="BS481" s="327">
        <v>2</v>
      </c>
      <c r="BT481" s="327"/>
      <c r="BU481" s="327"/>
      <c r="BV481" s="327"/>
      <c r="BW481" s="327"/>
      <c r="BX481" s="327"/>
      <c r="BY481" s="327"/>
      <c r="BZ481" s="327"/>
      <c r="CA481" s="327"/>
      <c r="CB481" s="327"/>
      <c r="CC481" s="327"/>
      <c r="CD481" s="327"/>
      <c r="CE481" s="327"/>
      <c r="CF481" s="327"/>
      <c r="CG481" s="327"/>
    </row>
    <row r="482" spans="2:85" ht="15" customHeight="1">
      <c r="B482" s="524" t="s">
        <v>1299</v>
      </c>
      <c r="C482" s="327"/>
      <c r="D482" s="327"/>
      <c r="E482" s="327"/>
      <c r="F482" s="327"/>
      <c r="G482" s="327" t="s">
        <v>1280</v>
      </c>
      <c r="H482" s="327" t="s">
        <v>1280</v>
      </c>
      <c r="I482" s="327"/>
      <c r="J482" s="327"/>
      <c r="K482" s="327"/>
      <c r="L482" s="327"/>
      <c r="M482" s="327"/>
      <c r="N482" s="327"/>
      <c r="O482" s="327"/>
      <c r="P482" s="336"/>
      <c r="Q482" s="336"/>
      <c r="R482" s="336"/>
      <c r="S482" s="327"/>
      <c r="T482" s="327"/>
      <c r="U482" s="327"/>
      <c r="V482" s="327"/>
      <c r="W482" s="327"/>
      <c r="X482" s="327"/>
      <c r="Y482" s="327"/>
      <c r="Z482" s="327"/>
      <c r="AA482" s="327"/>
      <c r="AB482" s="327"/>
      <c r="AC482" s="327"/>
      <c r="AD482" s="327"/>
      <c r="AE482" s="327" t="s">
        <v>166</v>
      </c>
      <c r="AF482" s="327"/>
      <c r="AG482" s="327">
        <v>240</v>
      </c>
      <c r="AH482" s="327"/>
      <c r="AI482" s="327"/>
      <c r="AJ482" s="327"/>
      <c r="AK482" s="327"/>
      <c r="AL482" s="327"/>
      <c r="AM482" s="327"/>
      <c r="AN482" s="327"/>
      <c r="AO482" s="327"/>
      <c r="AP482" s="327"/>
      <c r="AQ482" s="327">
        <v>8</v>
      </c>
      <c r="AR482" s="327">
        <v>5</v>
      </c>
      <c r="AS482" s="327"/>
      <c r="AT482" s="327"/>
      <c r="AU482" s="327">
        <v>2</v>
      </c>
      <c r="AV482" s="327"/>
      <c r="AW482" s="327"/>
      <c r="AX482" s="327"/>
      <c r="AY482" s="327"/>
      <c r="AZ482" s="327"/>
      <c r="BA482" s="327"/>
      <c r="BB482" s="327"/>
      <c r="BC482" s="327"/>
      <c r="BD482" s="327"/>
      <c r="BE482" s="327"/>
      <c r="BF482" s="327"/>
      <c r="BG482" s="327"/>
      <c r="BH482" s="327"/>
      <c r="BI482" s="327">
        <v>1</v>
      </c>
      <c r="BJ482" s="327"/>
      <c r="BK482" s="327"/>
      <c r="BL482" s="327"/>
      <c r="BM482" s="327"/>
      <c r="BN482" s="327"/>
      <c r="BO482" s="327"/>
      <c r="BP482" s="327"/>
      <c r="BQ482" s="327"/>
      <c r="BR482" s="327"/>
      <c r="BS482" s="327">
        <v>1</v>
      </c>
      <c r="BT482" s="327"/>
      <c r="BU482" s="327"/>
      <c r="BV482" s="327"/>
      <c r="BW482" s="327"/>
      <c r="BX482" s="327"/>
      <c r="BY482" s="327"/>
      <c r="BZ482" s="327"/>
      <c r="CA482" s="327"/>
      <c r="CB482" s="327"/>
      <c r="CC482" s="327"/>
      <c r="CD482" s="327"/>
      <c r="CE482" s="327"/>
      <c r="CF482" s="327"/>
      <c r="CG482" s="327"/>
    </row>
    <row r="483" spans="2:85" ht="15" customHeight="1">
      <c r="C483" s="327"/>
      <c r="D483" s="327"/>
      <c r="E483" s="327"/>
      <c r="F483" s="327"/>
      <c r="G483" s="327" t="s">
        <v>1468</v>
      </c>
      <c r="H483" s="327" t="s">
        <v>1468</v>
      </c>
      <c r="I483" s="327"/>
      <c r="J483" s="327"/>
      <c r="K483" s="327"/>
      <c r="L483" s="327"/>
      <c r="M483" s="327"/>
      <c r="N483" s="327"/>
      <c r="O483" s="327"/>
      <c r="P483" s="336"/>
      <c r="Q483" s="336"/>
      <c r="R483" s="336"/>
      <c r="S483" s="327"/>
      <c r="T483" s="327"/>
      <c r="U483" s="327"/>
      <c r="V483" s="327"/>
      <c r="W483" s="327"/>
      <c r="X483" s="327"/>
      <c r="Y483" s="327"/>
      <c r="Z483" s="327"/>
      <c r="AA483" s="327"/>
      <c r="AB483" s="327"/>
      <c r="AC483" s="327"/>
      <c r="AD483" s="327"/>
      <c r="AE483" s="327" t="s">
        <v>166</v>
      </c>
      <c r="AF483" s="327"/>
      <c r="AG483" s="327">
        <v>240</v>
      </c>
      <c r="AH483" s="327"/>
      <c r="AI483" s="327"/>
      <c r="AJ483" s="327"/>
      <c r="AK483" s="327"/>
      <c r="AL483" s="327"/>
      <c r="AM483" s="327"/>
      <c r="AN483" s="327"/>
      <c r="AO483" s="327"/>
      <c r="AP483" s="327"/>
      <c r="AQ483" s="327">
        <v>8</v>
      </c>
      <c r="AR483" s="327">
        <v>5</v>
      </c>
      <c r="AS483" s="327"/>
      <c r="AT483" s="327"/>
      <c r="AU483" s="327">
        <v>2</v>
      </c>
      <c r="AV483" s="327"/>
      <c r="AW483" s="327"/>
      <c r="AX483" s="327"/>
      <c r="AY483" s="327"/>
      <c r="AZ483" s="327"/>
      <c r="BA483" s="327"/>
      <c r="BB483" s="327"/>
      <c r="BC483" s="327"/>
      <c r="BD483" s="327"/>
      <c r="BE483" s="327"/>
      <c r="BF483" s="327">
        <v>1</v>
      </c>
      <c r="BG483" s="327">
        <v>1</v>
      </c>
      <c r="BH483" s="327">
        <v>1</v>
      </c>
      <c r="BI483" s="327"/>
      <c r="BJ483" s="327"/>
      <c r="BK483" s="327"/>
      <c r="BL483" s="327"/>
      <c r="BM483" s="327"/>
      <c r="BN483" s="327"/>
      <c r="BO483" s="327"/>
      <c r="BP483" s="327"/>
      <c r="BQ483" s="327"/>
      <c r="BR483" s="327"/>
      <c r="BS483" s="327">
        <v>3</v>
      </c>
      <c r="BT483" s="327"/>
      <c r="BU483" s="327"/>
      <c r="BV483" s="327"/>
      <c r="BW483" s="327"/>
      <c r="BX483" s="327"/>
      <c r="BY483" s="327"/>
      <c r="BZ483" s="327"/>
      <c r="CA483" s="327"/>
      <c r="CB483" s="327"/>
      <c r="CC483" s="327"/>
      <c r="CD483" s="327"/>
      <c r="CE483" s="327"/>
      <c r="CF483" s="327"/>
      <c r="CG483" s="327"/>
    </row>
    <row r="484" spans="2:85" ht="15" customHeight="1">
      <c r="B484" s="524" t="s">
        <v>1283</v>
      </c>
      <c r="C484" s="327"/>
      <c r="D484" s="327"/>
      <c r="E484" s="327"/>
      <c r="F484" s="327"/>
      <c r="G484" s="327" t="s">
        <v>1283</v>
      </c>
      <c r="H484" s="327" t="s">
        <v>1283</v>
      </c>
      <c r="I484" s="327"/>
      <c r="J484" s="327"/>
      <c r="K484" s="327"/>
      <c r="L484" s="327"/>
      <c r="M484" s="327"/>
      <c r="N484" s="327"/>
      <c r="O484" s="327"/>
      <c r="P484" s="336"/>
      <c r="Q484" s="336"/>
      <c r="R484" s="336"/>
      <c r="S484" s="327"/>
      <c r="T484" s="327"/>
      <c r="U484" s="327"/>
      <c r="V484" s="327"/>
      <c r="W484" s="327"/>
      <c r="X484" s="327"/>
      <c r="Y484" s="327"/>
      <c r="Z484" s="327"/>
      <c r="AA484" s="327"/>
      <c r="AB484" s="327"/>
      <c r="AC484" s="327"/>
      <c r="AD484" s="327"/>
      <c r="AE484" s="327" t="s">
        <v>166</v>
      </c>
      <c r="AF484" s="327"/>
      <c r="AG484" s="327">
        <v>240</v>
      </c>
      <c r="AH484" s="327"/>
      <c r="AI484" s="327"/>
      <c r="AJ484" s="327"/>
      <c r="AK484" s="327"/>
      <c r="AL484" s="327"/>
      <c r="AM484" s="327"/>
      <c r="AN484" s="327"/>
      <c r="AO484" s="327"/>
      <c r="AP484" s="327"/>
      <c r="AQ484" s="327">
        <v>8</v>
      </c>
      <c r="AR484" s="327">
        <v>5</v>
      </c>
      <c r="AS484" s="327"/>
      <c r="AT484" s="327"/>
      <c r="AU484" s="327">
        <v>2</v>
      </c>
      <c r="AV484" s="327"/>
      <c r="AW484" s="327"/>
      <c r="AX484" s="327"/>
      <c r="AY484" s="327"/>
      <c r="AZ484" s="327"/>
      <c r="BA484" s="327"/>
      <c r="BB484" s="327"/>
      <c r="BC484" s="327"/>
      <c r="BD484" s="327"/>
      <c r="BE484" s="327"/>
      <c r="BF484" s="327"/>
      <c r="BG484" s="327"/>
      <c r="BH484" s="327">
        <v>1</v>
      </c>
      <c r="BI484" s="327">
        <v>1</v>
      </c>
      <c r="BJ484" s="327"/>
      <c r="BK484" s="327"/>
      <c r="BL484" s="327"/>
      <c r="BM484" s="327"/>
      <c r="BN484" s="327"/>
      <c r="BO484" s="327"/>
      <c r="BP484" s="327"/>
      <c r="BQ484" s="327"/>
      <c r="BR484" s="327"/>
      <c r="BS484" s="327">
        <v>2</v>
      </c>
      <c r="BT484" s="327"/>
      <c r="BU484" s="327"/>
      <c r="BV484" s="327"/>
      <c r="BW484" s="327"/>
      <c r="BX484" s="327"/>
      <c r="BY484" s="327"/>
      <c r="BZ484" s="327"/>
      <c r="CA484" s="327"/>
      <c r="CB484" s="327"/>
      <c r="CC484" s="327"/>
      <c r="CD484" s="327"/>
      <c r="CE484" s="327"/>
      <c r="CF484" s="327"/>
      <c r="CG484" s="327"/>
    </row>
    <row r="485" spans="2:85" ht="15" customHeight="1">
      <c r="B485" s="524" t="s">
        <v>1283</v>
      </c>
      <c r="C485" s="327"/>
      <c r="D485" s="327"/>
      <c r="E485" s="327"/>
      <c r="F485" s="327"/>
      <c r="G485" s="327" t="s">
        <v>1312</v>
      </c>
      <c r="H485" s="327" t="s">
        <v>1312</v>
      </c>
      <c r="I485" s="327"/>
      <c r="J485" s="327"/>
      <c r="K485" s="327"/>
      <c r="L485" s="327"/>
      <c r="M485" s="327"/>
      <c r="N485" s="327"/>
      <c r="O485" s="327"/>
      <c r="P485" s="336"/>
      <c r="Q485" s="336"/>
      <c r="R485" s="336"/>
      <c r="S485" s="327"/>
      <c r="T485" s="327"/>
      <c r="U485" s="327"/>
      <c r="V485" s="327"/>
      <c r="W485" s="327"/>
      <c r="X485" s="327"/>
      <c r="Y485" s="327"/>
      <c r="Z485" s="327"/>
      <c r="AA485" s="327"/>
      <c r="AB485" s="327"/>
      <c r="AC485" s="327"/>
      <c r="AD485" s="327"/>
      <c r="AE485" s="327" t="s">
        <v>166</v>
      </c>
      <c r="AF485" s="327"/>
      <c r="AG485" s="327">
        <v>240</v>
      </c>
      <c r="AH485" s="327"/>
      <c r="AI485" s="327"/>
      <c r="AJ485" s="327"/>
      <c r="AK485" s="327"/>
      <c r="AL485" s="327"/>
      <c r="AM485" s="327"/>
      <c r="AN485" s="327"/>
      <c r="AO485" s="327"/>
      <c r="AP485" s="327"/>
      <c r="AQ485" s="327">
        <v>8</v>
      </c>
      <c r="AR485" s="327">
        <v>5</v>
      </c>
      <c r="AS485" s="327"/>
      <c r="AT485" s="327"/>
      <c r="AU485" s="327">
        <v>2</v>
      </c>
      <c r="AV485" s="327"/>
      <c r="AW485" s="327"/>
      <c r="AX485" s="327"/>
      <c r="AY485" s="327"/>
      <c r="AZ485" s="327"/>
      <c r="BA485" s="327"/>
      <c r="BB485" s="327"/>
      <c r="BC485" s="327"/>
      <c r="BD485" s="327"/>
      <c r="BE485" s="327"/>
      <c r="BF485" s="327"/>
      <c r="BG485" s="327"/>
      <c r="BH485" s="327"/>
      <c r="BI485" s="327">
        <v>1</v>
      </c>
      <c r="BJ485" s="327"/>
      <c r="BK485" s="327"/>
      <c r="BL485" s="327"/>
      <c r="BM485" s="327"/>
      <c r="BN485" s="327"/>
      <c r="BO485" s="327"/>
      <c r="BP485" s="327"/>
      <c r="BQ485" s="327"/>
      <c r="BR485" s="327"/>
      <c r="BS485" s="327">
        <v>2</v>
      </c>
      <c r="BT485" s="327"/>
      <c r="BU485" s="327"/>
      <c r="BV485" s="327"/>
      <c r="BW485" s="327"/>
      <c r="BX485" s="327"/>
      <c r="BY485" s="327"/>
      <c r="BZ485" s="327"/>
      <c r="CA485" s="327"/>
      <c r="CB485" s="327"/>
      <c r="CC485" s="327"/>
      <c r="CD485" s="327"/>
      <c r="CE485" s="327"/>
      <c r="CF485" s="327"/>
      <c r="CG485" s="327"/>
    </row>
    <row r="486" spans="2:85" ht="15" customHeight="1">
      <c r="C486" s="327"/>
      <c r="D486" s="327"/>
      <c r="E486" s="327"/>
      <c r="F486" s="327"/>
      <c r="G486" s="327" t="s">
        <v>1285</v>
      </c>
      <c r="H486" s="327" t="s">
        <v>1285</v>
      </c>
      <c r="I486" s="327"/>
      <c r="J486" s="327"/>
      <c r="K486" s="327"/>
      <c r="L486" s="327"/>
      <c r="M486" s="327"/>
      <c r="N486" s="327"/>
      <c r="O486" s="327"/>
      <c r="P486" s="336"/>
      <c r="Q486" s="336"/>
      <c r="R486" s="336"/>
      <c r="S486" s="327"/>
      <c r="T486" s="327"/>
      <c r="U486" s="327"/>
      <c r="V486" s="327"/>
      <c r="W486" s="327"/>
      <c r="X486" s="327"/>
      <c r="Y486" s="327"/>
      <c r="Z486" s="327"/>
      <c r="AA486" s="327"/>
      <c r="AB486" s="327"/>
      <c r="AC486" s="327"/>
      <c r="AD486" s="327"/>
      <c r="AE486" s="327" t="s">
        <v>89</v>
      </c>
      <c r="AF486" s="327"/>
      <c r="AG486" s="327">
        <v>360</v>
      </c>
      <c r="AH486" s="327"/>
      <c r="AI486" s="327"/>
      <c r="AJ486" s="327"/>
      <c r="AK486" s="327"/>
      <c r="AL486" s="327"/>
      <c r="AM486" s="327"/>
      <c r="AN486" s="327"/>
      <c r="AO486" s="327"/>
      <c r="AP486" s="327"/>
      <c r="AQ486" s="327">
        <v>7</v>
      </c>
      <c r="AR486" s="327">
        <v>5</v>
      </c>
      <c r="AS486" s="327"/>
      <c r="AT486" s="327"/>
      <c r="AU486" s="327">
        <v>2</v>
      </c>
      <c r="AV486" s="327"/>
      <c r="AW486" s="327"/>
      <c r="AX486" s="327"/>
      <c r="AY486" s="327"/>
      <c r="AZ486" s="327"/>
      <c r="BA486" s="327"/>
      <c r="BB486" s="327"/>
      <c r="BC486" s="327"/>
      <c r="BD486" s="327"/>
      <c r="BE486" s="327"/>
      <c r="BF486" s="327"/>
      <c r="BG486" s="327"/>
      <c r="BH486" s="327"/>
      <c r="BI486" s="327">
        <v>1</v>
      </c>
      <c r="BJ486" s="327"/>
      <c r="BK486" s="327"/>
      <c r="BL486" s="327"/>
      <c r="BM486" s="327"/>
      <c r="BN486" s="327"/>
      <c r="BO486" s="327"/>
      <c r="BP486" s="327"/>
      <c r="BQ486" s="327"/>
      <c r="BR486" s="327"/>
      <c r="BS486" s="327">
        <v>1</v>
      </c>
      <c r="BT486" s="327"/>
      <c r="BU486" s="327"/>
      <c r="BV486" s="327"/>
      <c r="BW486" s="327"/>
      <c r="BX486" s="327"/>
      <c r="BY486" s="327"/>
      <c r="BZ486" s="327"/>
      <c r="CA486" s="327"/>
      <c r="CB486" s="327"/>
      <c r="CC486" s="327"/>
      <c r="CD486" s="327"/>
      <c r="CE486" s="327"/>
      <c r="CF486" s="327"/>
      <c r="CG486" s="327"/>
    </row>
    <row r="487" spans="2:85" ht="15" customHeight="1">
      <c r="C487" s="327"/>
      <c r="D487" s="327"/>
      <c r="E487" s="327"/>
      <c r="F487" s="327"/>
      <c r="G487" s="327" t="s">
        <v>1286</v>
      </c>
      <c r="H487" s="327" t="s">
        <v>1286</v>
      </c>
      <c r="I487" s="327"/>
      <c r="J487" s="327"/>
      <c r="K487" s="327"/>
      <c r="L487" s="327"/>
      <c r="M487" s="327"/>
      <c r="N487" s="327"/>
      <c r="O487" s="327"/>
      <c r="P487" s="336"/>
      <c r="Q487" s="336"/>
      <c r="R487" s="336"/>
      <c r="S487" s="327"/>
      <c r="T487" s="327"/>
      <c r="U487" s="327"/>
      <c r="V487" s="327"/>
      <c r="W487" s="327"/>
      <c r="X487" s="327"/>
      <c r="Y487" s="327"/>
      <c r="Z487" s="327"/>
      <c r="AA487" s="327"/>
      <c r="AB487" s="327"/>
      <c r="AC487" s="327"/>
      <c r="AD487" s="327"/>
      <c r="AE487" s="327" t="s">
        <v>89</v>
      </c>
      <c r="AF487" s="327"/>
      <c r="AG487" s="327">
        <v>360</v>
      </c>
      <c r="AH487" s="327"/>
      <c r="AI487" s="327"/>
      <c r="AJ487" s="327"/>
      <c r="AK487" s="327"/>
      <c r="AL487" s="327"/>
      <c r="AM487" s="327"/>
      <c r="AN487" s="327"/>
      <c r="AO487" s="327"/>
      <c r="AP487" s="327"/>
      <c r="AQ487" s="327">
        <v>7</v>
      </c>
      <c r="AR487" s="327">
        <v>5</v>
      </c>
      <c r="AS487" s="327"/>
      <c r="AT487" s="327"/>
      <c r="AU487" s="327">
        <v>2</v>
      </c>
      <c r="AV487" s="327"/>
      <c r="AW487" s="327"/>
      <c r="AX487" s="327"/>
      <c r="AY487" s="327"/>
      <c r="AZ487" s="327"/>
      <c r="BA487" s="327"/>
      <c r="BB487" s="327"/>
      <c r="BC487" s="327"/>
      <c r="BD487" s="327"/>
      <c r="BE487" s="327"/>
      <c r="BF487" s="327"/>
      <c r="BG487" s="327"/>
      <c r="BH487" s="327"/>
      <c r="BI487" s="327">
        <v>1</v>
      </c>
      <c r="BJ487" s="327"/>
      <c r="BK487" s="327"/>
      <c r="BL487" s="327"/>
      <c r="BM487" s="327"/>
      <c r="BN487" s="327"/>
      <c r="BO487" s="327"/>
      <c r="BP487" s="327"/>
      <c r="BQ487" s="327"/>
      <c r="BR487" s="327"/>
      <c r="BS487" s="327">
        <v>1</v>
      </c>
      <c r="BT487" s="327"/>
      <c r="BU487" s="327"/>
      <c r="BV487" s="327"/>
      <c r="BW487" s="327"/>
      <c r="BX487" s="327"/>
      <c r="BY487" s="327"/>
      <c r="BZ487" s="327"/>
      <c r="CA487" s="327"/>
      <c r="CB487" s="327"/>
      <c r="CC487" s="327"/>
      <c r="CD487" s="327"/>
      <c r="CE487" s="327"/>
      <c r="CF487" s="327"/>
      <c r="CG487" s="327"/>
    </row>
    <row r="488" spans="2:85" ht="15" customHeight="1">
      <c r="B488" s="524" t="s">
        <v>1284</v>
      </c>
      <c r="C488" s="327"/>
      <c r="D488" s="327"/>
      <c r="E488" s="327"/>
      <c r="F488" s="327"/>
      <c r="G488" s="327" t="s">
        <v>1284</v>
      </c>
      <c r="H488" s="327" t="s">
        <v>1284</v>
      </c>
      <c r="I488" s="327"/>
      <c r="J488" s="327"/>
      <c r="K488" s="327"/>
      <c r="L488" s="327"/>
      <c r="M488" s="327"/>
      <c r="N488" s="327"/>
      <c r="O488" s="327"/>
      <c r="P488" s="336"/>
      <c r="Q488" s="336"/>
      <c r="R488" s="336"/>
      <c r="S488" s="327"/>
      <c r="T488" s="327"/>
      <c r="U488" s="327"/>
      <c r="V488" s="327"/>
      <c r="W488" s="327"/>
      <c r="X488" s="327"/>
      <c r="Y488" s="327"/>
      <c r="Z488" s="327"/>
      <c r="AA488" s="327"/>
      <c r="AB488" s="327"/>
      <c r="AC488" s="327"/>
      <c r="AD488" s="327"/>
      <c r="AE488" s="327" t="s">
        <v>132</v>
      </c>
      <c r="AF488" s="327"/>
      <c r="AG488" s="327">
        <v>400</v>
      </c>
      <c r="AH488" s="327"/>
      <c r="AI488" s="327"/>
      <c r="AJ488" s="327"/>
      <c r="AK488" s="327"/>
      <c r="AL488" s="327"/>
      <c r="AM488" s="327"/>
      <c r="AN488" s="327"/>
      <c r="AO488" s="327"/>
      <c r="AP488" s="327"/>
      <c r="AQ488" s="327">
        <v>5.9</v>
      </c>
      <c r="AR488" s="327">
        <v>5</v>
      </c>
      <c r="AS488" s="327"/>
      <c r="AT488" s="327"/>
      <c r="AU488" s="327">
        <v>2</v>
      </c>
      <c r="AV488" s="327"/>
      <c r="AW488" s="327"/>
      <c r="AX488" s="327"/>
      <c r="AY488" s="327"/>
      <c r="AZ488" s="327"/>
      <c r="BA488" s="327"/>
      <c r="BB488" s="327"/>
      <c r="BC488" s="327"/>
      <c r="BD488" s="327"/>
      <c r="BE488" s="327"/>
      <c r="BF488" s="327">
        <v>1</v>
      </c>
      <c r="BG488" s="327">
        <v>1</v>
      </c>
      <c r="BH488" s="327">
        <v>1</v>
      </c>
      <c r="BI488" s="327">
        <v>1</v>
      </c>
      <c r="BJ488" s="327"/>
      <c r="BK488" s="327"/>
      <c r="BL488" s="327"/>
      <c r="BM488" s="327"/>
      <c r="BN488" s="327"/>
      <c r="BO488" s="327"/>
      <c r="BP488" s="327"/>
      <c r="BQ488" s="327"/>
      <c r="BR488" s="327"/>
      <c r="BS488" s="327">
        <v>4</v>
      </c>
      <c r="BT488" s="327"/>
      <c r="BU488" s="327"/>
      <c r="BV488" s="327"/>
      <c r="BW488" s="327"/>
      <c r="BX488" s="327"/>
      <c r="BY488" s="327"/>
      <c r="BZ488" s="327"/>
      <c r="CA488" s="327"/>
      <c r="CB488" s="327"/>
      <c r="CC488" s="327"/>
      <c r="CD488" s="327"/>
      <c r="CE488" s="327"/>
      <c r="CF488" s="327"/>
      <c r="CG488" s="327"/>
    </row>
    <row r="489" spans="2:85" ht="15" customHeight="1">
      <c r="B489" s="524" t="s">
        <v>1300</v>
      </c>
      <c r="C489" s="327"/>
      <c r="D489" s="327"/>
      <c r="E489" s="327"/>
      <c r="F489" s="327"/>
      <c r="G489" s="327" t="s">
        <v>1372</v>
      </c>
      <c r="H489" s="327" t="s">
        <v>1287</v>
      </c>
      <c r="I489" s="327"/>
      <c r="J489" s="327"/>
      <c r="K489" s="327"/>
      <c r="L489" s="327"/>
      <c r="M489" s="327"/>
      <c r="N489" s="327"/>
      <c r="O489" s="327"/>
      <c r="P489" s="336"/>
      <c r="Q489" s="336"/>
      <c r="R489" s="336"/>
      <c r="S489" s="327"/>
      <c r="T489" s="327"/>
      <c r="U489" s="327"/>
      <c r="V489" s="327"/>
      <c r="W489" s="327"/>
      <c r="X489" s="327"/>
      <c r="Y489" s="327"/>
      <c r="Z489" s="327"/>
      <c r="AA489" s="327"/>
      <c r="AB489" s="327"/>
      <c r="AC489" s="327"/>
      <c r="AD489" s="327"/>
      <c r="AE489" s="327" t="s">
        <v>169</v>
      </c>
      <c r="AF489" s="327"/>
      <c r="AG489" s="327">
        <v>240</v>
      </c>
      <c r="AH489" s="327"/>
      <c r="AI489" s="327"/>
      <c r="AJ489" s="327"/>
      <c r="AK489" s="327"/>
      <c r="AL489" s="327"/>
      <c r="AM489" s="327"/>
      <c r="AN489" s="327"/>
      <c r="AO489" s="327"/>
      <c r="AP489" s="327"/>
      <c r="AQ489" s="327">
        <v>8</v>
      </c>
      <c r="AR489" s="327">
        <v>5</v>
      </c>
      <c r="AS489" s="327"/>
      <c r="AT489" s="327"/>
      <c r="AU489" s="327">
        <v>2</v>
      </c>
      <c r="AV489" s="327"/>
      <c r="AW489" s="327"/>
      <c r="AX489" s="327"/>
      <c r="AY489" s="327"/>
      <c r="AZ489" s="327"/>
      <c r="BA489" s="327"/>
      <c r="BB489" s="327"/>
      <c r="BC489" s="327"/>
      <c r="BD489" s="327"/>
      <c r="BE489" s="327"/>
      <c r="BF489" s="327"/>
      <c r="BG489" s="327"/>
      <c r="BH489" s="327"/>
      <c r="BI489" s="327">
        <v>1</v>
      </c>
      <c r="BJ489" s="327"/>
      <c r="BK489" s="327"/>
      <c r="BL489" s="327"/>
      <c r="BM489" s="327"/>
      <c r="BN489" s="327"/>
      <c r="BO489" s="327"/>
      <c r="BP489" s="327"/>
      <c r="BQ489" s="327"/>
      <c r="BR489" s="327"/>
      <c r="BS489" s="327">
        <v>1</v>
      </c>
      <c r="BT489" s="327"/>
      <c r="BU489" s="327"/>
      <c r="BV489" s="327"/>
      <c r="BW489" s="327"/>
      <c r="BX489" s="327"/>
      <c r="BY489" s="327"/>
      <c r="BZ489" s="327"/>
      <c r="CA489" s="327"/>
      <c r="CB489" s="327"/>
      <c r="CC489" s="327"/>
      <c r="CD489" s="327"/>
      <c r="CE489" s="327"/>
      <c r="CF489" s="327"/>
      <c r="CG489" s="327"/>
    </row>
    <row r="490" spans="2:85" ht="15" customHeight="1">
      <c r="B490" s="524" t="s">
        <v>1300</v>
      </c>
      <c r="C490" s="327"/>
      <c r="D490" s="327"/>
      <c r="E490" s="327"/>
      <c r="F490" s="327"/>
      <c r="G490" s="327" t="s">
        <v>1378</v>
      </c>
      <c r="H490" s="327" t="s">
        <v>1287</v>
      </c>
      <c r="I490" s="327"/>
      <c r="J490" s="327"/>
      <c r="K490" s="327"/>
      <c r="L490" s="327"/>
      <c r="M490" s="327"/>
      <c r="N490" s="327"/>
      <c r="O490" s="327"/>
      <c r="P490" s="336"/>
      <c r="Q490" s="336"/>
      <c r="R490" s="336"/>
      <c r="S490" s="327"/>
      <c r="T490" s="327"/>
      <c r="U490" s="327"/>
      <c r="V490" s="327"/>
      <c r="W490" s="327"/>
      <c r="X490" s="327"/>
      <c r="Y490" s="327"/>
      <c r="Z490" s="327"/>
      <c r="AA490" s="327"/>
      <c r="AB490" s="327"/>
      <c r="AC490" s="327"/>
      <c r="AD490" s="327"/>
      <c r="AE490" s="327" t="s">
        <v>169</v>
      </c>
      <c r="AF490" s="327"/>
      <c r="AG490" s="327">
        <v>240</v>
      </c>
      <c r="AH490" s="327"/>
      <c r="AI490" s="327"/>
      <c r="AJ490" s="327"/>
      <c r="AK490" s="327"/>
      <c r="AL490" s="327"/>
      <c r="AM490" s="327"/>
      <c r="AN490" s="327"/>
      <c r="AO490" s="327"/>
      <c r="AP490" s="327"/>
      <c r="AQ490" s="327">
        <v>8</v>
      </c>
      <c r="AR490" s="327">
        <v>5</v>
      </c>
      <c r="AS490" s="327"/>
      <c r="AT490" s="327"/>
      <c r="AU490" s="327">
        <v>2</v>
      </c>
      <c r="AV490" s="327"/>
      <c r="AW490" s="327"/>
      <c r="AX490" s="327"/>
      <c r="AY490" s="327"/>
      <c r="AZ490" s="327"/>
      <c r="BA490" s="327"/>
      <c r="BB490" s="327"/>
      <c r="BC490" s="327"/>
      <c r="BD490" s="327"/>
      <c r="BE490" s="327"/>
      <c r="BF490" s="327"/>
      <c r="BG490" s="327"/>
      <c r="BH490" s="327"/>
      <c r="BI490" s="327">
        <v>1</v>
      </c>
      <c r="BJ490" s="327"/>
      <c r="BK490" s="327"/>
      <c r="BL490" s="327"/>
      <c r="BM490" s="327"/>
      <c r="BN490" s="327"/>
      <c r="BO490" s="327"/>
      <c r="BP490" s="327"/>
      <c r="BQ490" s="327"/>
      <c r="BR490" s="327"/>
      <c r="BS490" s="327">
        <v>1</v>
      </c>
      <c r="BT490" s="327"/>
      <c r="BU490" s="327"/>
      <c r="BV490" s="327"/>
      <c r="BW490" s="327"/>
      <c r="BX490" s="327"/>
      <c r="BY490" s="327"/>
      <c r="BZ490" s="327"/>
      <c r="CA490" s="327"/>
      <c r="CB490" s="327"/>
      <c r="CC490" s="327"/>
      <c r="CD490" s="327"/>
      <c r="CE490" s="327"/>
      <c r="CF490" s="327"/>
      <c r="CG490" s="327"/>
    </row>
    <row r="491" spans="2:85" ht="15" customHeight="1">
      <c r="C491" s="327"/>
      <c r="D491" s="327"/>
      <c r="E491" s="327"/>
      <c r="F491" s="327"/>
      <c r="G491" s="327" t="s">
        <v>1282</v>
      </c>
      <c r="H491" s="327" t="s">
        <v>1282</v>
      </c>
      <c r="I491" s="327"/>
      <c r="J491" s="327"/>
      <c r="K491" s="327"/>
      <c r="L491" s="327"/>
      <c r="M491" s="327"/>
      <c r="N491" s="327"/>
      <c r="O491" s="327"/>
      <c r="P491" s="336"/>
      <c r="Q491" s="336"/>
      <c r="R491" s="336"/>
      <c r="S491" s="327"/>
      <c r="T491" s="327"/>
      <c r="U491" s="327"/>
      <c r="V491" s="327"/>
      <c r="W491" s="327"/>
      <c r="X491" s="327"/>
      <c r="Y491" s="327"/>
      <c r="Z491" s="327"/>
      <c r="AA491" s="327"/>
      <c r="AB491" s="327"/>
      <c r="AC491" s="327"/>
      <c r="AD491" s="327"/>
      <c r="AE491" s="327" t="s">
        <v>166</v>
      </c>
      <c r="AF491" s="327"/>
      <c r="AG491" s="327">
        <v>36</v>
      </c>
      <c r="AH491" s="327"/>
      <c r="AI491" s="327"/>
      <c r="AJ491" s="327"/>
      <c r="AK491" s="327"/>
      <c r="AL491" s="327"/>
      <c r="AM491" s="327"/>
      <c r="AN491" s="327"/>
      <c r="AO491" s="327"/>
      <c r="AP491" s="327"/>
      <c r="AQ491" s="327">
        <v>8</v>
      </c>
      <c r="AR491" s="327">
        <v>5</v>
      </c>
      <c r="AS491" s="327"/>
      <c r="AT491" s="327"/>
      <c r="AU491" s="327">
        <v>2</v>
      </c>
      <c r="AV491" s="327"/>
      <c r="AW491" s="327"/>
      <c r="AX491" s="327"/>
      <c r="AY491" s="327"/>
      <c r="AZ491" s="327"/>
      <c r="BA491" s="327"/>
      <c r="BB491" s="327"/>
      <c r="BC491" s="327"/>
      <c r="BD491" s="327"/>
      <c r="BE491" s="327"/>
      <c r="BF491" s="327"/>
      <c r="BG491" s="327"/>
      <c r="BH491" s="327"/>
      <c r="BI491" s="327">
        <v>1</v>
      </c>
      <c r="BJ491" s="327"/>
      <c r="BK491" s="327"/>
      <c r="BL491" s="327"/>
      <c r="BM491" s="327"/>
      <c r="BN491" s="327"/>
      <c r="BO491" s="327"/>
      <c r="BP491" s="327"/>
      <c r="BQ491" s="327"/>
      <c r="BR491" s="327"/>
      <c r="BS491" s="327">
        <v>1</v>
      </c>
      <c r="BT491" s="327"/>
      <c r="BU491" s="327"/>
      <c r="BV491" s="327"/>
      <c r="BW491" s="327"/>
      <c r="BX491" s="327"/>
      <c r="BY491" s="327"/>
      <c r="BZ491" s="327"/>
      <c r="CA491" s="327"/>
      <c r="CB491" s="327"/>
      <c r="CC491" s="327"/>
      <c r="CD491" s="327"/>
      <c r="CE491" s="327"/>
      <c r="CF491" s="327"/>
      <c r="CG491" s="327"/>
    </row>
    <row r="492" spans="2:85" ht="15" customHeight="1">
      <c r="B492" s="524" t="s">
        <v>1289</v>
      </c>
      <c r="C492" s="327"/>
      <c r="D492" s="327"/>
      <c r="E492" s="327"/>
      <c r="F492" s="327"/>
      <c r="G492" s="327" t="s">
        <v>1289</v>
      </c>
      <c r="H492" s="327" t="s">
        <v>1289</v>
      </c>
      <c r="I492" s="327"/>
      <c r="J492" s="327"/>
      <c r="K492" s="327"/>
      <c r="L492" s="327"/>
      <c r="M492" s="327"/>
      <c r="N492" s="327"/>
      <c r="O492" s="327"/>
      <c r="P492" s="336"/>
      <c r="Q492" s="336"/>
      <c r="R492" s="336"/>
      <c r="S492" s="327"/>
      <c r="T492" s="327"/>
      <c r="U492" s="327"/>
      <c r="V492" s="327"/>
      <c r="W492" s="327"/>
      <c r="X492" s="327"/>
      <c r="Y492" s="327"/>
      <c r="Z492" s="327"/>
      <c r="AA492" s="327"/>
      <c r="AB492" s="327"/>
      <c r="AC492" s="327"/>
      <c r="AD492" s="327"/>
      <c r="AE492" s="327" t="s">
        <v>89</v>
      </c>
      <c r="AF492" s="327"/>
      <c r="AG492" s="327">
        <v>300</v>
      </c>
      <c r="AH492" s="327"/>
      <c r="AI492" s="327"/>
      <c r="AJ492" s="327"/>
      <c r="AK492" s="327"/>
      <c r="AL492" s="327"/>
      <c r="AM492" s="327"/>
      <c r="AN492" s="327"/>
      <c r="AO492" s="327"/>
      <c r="AP492" s="327"/>
      <c r="AQ492" s="327">
        <v>5.9</v>
      </c>
      <c r="AR492" s="327">
        <v>5</v>
      </c>
      <c r="AS492" s="327"/>
      <c r="AT492" s="327"/>
      <c r="AU492" s="327">
        <v>2</v>
      </c>
      <c r="AV492" s="327"/>
      <c r="AW492" s="327"/>
      <c r="AX492" s="327"/>
      <c r="AY492" s="327"/>
      <c r="AZ492" s="327"/>
      <c r="BA492" s="327"/>
      <c r="BB492" s="327"/>
      <c r="BC492" s="327"/>
      <c r="BD492" s="327"/>
      <c r="BE492" s="327"/>
      <c r="BF492" s="327">
        <v>1</v>
      </c>
      <c r="BG492" s="327">
        <v>1</v>
      </c>
      <c r="BH492" s="327">
        <v>1</v>
      </c>
      <c r="BI492" s="327"/>
      <c r="BJ492" s="327"/>
      <c r="BK492" s="327"/>
      <c r="BL492" s="327"/>
      <c r="BM492" s="327"/>
      <c r="BN492" s="327"/>
      <c r="BO492" s="327"/>
      <c r="BP492" s="327"/>
      <c r="BQ492" s="327"/>
      <c r="BR492" s="327"/>
      <c r="BS492" s="327">
        <v>3</v>
      </c>
      <c r="BT492" s="327"/>
      <c r="BU492" s="327"/>
      <c r="BV492" s="327"/>
      <c r="BW492" s="327"/>
      <c r="BX492" s="327"/>
      <c r="BY492" s="327"/>
      <c r="BZ492" s="327"/>
      <c r="CA492" s="327"/>
      <c r="CB492" s="327"/>
      <c r="CC492" s="327"/>
      <c r="CD492" s="327"/>
      <c r="CE492" s="327"/>
      <c r="CF492" s="327"/>
      <c r="CG492" s="327"/>
    </row>
    <row r="493" spans="2:85" ht="15" customHeight="1">
      <c r="B493" s="524" t="s">
        <v>1290</v>
      </c>
      <c r="C493" s="327"/>
      <c r="D493" s="327"/>
      <c r="E493" s="327"/>
      <c r="F493" s="327"/>
      <c r="G493" s="327" t="s">
        <v>1290</v>
      </c>
      <c r="H493" s="327" t="s">
        <v>1290</v>
      </c>
      <c r="I493" s="327"/>
      <c r="J493" s="327"/>
      <c r="K493" s="327"/>
      <c r="L493" s="327"/>
      <c r="M493" s="327"/>
      <c r="N493" s="327"/>
      <c r="O493" s="327"/>
      <c r="P493" s="336"/>
      <c r="Q493" s="336"/>
      <c r="R493" s="336"/>
      <c r="S493" s="327"/>
      <c r="T493" s="327"/>
      <c r="U493" s="327"/>
      <c r="V493" s="327"/>
      <c r="W493" s="327"/>
      <c r="X493" s="327"/>
      <c r="Y493" s="327"/>
      <c r="Z493" s="327"/>
      <c r="AA493" s="327"/>
      <c r="AB493" s="327"/>
      <c r="AC493" s="327"/>
      <c r="AD493" s="327"/>
      <c r="AE493" s="327" t="s">
        <v>89</v>
      </c>
      <c r="AF493" s="327"/>
      <c r="AG493" s="327">
        <v>300</v>
      </c>
      <c r="AH493" s="327"/>
      <c r="AI493" s="327"/>
      <c r="AJ493" s="327"/>
      <c r="AK493" s="327"/>
      <c r="AL493" s="327"/>
      <c r="AM493" s="327"/>
      <c r="AN493" s="327"/>
      <c r="AO493" s="327"/>
      <c r="AP493" s="327"/>
      <c r="AQ493" s="327">
        <v>5.9</v>
      </c>
      <c r="AR493" s="327">
        <v>5</v>
      </c>
      <c r="AS493" s="327"/>
      <c r="AT493" s="327"/>
      <c r="AU493" s="327">
        <v>2</v>
      </c>
      <c r="AV493" s="327"/>
      <c r="AW493" s="327"/>
      <c r="AX493" s="327"/>
      <c r="AY493" s="327"/>
      <c r="AZ493" s="327"/>
      <c r="BA493" s="327"/>
      <c r="BB493" s="327"/>
      <c r="BC493" s="327"/>
      <c r="BD493" s="327"/>
      <c r="BE493" s="327"/>
      <c r="BF493" s="327">
        <v>1</v>
      </c>
      <c r="BG493" s="327">
        <v>1</v>
      </c>
      <c r="BH493" s="327">
        <v>1</v>
      </c>
      <c r="BI493" s="327"/>
      <c r="BJ493" s="327"/>
      <c r="BK493" s="327"/>
      <c r="BL493" s="327"/>
      <c r="BM493" s="327"/>
      <c r="BN493" s="327"/>
      <c r="BO493" s="327"/>
      <c r="BP493" s="327"/>
      <c r="BQ493" s="327"/>
      <c r="BR493" s="327"/>
      <c r="BS493" s="327">
        <v>3</v>
      </c>
      <c r="BT493" s="327"/>
      <c r="BU493" s="327"/>
      <c r="BV493" s="327"/>
      <c r="BW493" s="327"/>
      <c r="BX493" s="327"/>
      <c r="BY493" s="327"/>
      <c r="BZ493" s="327"/>
      <c r="CA493" s="327"/>
      <c r="CB493" s="327"/>
      <c r="CC493" s="327"/>
      <c r="CD493" s="327"/>
      <c r="CE493" s="327"/>
      <c r="CF493" s="327"/>
      <c r="CG493" s="327"/>
    </row>
    <row r="494" spans="2:85" ht="15" customHeight="1">
      <c r="B494" s="524" t="s">
        <v>1291</v>
      </c>
      <c r="C494" s="327"/>
      <c r="D494" s="327"/>
      <c r="E494" s="327"/>
      <c r="F494" s="327"/>
      <c r="G494" s="327" t="s">
        <v>1291</v>
      </c>
      <c r="H494" s="327" t="s">
        <v>1357</v>
      </c>
      <c r="I494" s="327"/>
      <c r="J494" s="327"/>
      <c r="K494" s="327"/>
      <c r="L494" s="327"/>
      <c r="M494" s="327"/>
      <c r="N494" s="327"/>
      <c r="O494" s="327"/>
      <c r="P494" s="336"/>
      <c r="Q494" s="336"/>
      <c r="R494" s="336"/>
      <c r="S494" s="327"/>
      <c r="T494" s="327"/>
      <c r="U494" s="327"/>
      <c r="V494" s="327"/>
      <c r="W494" s="327"/>
      <c r="X494" s="327"/>
      <c r="Y494" s="327"/>
      <c r="Z494" s="327"/>
      <c r="AA494" s="327"/>
      <c r="AB494" s="327"/>
      <c r="AC494" s="327"/>
      <c r="AD494" s="327"/>
      <c r="AE494" s="327" t="s">
        <v>89</v>
      </c>
      <c r="AF494" s="327"/>
      <c r="AG494" s="327">
        <v>120</v>
      </c>
      <c r="AH494" s="327"/>
      <c r="AI494" s="327"/>
      <c r="AJ494" s="327"/>
      <c r="AK494" s="327"/>
      <c r="AL494" s="327"/>
      <c r="AM494" s="327"/>
      <c r="AN494" s="327"/>
      <c r="AO494" s="327"/>
      <c r="AP494" s="327"/>
      <c r="AQ494" s="327">
        <v>5.9</v>
      </c>
      <c r="AR494" s="327">
        <v>5</v>
      </c>
      <c r="AS494" s="327"/>
      <c r="AT494" s="327"/>
      <c r="AU494" s="327">
        <v>2</v>
      </c>
      <c r="AV494" s="327"/>
      <c r="AW494" s="327"/>
      <c r="AX494" s="327"/>
      <c r="AY494" s="327"/>
      <c r="AZ494" s="327"/>
      <c r="BA494" s="327"/>
      <c r="BB494" s="327"/>
      <c r="BC494" s="327"/>
      <c r="BD494" s="327"/>
      <c r="BE494" s="327"/>
      <c r="BF494" s="327">
        <v>1</v>
      </c>
      <c r="BG494" s="327">
        <v>1</v>
      </c>
      <c r="BH494" s="327">
        <v>1</v>
      </c>
      <c r="BI494" s="327">
        <v>1</v>
      </c>
      <c r="BJ494" s="327"/>
      <c r="BK494" s="327"/>
      <c r="BL494" s="327"/>
      <c r="BM494" s="327"/>
      <c r="BN494" s="327"/>
      <c r="BO494" s="327"/>
      <c r="BP494" s="327"/>
      <c r="BQ494" s="327"/>
      <c r="BR494" s="327"/>
      <c r="BS494" s="327">
        <v>4</v>
      </c>
      <c r="BT494" s="327"/>
      <c r="BU494" s="327"/>
      <c r="BV494" s="327"/>
      <c r="BW494" s="327"/>
      <c r="BX494" s="327"/>
      <c r="BY494" s="327"/>
      <c r="BZ494" s="327"/>
      <c r="CA494" s="327"/>
      <c r="CB494" s="327"/>
      <c r="CC494" s="327"/>
      <c r="CD494" s="327"/>
      <c r="CE494" s="327"/>
      <c r="CF494" s="327"/>
      <c r="CG494" s="327"/>
    </row>
    <row r="495" spans="2:85" ht="15" customHeight="1">
      <c r="C495" s="327"/>
      <c r="D495" s="327"/>
      <c r="E495" s="327"/>
      <c r="F495" s="327"/>
      <c r="G495" s="327" t="s">
        <v>1294</v>
      </c>
      <c r="H495" s="327" t="s">
        <v>1294</v>
      </c>
      <c r="I495" s="327"/>
      <c r="J495" s="327"/>
      <c r="K495" s="327"/>
      <c r="L495" s="327"/>
      <c r="M495" s="327"/>
      <c r="N495" s="327"/>
      <c r="O495" s="327"/>
      <c r="P495" s="534"/>
      <c r="Q495" s="534"/>
      <c r="R495" s="534"/>
      <c r="S495" s="327"/>
      <c r="T495" s="327"/>
      <c r="U495" s="327"/>
      <c r="V495" s="327"/>
      <c r="W495" s="327"/>
      <c r="X495" s="327"/>
      <c r="Y495" s="327"/>
      <c r="Z495" s="327"/>
      <c r="AA495" s="327"/>
      <c r="AB495" s="327"/>
      <c r="AC495" s="327"/>
      <c r="AD495" s="327"/>
      <c r="AE495" s="327" t="s">
        <v>1306</v>
      </c>
      <c r="AF495" s="327"/>
      <c r="AG495" s="327">
        <v>120</v>
      </c>
      <c r="AH495" s="327"/>
      <c r="AI495" s="327"/>
      <c r="AJ495" s="327"/>
      <c r="AK495" s="327"/>
      <c r="AL495" s="327"/>
      <c r="AM495" s="327"/>
      <c r="AN495" s="327"/>
      <c r="AO495" s="327"/>
      <c r="AP495" s="327"/>
      <c r="AQ495" s="327">
        <v>6</v>
      </c>
      <c r="AR495" s="327">
        <v>5</v>
      </c>
      <c r="AS495" s="327"/>
      <c r="AT495" s="327"/>
      <c r="AU495" s="327">
        <v>2</v>
      </c>
      <c r="AV495" s="327"/>
      <c r="AW495" s="327"/>
      <c r="AX495" s="327"/>
      <c r="AY495" s="327"/>
      <c r="AZ495" s="327"/>
      <c r="BA495" s="327"/>
      <c r="BB495" s="327"/>
      <c r="BC495" s="327"/>
      <c r="BD495" s="327"/>
      <c r="BE495" s="327"/>
      <c r="BF495" s="327">
        <v>1</v>
      </c>
      <c r="BG495" s="327">
        <v>1</v>
      </c>
      <c r="BH495" s="327"/>
      <c r="BI495" s="327"/>
      <c r="BJ495" s="327"/>
      <c r="BK495" s="327"/>
      <c r="BL495" s="327"/>
      <c r="BM495" s="327"/>
      <c r="BN495" s="327"/>
      <c r="BO495" s="327"/>
      <c r="BP495" s="327"/>
      <c r="BQ495" s="327"/>
      <c r="BR495" s="327"/>
      <c r="BS495" s="327">
        <v>2</v>
      </c>
      <c r="BT495" s="327"/>
      <c r="BU495" s="327"/>
      <c r="BV495" s="327"/>
      <c r="BW495" s="327"/>
      <c r="BX495" s="327"/>
      <c r="BY495" s="327"/>
      <c r="BZ495" s="327"/>
      <c r="CA495" s="327"/>
      <c r="CB495" s="327"/>
      <c r="CC495" s="327"/>
      <c r="CD495" s="327"/>
      <c r="CE495" s="327"/>
      <c r="CF495" s="327"/>
      <c r="CG495" s="327"/>
    </row>
    <row r="496" spans="2:85" ht="15" customHeight="1">
      <c r="B496" s="524" t="s">
        <v>1296</v>
      </c>
      <c r="C496" s="327"/>
      <c r="D496" s="327"/>
      <c r="E496" s="327"/>
      <c r="F496" s="327"/>
      <c r="G496" s="327" t="s">
        <v>1293</v>
      </c>
      <c r="H496" s="327" t="s">
        <v>1293</v>
      </c>
      <c r="I496" s="327"/>
      <c r="J496" s="327"/>
      <c r="K496" s="327"/>
      <c r="L496" s="327"/>
      <c r="M496" s="327"/>
      <c r="N496" s="327"/>
      <c r="O496" s="327"/>
      <c r="P496" s="534"/>
      <c r="Q496" s="534"/>
      <c r="R496" s="534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 t="s">
        <v>169</v>
      </c>
      <c r="AF496" s="327"/>
      <c r="AG496" s="327">
        <v>120</v>
      </c>
      <c r="AH496" s="327"/>
      <c r="AI496" s="327"/>
      <c r="AJ496" s="327"/>
      <c r="AK496" s="327"/>
      <c r="AL496" s="327"/>
      <c r="AM496" s="327"/>
      <c r="AN496" s="327"/>
      <c r="AO496" s="327"/>
      <c r="AP496" s="327"/>
      <c r="AQ496" s="327">
        <v>6</v>
      </c>
      <c r="AR496" s="327">
        <v>5</v>
      </c>
      <c r="AS496" s="327"/>
      <c r="AT496" s="327"/>
      <c r="AU496" s="327">
        <v>2</v>
      </c>
      <c r="AV496" s="327"/>
      <c r="AW496" s="327"/>
      <c r="AX496" s="327"/>
      <c r="AY496" s="327"/>
      <c r="AZ496" s="327"/>
      <c r="BA496" s="327"/>
      <c r="BB496" s="327"/>
      <c r="BC496" s="327"/>
      <c r="BD496" s="327"/>
      <c r="BE496" s="327"/>
      <c r="BF496" s="327"/>
      <c r="BG496" s="327"/>
      <c r="BH496" s="327"/>
      <c r="BI496" s="327">
        <v>1</v>
      </c>
      <c r="BJ496" s="327"/>
      <c r="BK496" s="327"/>
      <c r="BL496" s="327"/>
      <c r="BM496" s="327"/>
      <c r="BN496" s="327"/>
      <c r="BO496" s="327"/>
      <c r="BP496" s="327"/>
      <c r="BQ496" s="327"/>
      <c r="BR496" s="327"/>
      <c r="BS496" s="327">
        <v>1</v>
      </c>
      <c r="BT496" s="327"/>
      <c r="BU496" s="327"/>
      <c r="BV496" s="327"/>
      <c r="BW496" s="327"/>
      <c r="BX496" s="327"/>
      <c r="BY496" s="327"/>
      <c r="BZ496" s="327"/>
      <c r="CA496" s="327"/>
      <c r="CB496" s="327"/>
      <c r="CC496" s="327"/>
      <c r="CD496" s="327"/>
      <c r="CE496" s="327"/>
      <c r="CF496" s="327"/>
      <c r="CG496" s="327"/>
    </row>
    <row r="497" spans="2:85" ht="15" customHeight="1">
      <c r="B497" s="524" t="s">
        <v>1292</v>
      </c>
      <c r="C497" s="327"/>
      <c r="D497" s="327"/>
      <c r="E497" s="327"/>
      <c r="F497" s="327"/>
      <c r="G497" s="327" t="s">
        <v>1297</v>
      </c>
      <c r="H497" s="327" t="s">
        <v>1292</v>
      </c>
      <c r="I497" s="327"/>
      <c r="J497" s="327"/>
      <c r="K497" s="327"/>
      <c r="L497" s="327"/>
      <c r="M497" s="327"/>
      <c r="N497" s="327"/>
      <c r="O497" s="327"/>
      <c r="P497" s="534"/>
      <c r="Q497" s="534"/>
      <c r="R497" s="534"/>
      <c r="S497" s="327"/>
      <c r="T497" s="327"/>
      <c r="U497" s="327"/>
      <c r="V497" s="327"/>
      <c r="W497" s="327"/>
      <c r="X497" s="327"/>
      <c r="Y497" s="327"/>
      <c r="Z497" s="327"/>
      <c r="AA497" s="327"/>
      <c r="AB497" s="327"/>
      <c r="AC497" s="327"/>
      <c r="AD497" s="327"/>
      <c r="AE497" s="327" t="s">
        <v>169</v>
      </c>
      <c r="AF497" s="327"/>
      <c r="AG497" s="327">
        <v>120</v>
      </c>
      <c r="AH497" s="327"/>
      <c r="AI497" s="327"/>
      <c r="AJ497" s="327"/>
      <c r="AK497" s="327"/>
      <c r="AL497" s="327"/>
      <c r="AM497" s="327"/>
      <c r="AN497" s="327"/>
      <c r="AO497" s="327"/>
      <c r="AP497" s="327"/>
      <c r="AQ497" s="327">
        <v>6</v>
      </c>
      <c r="AR497" s="327">
        <v>5</v>
      </c>
      <c r="AS497" s="327"/>
      <c r="AT497" s="327"/>
      <c r="AU497" s="327">
        <v>2</v>
      </c>
      <c r="AV497" s="327"/>
      <c r="AW497" s="327"/>
      <c r="AX497" s="327"/>
      <c r="AY497" s="327"/>
      <c r="AZ497" s="327"/>
      <c r="BA497" s="327"/>
      <c r="BB497" s="327"/>
      <c r="BC497" s="327"/>
      <c r="BD497" s="327"/>
      <c r="BE497" s="327"/>
      <c r="BF497" s="327">
        <v>1</v>
      </c>
      <c r="BG497" s="327">
        <v>1</v>
      </c>
      <c r="BH497" s="327"/>
      <c r="BI497" s="327"/>
      <c r="BJ497" s="327"/>
      <c r="BK497" s="327"/>
      <c r="BL497" s="327"/>
      <c r="BM497" s="327"/>
      <c r="BN497" s="327"/>
      <c r="BO497" s="327"/>
      <c r="BP497" s="327"/>
      <c r="BQ497" s="327"/>
      <c r="BR497" s="327"/>
      <c r="BS497" s="327">
        <v>2</v>
      </c>
      <c r="BT497" s="327"/>
      <c r="BU497" s="327"/>
      <c r="BV497" s="327"/>
      <c r="BW497" s="327"/>
      <c r="BX497" s="327"/>
      <c r="BY497" s="327"/>
      <c r="BZ497" s="327"/>
      <c r="CA497" s="327"/>
      <c r="CB497" s="327"/>
      <c r="CC497" s="327"/>
      <c r="CD497" s="327"/>
      <c r="CE497" s="327"/>
      <c r="CF497" s="327"/>
      <c r="CG497" s="327"/>
    </row>
    <row r="498" spans="2:85" ht="15" customHeight="1">
      <c r="C498" s="327"/>
      <c r="D498" s="327"/>
      <c r="E498" s="327"/>
      <c r="F498" s="327"/>
      <c r="G498" s="327" t="s">
        <v>1292</v>
      </c>
      <c r="H498" s="327" t="s">
        <v>1292</v>
      </c>
      <c r="I498" s="327"/>
      <c r="J498" s="327"/>
      <c r="K498" s="327"/>
      <c r="L498" s="327"/>
      <c r="M498" s="327"/>
      <c r="N498" s="327"/>
      <c r="O498" s="327"/>
      <c r="P498" s="534"/>
      <c r="Q498" s="534"/>
      <c r="R498" s="534"/>
      <c r="S498" s="327"/>
      <c r="T498" s="327"/>
      <c r="U498" s="327"/>
      <c r="V498" s="327"/>
      <c r="W498" s="327"/>
      <c r="X498" s="327"/>
      <c r="Y498" s="327"/>
      <c r="Z498" s="327"/>
      <c r="AA498" s="327"/>
      <c r="AB498" s="327"/>
      <c r="AC498" s="327"/>
      <c r="AD498" s="327"/>
      <c r="AE498" s="327" t="s">
        <v>1306</v>
      </c>
      <c r="AF498" s="327"/>
      <c r="AG498" s="327">
        <v>120</v>
      </c>
      <c r="AH498" s="327"/>
      <c r="AI498" s="327"/>
      <c r="AJ498" s="327"/>
      <c r="AK498" s="327"/>
      <c r="AL498" s="327"/>
      <c r="AM498" s="327"/>
      <c r="AN498" s="327"/>
      <c r="AO498" s="327"/>
      <c r="AP498" s="327"/>
      <c r="AQ498" s="327">
        <v>6</v>
      </c>
      <c r="AR498" s="327">
        <v>5</v>
      </c>
      <c r="AS498" s="327"/>
      <c r="AT498" s="327"/>
      <c r="AU498" s="327">
        <v>2</v>
      </c>
      <c r="AV498" s="327"/>
      <c r="AW498" s="327"/>
      <c r="AX498" s="327"/>
      <c r="AY498" s="327"/>
      <c r="AZ498" s="327"/>
      <c r="BA498" s="327"/>
      <c r="BB498" s="327"/>
      <c r="BC498" s="327"/>
      <c r="BD498" s="327"/>
      <c r="BE498" s="327"/>
      <c r="BF498" s="327">
        <v>1</v>
      </c>
      <c r="BG498" s="327">
        <v>1</v>
      </c>
      <c r="BH498" s="327"/>
      <c r="BI498" s="327"/>
      <c r="BJ498" s="327"/>
      <c r="BK498" s="327"/>
      <c r="BL498" s="327"/>
      <c r="BM498" s="327"/>
      <c r="BN498" s="327"/>
      <c r="BO498" s="327"/>
      <c r="BP498" s="327"/>
      <c r="BQ498" s="327"/>
      <c r="BR498" s="327"/>
      <c r="BS498" s="327">
        <v>2</v>
      </c>
      <c r="BT498" s="327"/>
      <c r="BU498" s="327"/>
      <c r="BV498" s="327"/>
      <c r="BW498" s="327"/>
      <c r="BX498" s="327"/>
      <c r="BY498" s="327"/>
      <c r="BZ498" s="327"/>
      <c r="CA498" s="327"/>
      <c r="CB498" s="327"/>
      <c r="CC498" s="327"/>
      <c r="CD498" s="327"/>
      <c r="CE498" s="327"/>
      <c r="CF498" s="327"/>
      <c r="CG498" s="327"/>
    </row>
    <row r="499" spans="2:85" ht="15" customHeight="1">
      <c r="B499" s="524" t="s">
        <v>1295</v>
      </c>
      <c r="C499" s="327"/>
      <c r="D499" s="327"/>
      <c r="E499" s="327"/>
      <c r="F499" s="327"/>
      <c r="G499" s="327" t="s">
        <v>1295</v>
      </c>
      <c r="H499" s="327" t="s">
        <v>1295</v>
      </c>
      <c r="I499" s="327"/>
      <c r="J499" s="327"/>
      <c r="K499" s="327"/>
      <c r="L499" s="327"/>
      <c r="M499" s="327"/>
      <c r="N499" s="327"/>
      <c r="O499" s="327"/>
      <c r="P499" s="534"/>
      <c r="Q499" s="534"/>
      <c r="R499" s="534"/>
      <c r="S499" s="327"/>
      <c r="T499" s="327"/>
      <c r="U499" s="327"/>
      <c r="V499" s="327"/>
      <c r="W499" s="327"/>
      <c r="X499" s="327"/>
      <c r="Y499" s="327"/>
      <c r="Z499" s="327"/>
      <c r="AA499" s="327"/>
      <c r="AB499" s="327"/>
      <c r="AC499" s="327"/>
      <c r="AD499" s="327"/>
      <c r="AE499" s="327" t="s">
        <v>169</v>
      </c>
      <c r="AF499" s="327"/>
      <c r="AG499" s="327">
        <v>16</v>
      </c>
      <c r="AH499" s="327"/>
      <c r="AI499" s="327"/>
      <c r="AJ499" s="327"/>
      <c r="AK499" s="327"/>
      <c r="AL499" s="327"/>
      <c r="AM499" s="327"/>
      <c r="AN499" s="327"/>
      <c r="AO499" s="327"/>
      <c r="AP499" s="327"/>
      <c r="AQ499" s="327">
        <v>14</v>
      </c>
      <c r="AR499" s="327">
        <v>10</v>
      </c>
      <c r="AS499" s="327"/>
      <c r="AT499" s="327"/>
      <c r="AU499" s="327">
        <v>2</v>
      </c>
      <c r="AV499" s="327"/>
      <c r="AW499" s="327"/>
      <c r="AX499" s="327"/>
      <c r="AY499" s="327"/>
      <c r="AZ499" s="327"/>
      <c r="BA499" s="327"/>
      <c r="BB499" s="327"/>
      <c r="BC499" s="327"/>
      <c r="BD499" s="327"/>
      <c r="BE499" s="327"/>
      <c r="BF499" s="327"/>
      <c r="BG499" s="327"/>
      <c r="BH499" s="327"/>
      <c r="BI499" s="327"/>
      <c r="BJ499" s="327">
        <v>1</v>
      </c>
      <c r="BK499" s="327">
        <v>1</v>
      </c>
      <c r="BL499" s="327">
        <v>1</v>
      </c>
      <c r="BM499" s="327">
        <v>1</v>
      </c>
      <c r="BN499" s="327"/>
      <c r="BO499" s="327"/>
      <c r="BP499" s="327"/>
      <c r="BQ499" s="327"/>
      <c r="BR499" s="327"/>
      <c r="BS499" s="327">
        <v>4</v>
      </c>
      <c r="BT499" s="327"/>
      <c r="BU499" s="327"/>
      <c r="BV499" s="327"/>
      <c r="BW499" s="327"/>
      <c r="BX499" s="327"/>
      <c r="BY499" s="327"/>
      <c r="BZ499" s="327"/>
      <c r="CA499" s="327"/>
      <c r="CB499" s="327"/>
      <c r="CC499" s="327"/>
      <c r="CD499" s="327"/>
      <c r="CE499" s="327"/>
      <c r="CF499" s="327"/>
      <c r="CG499" s="327"/>
    </row>
    <row r="500" spans="2:85" ht="15" customHeight="1">
      <c r="B500" s="524" t="s">
        <v>1288</v>
      </c>
      <c r="C500" s="327"/>
      <c r="D500" s="327"/>
      <c r="E500" s="327"/>
      <c r="F500" s="327"/>
      <c r="G500" s="327" t="s">
        <v>1288</v>
      </c>
      <c r="H500" s="327" t="s">
        <v>1288</v>
      </c>
      <c r="I500" s="327"/>
      <c r="J500" s="327"/>
      <c r="K500" s="327"/>
      <c r="L500" s="327"/>
      <c r="M500" s="327"/>
      <c r="N500" s="327"/>
      <c r="O500" s="327"/>
      <c r="P500" s="534"/>
      <c r="Q500" s="534"/>
      <c r="R500" s="534"/>
      <c r="S500" s="327"/>
      <c r="T500" s="327"/>
      <c r="U500" s="327"/>
      <c r="V500" s="327"/>
      <c r="W500" s="327"/>
      <c r="X500" s="327"/>
      <c r="Y500" s="327"/>
      <c r="Z500" s="327"/>
      <c r="AA500" s="327"/>
      <c r="AB500" s="327"/>
      <c r="AC500" s="327"/>
      <c r="AD500" s="327"/>
      <c r="AE500" s="327" t="s">
        <v>169</v>
      </c>
      <c r="AF500" s="327"/>
      <c r="AG500" s="327">
        <v>16</v>
      </c>
      <c r="AH500" s="327"/>
      <c r="AI500" s="327"/>
      <c r="AJ500" s="327"/>
      <c r="AK500" s="327"/>
      <c r="AL500" s="327"/>
      <c r="AM500" s="327"/>
      <c r="AN500" s="327"/>
      <c r="AO500" s="327"/>
      <c r="AP500" s="327"/>
      <c r="AQ500" s="327">
        <v>14</v>
      </c>
      <c r="AR500" s="327">
        <v>10</v>
      </c>
      <c r="AS500" s="327"/>
      <c r="AT500" s="327"/>
      <c r="AU500" s="327">
        <v>2</v>
      </c>
      <c r="AV500" s="327"/>
      <c r="AW500" s="327"/>
      <c r="AX500" s="327"/>
      <c r="AY500" s="327"/>
      <c r="AZ500" s="327"/>
      <c r="BA500" s="327"/>
      <c r="BB500" s="327"/>
      <c r="BC500" s="327"/>
      <c r="BD500" s="327"/>
      <c r="BE500" s="327"/>
      <c r="BF500" s="327"/>
      <c r="BG500" s="327"/>
      <c r="BH500" s="327"/>
      <c r="BI500" s="327"/>
      <c r="BJ500" s="327">
        <v>1</v>
      </c>
      <c r="BK500" s="327">
        <v>1</v>
      </c>
      <c r="BL500" s="327">
        <v>1</v>
      </c>
      <c r="BM500" s="327">
        <v>1</v>
      </c>
      <c r="BN500" s="327"/>
      <c r="BO500" s="327"/>
      <c r="BP500" s="327"/>
      <c r="BQ500" s="327"/>
      <c r="BR500" s="327"/>
      <c r="BS500" s="327">
        <v>4</v>
      </c>
      <c r="BT500" s="327"/>
      <c r="BU500" s="327"/>
      <c r="BV500" s="327"/>
      <c r="BW500" s="327"/>
      <c r="BX500" s="327"/>
      <c r="BY500" s="327"/>
      <c r="BZ500" s="327"/>
      <c r="CA500" s="327"/>
      <c r="CB500" s="327"/>
      <c r="CC500" s="327"/>
      <c r="CD500" s="327"/>
      <c r="CE500" s="327"/>
      <c r="CF500" s="327"/>
      <c r="CG500" s="327"/>
    </row>
    <row r="501" spans="2:85" ht="15" customHeight="1">
      <c r="B501" s="524" t="s">
        <v>1288</v>
      </c>
      <c r="C501" s="327"/>
      <c r="D501" s="327"/>
      <c r="E501" s="327"/>
      <c r="F501" s="327"/>
      <c r="G501" s="327" t="s">
        <v>1393</v>
      </c>
      <c r="H501" s="327" t="s">
        <v>1393</v>
      </c>
      <c r="I501" s="327"/>
      <c r="J501" s="327"/>
      <c r="K501" s="327"/>
      <c r="L501" s="327"/>
      <c r="M501" s="327"/>
      <c r="N501" s="327"/>
      <c r="O501" s="327"/>
      <c r="P501" s="534"/>
      <c r="Q501" s="534"/>
      <c r="R501" s="534"/>
      <c r="S501" s="327"/>
      <c r="T501" s="327"/>
      <c r="U501" s="327"/>
      <c r="V501" s="327"/>
      <c r="W501" s="327"/>
      <c r="X501" s="327"/>
      <c r="Y501" s="327"/>
      <c r="Z501" s="327"/>
      <c r="AA501" s="327"/>
      <c r="AB501" s="327"/>
      <c r="AC501" s="327"/>
      <c r="AD501" s="327"/>
      <c r="AE501" s="327" t="s">
        <v>169</v>
      </c>
      <c r="AF501" s="327"/>
      <c r="AG501" s="327">
        <v>16</v>
      </c>
      <c r="AH501" s="327"/>
      <c r="AI501" s="327"/>
      <c r="AJ501" s="327"/>
      <c r="AK501" s="327"/>
      <c r="AL501" s="327"/>
      <c r="AM501" s="327"/>
      <c r="AN501" s="327"/>
      <c r="AO501" s="327"/>
      <c r="AP501" s="327"/>
      <c r="AQ501" s="327">
        <v>14</v>
      </c>
      <c r="AR501" s="327">
        <v>10</v>
      </c>
      <c r="AS501" s="327"/>
      <c r="AT501" s="327"/>
      <c r="AU501" s="327">
        <v>2</v>
      </c>
      <c r="AV501" s="327"/>
      <c r="AW501" s="327"/>
      <c r="AX501" s="327"/>
      <c r="AY501" s="327"/>
      <c r="AZ501" s="327"/>
      <c r="BA501" s="327"/>
      <c r="BB501" s="327"/>
      <c r="BC501" s="327"/>
      <c r="BD501" s="327"/>
      <c r="BE501" s="327"/>
      <c r="BF501" s="327"/>
      <c r="BG501" s="327"/>
      <c r="BH501" s="327"/>
      <c r="BI501" s="327"/>
      <c r="BJ501" s="327">
        <v>1</v>
      </c>
      <c r="BK501" s="327">
        <v>1</v>
      </c>
      <c r="BL501" s="327">
        <v>1</v>
      </c>
      <c r="BM501" s="327">
        <v>1</v>
      </c>
      <c r="BN501" s="327"/>
      <c r="BO501" s="327"/>
      <c r="BP501" s="327"/>
      <c r="BQ501" s="327"/>
      <c r="BR501" s="327"/>
      <c r="BS501" s="327">
        <v>4</v>
      </c>
      <c r="BT501" s="327"/>
      <c r="BU501" s="327"/>
      <c r="BV501" s="327"/>
      <c r="BW501" s="327"/>
      <c r="BX501" s="327"/>
      <c r="BY501" s="327"/>
      <c r="BZ501" s="327"/>
      <c r="CA501" s="327"/>
      <c r="CB501" s="327"/>
      <c r="CC501" s="327"/>
      <c r="CD501" s="327"/>
      <c r="CE501" s="327"/>
      <c r="CF501" s="327"/>
      <c r="CG501" s="327"/>
    </row>
    <row r="502" spans="2:85" ht="15" customHeight="1">
      <c r="C502" s="327"/>
      <c r="D502" s="327"/>
      <c r="E502" s="327"/>
      <c r="F502" s="327"/>
      <c r="G502" s="327" t="s">
        <v>1308</v>
      </c>
      <c r="H502" s="327" t="s">
        <v>1308</v>
      </c>
      <c r="I502" s="327"/>
      <c r="J502" s="327"/>
      <c r="K502" s="327"/>
      <c r="L502" s="327"/>
      <c r="M502" s="327"/>
      <c r="N502" s="327"/>
      <c r="O502" s="327"/>
      <c r="P502" s="534"/>
      <c r="Q502" s="534"/>
      <c r="R502" s="534"/>
      <c r="S502" s="327"/>
      <c r="T502" s="327"/>
      <c r="U502" s="327"/>
      <c r="V502" s="327"/>
      <c r="W502" s="327"/>
      <c r="X502" s="327"/>
      <c r="Y502" s="327"/>
      <c r="Z502" s="327"/>
      <c r="AA502" s="327"/>
      <c r="AB502" s="327"/>
      <c r="AC502" s="327"/>
      <c r="AD502" s="327"/>
      <c r="AE502" s="327" t="s">
        <v>169</v>
      </c>
      <c r="AF502" s="327"/>
      <c r="AG502" s="327">
        <v>16</v>
      </c>
      <c r="AH502" s="327"/>
      <c r="AI502" s="327"/>
      <c r="AJ502" s="327"/>
      <c r="AK502" s="327"/>
      <c r="AL502" s="327"/>
      <c r="AM502" s="327"/>
      <c r="AN502" s="327"/>
      <c r="AO502" s="327"/>
      <c r="AP502" s="327"/>
      <c r="AQ502" s="327">
        <v>14</v>
      </c>
      <c r="AR502" s="327">
        <v>6</v>
      </c>
      <c r="AS502" s="327"/>
      <c r="AT502" s="327"/>
      <c r="AU502" s="327">
        <v>2</v>
      </c>
      <c r="AV502" s="327"/>
      <c r="AW502" s="327"/>
      <c r="AX502" s="327"/>
      <c r="AY502" s="327"/>
      <c r="AZ502" s="327"/>
      <c r="BA502" s="327"/>
      <c r="BB502" s="327">
        <v>1</v>
      </c>
      <c r="BC502" s="327"/>
      <c r="BD502" s="327"/>
      <c r="BE502" s="327"/>
      <c r="BF502" s="327"/>
      <c r="BG502" s="327"/>
      <c r="BH502" s="327"/>
      <c r="BI502" s="327"/>
      <c r="BJ502" s="327"/>
      <c r="BK502" s="327"/>
      <c r="BL502" s="327"/>
      <c r="BM502" s="327"/>
      <c r="BN502" s="327"/>
      <c r="BO502" s="327"/>
      <c r="BP502" s="327"/>
      <c r="BQ502" s="327"/>
      <c r="BR502" s="327"/>
      <c r="BS502" s="327">
        <v>1</v>
      </c>
      <c r="BT502" s="327"/>
      <c r="BU502" s="327"/>
      <c r="BV502" s="327"/>
      <c r="BW502" s="327"/>
      <c r="BX502" s="327"/>
      <c r="BY502" s="327"/>
      <c r="BZ502" s="327"/>
      <c r="CA502" s="327"/>
      <c r="CB502" s="327"/>
      <c r="CC502" s="327"/>
      <c r="CD502" s="327"/>
      <c r="CE502" s="327"/>
      <c r="CF502" s="327"/>
      <c r="CG502" s="327"/>
    </row>
    <row r="503" spans="2:85" ht="15" customHeight="1">
      <c r="B503" s="524" t="s">
        <v>1358</v>
      </c>
      <c r="C503" s="327"/>
      <c r="D503" s="327"/>
      <c r="E503" s="327" t="s">
        <v>159</v>
      </c>
      <c r="F503" s="327"/>
      <c r="G503" s="327" t="s">
        <v>1321</v>
      </c>
      <c r="H503" s="327" t="s">
        <v>1309</v>
      </c>
      <c r="I503" s="327"/>
      <c r="J503" s="327"/>
      <c r="K503" s="327"/>
      <c r="L503" s="327"/>
      <c r="M503" s="327"/>
      <c r="N503" s="327"/>
      <c r="O503" s="327"/>
      <c r="P503" s="534"/>
      <c r="Q503" s="534"/>
      <c r="R503" s="534"/>
      <c r="S503" s="327"/>
      <c r="T503" s="327"/>
      <c r="U503" s="327"/>
      <c r="V503" s="327"/>
      <c r="W503" s="327"/>
      <c r="X503" s="327"/>
      <c r="Y503" s="327"/>
      <c r="Z503" s="327"/>
      <c r="AA503" s="327"/>
      <c r="AB503" s="327"/>
      <c r="AC503" s="327"/>
      <c r="AD503" s="327"/>
      <c r="AE503" s="327" t="s">
        <v>166</v>
      </c>
      <c r="AF503" s="327"/>
      <c r="AG503" s="327">
        <v>300</v>
      </c>
      <c r="AH503" s="327"/>
      <c r="AI503" s="327"/>
      <c r="AJ503" s="327"/>
      <c r="AK503" s="327"/>
      <c r="AL503" s="327"/>
      <c r="AM503" s="327"/>
      <c r="AN503" s="327"/>
      <c r="AO503" s="327"/>
      <c r="AP503" s="327"/>
      <c r="AQ503" s="537">
        <v>5.8</v>
      </c>
      <c r="AR503" s="537">
        <v>7</v>
      </c>
      <c r="AS503" s="327"/>
      <c r="AT503" s="327"/>
      <c r="AU503" s="327">
        <v>2</v>
      </c>
      <c r="AV503" s="327"/>
      <c r="AW503" s="327"/>
      <c r="AX503" s="327"/>
      <c r="AY503" s="327"/>
      <c r="AZ503" s="327"/>
      <c r="BA503" s="327"/>
      <c r="BB503" s="327">
        <v>1</v>
      </c>
      <c r="BC503" s="327">
        <v>1</v>
      </c>
      <c r="BD503" s="327">
        <v>1</v>
      </c>
      <c r="BE503" s="327">
        <v>1</v>
      </c>
      <c r="BF503" s="327"/>
      <c r="BG503" s="327"/>
      <c r="BH503" s="327"/>
      <c r="BI503" s="327"/>
      <c r="BJ503" s="327"/>
      <c r="BK503" s="327"/>
      <c r="BL503" s="327"/>
      <c r="BM503" s="327"/>
      <c r="BN503" s="327">
        <v>1</v>
      </c>
      <c r="BO503" s="327">
        <v>1</v>
      </c>
      <c r="BP503" s="327">
        <v>1</v>
      </c>
      <c r="BQ503" s="327">
        <v>1</v>
      </c>
      <c r="BR503" s="327"/>
      <c r="BS503" s="327">
        <v>4</v>
      </c>
      <c r="BT503" s="327"/>
      <c r="BU503" s="327"/>
      <c r="BV503" s="327"/>
      <c r="BW503" s="327"/>
      <c r="BX503" s="327"/>
      <c r="BY503" s="327"/>
      <c r="BZ503" s="327"/>
      <c r="CA503" s="327"/>
      <c r="CB503" s="327"/>
      <c r="CC503" s="327"/>
      <c r="CD503" s="327"/>
      <c r="CE503" s="327"/>
      <c r="CF503" s="327"/>
      <c r="CG503" s="327"/>
    </row>
    <row r="504" spans="2:85" ht="15" customHeight="1">
      <c r="C504" s="327"/>
      <c r="D504" s="327"/>
      <c r="E504" s="327" t="s">
        <v>159</v>
      </c>
      <c r="F504" s="327"/>
      <c r="G504" s="327" t="s">
        <v>1322</v>
      </c>
      <c r="H504" s="327" t="s">
        <v>1310</v>
      </c>
      <c r="I504" s="327"/>
      <c r="J504" s="327"/>
      <c r="K504" s="327"/>
      <c r="L504" s="327"/>
      <c r="M504" s="327"/>
      <c r="N504" s="327"/>
      <c r="O504" s="327"/>
      <c r="P504" s="534"/>
      <c r="Q504" s="534"/>
      <c r="R504" s="534"/>
      <c r="S504" s="327"/>
      <c r="T504" s="327"/>
      <c r="U504" s="327"/>
      <c r="V504" s="327"/>
      <c r="W504" s="327"/>
      <c r="X504" s="327"/>
      <c r="Y504" s="327"/>
      <c r="Z504" s="327"/>
      <c r="AA504" s="327"/>
      <c r="AB504" s="327"/>
      <c r="AC504" s="327"/>
      <c r="AD504" s="327"/>
      <c r="AE504" s="327" t="s">
        <v>132</v>
      </c>
      <c r="AF504" s="327"/>
      <c r="AG504" s="327">
        <v>150</v>
      </c>
      <c r="AH504" s="327"/>
      <c r="AI504" s="327"/>
      <c r="AJ504" s="327"/>
      <c r="AK504" s="327"/>
      <c r="AL504" s="327"/>
      <c r="AM504" s="327"/>
      <c r="AN504" s="327"/>
      <c r="AO504" s="327"/>
      <c r="AP504" s="327"/>
      <c r="AQ504" s="327">
        <v>6</v>
      </c>
      <c r="AR504" s="327">
        <v>5</v>
      </c>
      <c r="AS504" s="327"/>
      <c r="AT504" s="327"/>
      <c r="AU504" s="327">
        <v>2</v>
      </c>
      <c r="AV504" s="327"/>
      <c r="AW504" s="327"/>
      <c r="AX504" s="327"/>
      <c r="AY504" s="327"/>
      <c r="AZ504" s="327"/>
      <c r="BA504" s="327"/>
      <c r="BB504" s="327"/>
      <c r="BC504" s="327"/>
      <c r="BD504" s="327"/>
      <c r="BE504" s="327"/>
      <c r="BF504" s="327">
        <v>1</v>
      </c>
      <c r="BG504" s="327">
        <v>1</v>
      </c>
      <c r="BH504" s="327"/>
      <c r="BI504" s="327"/>
      <c r="BJ504" s="327"/>
      <c r="BK504" s="327"/>
      <c r="BL504" s="327"/>
      <c r="BM504" s="327"/>
      <c r="BN504" s="327">
        <v>1</v>
      </c>
      <c r="BO504" s="327">
        <v>1</v>
      </c>
      <c r="BP504" s="327"/>
      <c r="BQ504" s="327"/>
      <c r="BR504" s="327"/>
      <c r="BS504" s="327">
        <v>2</v>
      </c>
      <c r="BT504" s="327"/>
      <c r="BU504" s="327"/>
      <c r="BV504" s="327"/>
      <c r="BW504" s="327"/>
      <c r="BX504" s="327"/>
      <c r="BY504" s="327"/>
      <c r="BZ504" s="327"/>
      <c r="CA504" s="327"/>
      <c r="CB504" s="327"/>
      <c r="CC504" s="327"/>
      <c r="CD504" s="327"/>
      <c r="CE504" s="327"/>
      <c r="CF504" s="327"/>
      <c r="CG504" s="327"/>
    </row>
    <row r="505" spans="2:85" ht="15" customHeight="1">
      <c r="B505" s="524" t="s">
        <v>1359</v>
      </c>
      <c r="C505" s="327"/>
      <c r="D505" s="327"/>
      <c r="E505" s="327" t="s">
        <v>261</v>
      </c>
      <c r="F505" s="327"/>
      <c r="G505" s="327" t="s">
        <v>1315</v>
      </c>
      <c r="H505" s="327" t="s">
        <v>1317</v>
      </c>
      <c r="I505" s="327"/>
      <c r="J505" s="327"/>
      <c r="K505" s="327"/>
      <c r="L505" s="327"/>
      <c r="M505" s="327"/>
      <c r="N505" s="327"/>
      <c r="O505" s="327"/>
      <c r="P505" s="534"/>
      <c r="Q505" s="534"/>
      <c r="R505" s="534"/>
      <c r="S505" s="327"/>
      <c r="T505" s="327"/>
      <c r="U505" s="327"/>
      <c r="V505" s="327"/>
      <c r="W505" s="327"/>
      <c r="X505" s="327"/>
      <c r="Y505" s="327"/>
      <c r="Z505" s="327"/>
      <c r="AA505" s="327"/>
      <c r="AB505" s="327"/>
      <c r="AC505" s="327"/>
      <c r="AD505" s="327"/>
      <c r="AE505" s="327" t="s">
        <v>169</v>
      </c>
      <c r="AF505" s="327"/>
      <c r="AG505" s="327">
        <v>150</v>
      </c>
      <c r="AH505" s="327"/>
      <c r="AI505" s="327"/>
      <c r="AJ505" s="327"/>
      <c r="AK505" s="327"/>
      <c r="AL505" s="327"/>
      <c r="AM505" s="327"/>
      <c r="AN505" s="327"/>
      <c r="AO505" s="327"/>
      <c r="AP505" s="327"/>
      <c r="AQ505" s="327">
        <v>6</v>
      </c>
      <c r="AR505" s="327">
        <v>6</v>
      </c>
      <c r="AS505" s="327"/>
      <c r="AT505" s="327"/>
      <c r="AU505" s="327">
        <v>2</v>
      </c>
      <c r="AV505" s="327"/>
      <c r="AW505" s="327"/>
      <c r="AX505" s="327"/>
      <c r="AY505" s="327"/>
      <c r="AZ505" s="327"/>
      <c r="BA505" s="327"/>
      <c r="BB505" s="327"/>
      <c r="BC505" s="327"/>
      <c r="BD505" s="327"/>
      <c r="BE505" s="327"/>
      <c r="BF505" s="327"/>
      <c r="BG505" s="327"/>
      <c r="BH505" s="327"/>
      <c r="BI505" s="327">
        <v>1</v>
      </c>
      <c r="BJ505" s="327"/>
      <c r="BK505" s="327"/>
      <c r="BL505" s="327"/>
      <c r="BM505" s="327"/>
      <c r="BN505" s="327"/>
      <c r="BO505" s="327"/>
      <c r="BP505" s="327"/>
      <c r="BQ505" s="327"/>
      <c r="BR505" s="327"/>
      <c r="BS505" s="327">
        <v>1</v>
      </c>
      <c r="BT505" s="327"/>
      <c r="BU505" s="327"/>
      <c r="BV505" s="327"/>
      <c r="BW505" s="327"/>
      <c r="BX505" s="327"/>
      <c r="BY505" s="327"/>
      <c r="BZ505" s="327"/>
      <c r="CA505" s="327"/>
      <c r="CB505" s="327"/>
      <c r="CC505" s="327"/>
      <c r="CD505" s="327"/>
      <c r="CE505" s="327"/>
      <c r="CF505" s="327"/>
      <c r="CG505" s="327"/>
    </row>
    <row r="506" spans="2:85" ht="15" customHeight="1">
      <c r="C506" s="327"/>
      <c r="D506" s="327"/>
      <c r="E506" s="327" t="s">
        <v>261</v>
      </c>
      <c r="F506" s="327"/>
      <c r="G506" s="327" t="s">
        <v>1316</v>
      </c>
      <c r="H506" s="327" t="s">
        <v>1317</v>
      </c>
      <c r="I506" s="327"/>
      <c r="J506" s="327"/>
      <c r="K506" s="327"/>
      <c r="L506" s="327"/>
      <c r="M506" s="327"/>
      <c r="N506" s="327"/>
      <c r="O506" s="327"/>
      <c r="P506" s="534"/>
      <c r="Q506" s="534"/>
      <c r="R506" s="534"/>
      <c r="S506" s="327"/>
      <c r="T506" s="327"/>
      <c r="U506" s="327"/>
      <c r="V506" s="327"/>
      <c r="W506" s="327"/>
      <c r="X506" s="327"/>
      <c r="Y506" s="327"/>
      <c r="Z506" s="327"/>
      <c r="AA506" s="327"/>
      <c r="AB506" s="327"/>
      <c r="AC506" s="327"/>
      <c r="AD506" s="327"/>
      <c r="AE506" s="327" t="s">
        <v>89</v>
      </c>
      <c r="AF506" s="327"/>
      <c r="AG506" s="327">
        <v>150</v>
      </c>
      <c r="AH506" s="327"/>
      <c r="AI506" s="327"/>
      <c r="AJ506" s="327"/>
      <c r="AK506" s="327"/>
      <c r="AL506" s="327"/>
      <c r="AM506" s="327"/>
      <c r="AN506" s="327"/>
      <c r="AO506" s="327"/>
      <c r="AP506" s="327"/>
      <c r="AQ506" s="327">
        <v>6</v>
      </c>
      <c r="AR506" s="327">
        <v>6</v>
      </c>
      <c r="AS506" s="327"/>
      <c r="AT506" s="327"/>
      <c r="AU506" s="327">
        <v>2</v>
      </c>
      <c r="AV506" s="327"/>
      <c r="AW506" s="327"/>
      <c r="AX506" s="327"/>
      <c r="AY506" s="327"/>
      <c r="AZ506" s="327"/>
      <c r="BA506" s="327"/>
      <c r="BB506" s="327"/>
      <c r="BC506" s="327"/>
      <c r="BD506" s="327"/>
      <c r="BE506" s="327"/>
      <c r="BF506" s="327">
        <v>1</v>
      </c>
      <c r="BG506" s="327">
        <v>1</v>
      </c>
      <c r="BH506" s="327"/>
      <c r="BI506" s="327"/>
      <c r="BJ506" s="327"/>
      <c r="BK506" s="327"/>
      <c r="BL506" s="327"/>
      <c r="BM506" s="327"/>
      <c r="BN506" s="327"/>
      <c r="BO506" s="327"/>
      <c r="BP506" s="327"/>
      <c r="BQ506" s="327"/>
      <c r="BR506" s="327"/>
      <c r="BS506" s="327">
        <v>2</v>
      </c>
      <c r="BT506" s="327"/>
      <c r="BU506" s="327"/>
      <c r="BV506" s="327"/>
      <c r="BW506" s="327"/>
      <c r="BX506" s="327"/>
      <c r="BY506" s="327"/>
      <c r="BZ506" s="327"/>
      <c r="CA506" s="327"/>
      <c r="CB506" s="327"/>
      <c r="CC506" s="327"/>
      <c r="CD506" s="327"/>
      <c r="CE506" s="327"/>
      <c r="CF506" s="327"/>
      <c r="CG506" s="327"/>
    </row>
    <row r="507" spans="2:85" ht="15" customHeight="1">
      <c r="B507" s="524" t="s">
        <v>1360</v>
      </c>
      <c r="C507" s="327"/>
      <c r="D507" s="327"/>
      <c r="E507" s="327" t="s">
        <v>261</v>
      </c>
      <c r="F507" s="327"/>
      <c r="G507" s="327" t="s">
        <v>1374</v>
      </c>
      <c r="H507" s="327" t="s">
        <v>1318</v>
      </c>
      <c r="I507" s="327"/>
      <c r="J507" s="327"/>
      <c r="K507" s="327"/>
      <c r="L507" s="327"/>
      <c r="M507" s="327"/>
      <c r="N507" s="327"/>
      <c r="O507" s="327"/>
      <c r="P507" s="534"/>
      <c r="Q507" s="534"/>
      <c r="R507" s="534"/>
      <c r="S507" s="327"/>
      <c r="T507" s="327"/>
      <c r="U507" s="327"/>
      <c r="V507" s="327"/>
      <c r="W507" s="327"/>
      <c r="X507" s="327"/>
      <c r="Y507" s="327"/>
      <c r="Z507" s="327"/>
      <c r="AA507" s="327"/>
      <c r="AB507" s="327"/>
      <c r="AC507" s="327"/>
      <c r="AD507" s="327"/>
      <c r="AE507" s="327" t="s">
        <v>89</v>
      </c>
      <c r="AF507" s="327"/>
      <c r="AG507" s="327">
        <v>150</v>
      </c>
      <c r="AH507" s="327"/>
      <c r="AI507" s="327"/>
      <c r="AJ507" s="327"/>
      <c r="AK507" s="327"/>
      <c r="AL507" s="327"/>
      <c r="AM507" s="327"/>
      <c r="AN507" s="327"/>
      <c r="AO507" s="327"/>
      <c r="AP507" s="327"/>
      <c r="AQ507" s="327">
        <v>6</v>
      </c>
      <c r="AR507" s="327">
        <v>6</v>
      </c>
      <c r="AS507" s="327"/>
      <c r="AT507" s="327"/>
      <c r="AU507" s="327">
        <v>2</v>
      </c>
      <c r="AV507" s="327"/>
      <c r="AW507" s="327"/>
      <c r="AX507" s="327"/>
      <c r="AY507" s="327"/>
      <c r="AZ507" s="327"/>
      <c r="BA507" s="327"/>
      <c r="BB507" s="327"/>
      <c r="BC507" s="327"/>
      <c r="BD507" s="327"/>
      <c r="BE507" s="327"/>
      <c r="BF507" s="327">
        <v>1</v>
      </c>
      <c r="BG507" s="327">
        <v>1</v>
      </c>
      <c r="BH507" s="327">
        <v>1</v>
      </c>
      <c r="BI507" s="327">
        <v>1</v>
      </c>
      <c r="BJ507" s="327"/>
      <c r="BK507" s="327"/>
      <c r="BL507" s="327"/>
      <c r="BM507" s="327"/>
      <c r="BN507" s="327"/>
      <c r="BO507" s="327"/>
      <c r="BP507" s="327"/>
      <c r="BQ507" s="327"/>
      <c r="BR507" s="327"/>
      <c r="BS507" s="327">
        <v>4</v>
      </c>
      <c r="BT507" s="327"/>
      <c r="BU507" s="327"/>
      <c r="BV507" s="327"/>
      <c r="BW507" s="327"/>
      <c r="BX507" s="327"/>
      <c r="BY507" s="327"/>
      <c r="BZ507" s="327"/>
      <c r="CA507" s="327"/>
      <c r="CB507" s="327"/>
      <c r="CC507" s="327"/>
      <c r="CD507" s="327"/>
      <c r="CE507" s="327"/>
      <c r="CF507" s="327"/>
      <c r="CG507" s="327"/>
    </row>
    <row r="508" spans="2:85" ht="15" customHeight="1">
      <c r="C508" s="327"/>
      <c r="D508" s="327"/>
      <c r="E508" s="327" t="s">
        <v>261</v>
      </c>
      <c r="F508" s="327"/>
      <c r="G508" s="327" t="s">
        <v>1371</v>
      </c>
      <c r="H508" s="327" t="s">
        <v>1318</v>
      </c>
      <c r="I508" s="327"/>
      <c r="J508" s="327"/>
      <c r="K508" s="327"/>
      <c r="L508" s="327"/>
      <c r="M508" s="327"/>
      <c r="N508" s="327"/>
      <c r="O508" s="327"/>
      <c r="P508" s="534"/>
      <c r="Q508" s="534"/>
      <c r="R508" s="534"/>
      <c r="S508" s="327"/>
      <c r="T508" s="327"/>
      <c r="U508" s="327"/>
      <c r="V508" s="327"/>
      <c r="W508" s="327"/>
      <c r="X508" s="327"/>
      <c r="Y508" s="327"/>
      <c r="Z508" s="327"/>
      <c r="AA508" s="327"/>
      <c r="AB508" s="327"/>
      <c r="AC508" s="327"/>
      <c r="AD508" s="327"/>
      <c r="AE508" s="327" t="s">
        <v>89</v>
      </c>
      <c r="AF508" s="327"/>
      <c r="AG508" s="327">
        <v>150</v>
      </c>
      <c r="AH508" s="327"/>
      <c r="AI508" s="327"/>
      <c r="AJ508" s="327"/>
      <c r="AK508" s="327"/>
      <c r="AL508" s="327"/>
      <c r="AM508" s="327"/>
      <c r="AN508" s="327"/>
      <c r="AO508" s="327"/>
      <c r="AP508" s="327"/>
      <c r="AQ508" s="327">
        <v>6</v>
      </c>
      <c r="AR508" s="327">
        <v>6</v>
      </c>
      <c r="AS508" s="327"/>
      <c r="AT508" s="327"/>
      <c r="AU508" s="327">
        <v>2</v>
      </c>
      <c r="AV508" s="327"/>
      <c r="AW508" s="327"/>
      <c r="AX508" s="327"/>
      <c r="AY508" s="327"/>
      <c r="AZ508" s="327"/>
      <c r="BA508" s="327"/>
      <c r="BB508" s="327"/>
      <c r="BC508" s="327"/>
      <c r="BD508" s="327"/>
      <c r="BE508" s="327"/>
      <c r="BF508" s="327">
        <v>1</v>
      </c>
      <c r="BG508" s="327">
        <v>1</v>
      </c>
      <c r="BH508" s="327"/>
      <c r="BI508" s="327"/>
      <c r="BJ508" s="327"/>
      <c r="BK508" s="327"/>
      <c r="BL508" s="327"/>
      <c r="BM508" s="327"/>
      <c r="BN508" s="327"/>
      <c r="BO508" s="327"/>
      <c r="BP508" s="327"/>
      <c r="BQ508" s="327"/>
      <c r="BR508" s="327"/>
      <c r="BS508" s="327">
        <v>2</v>
      </c>
      <c r="BT508" s="327"/>
      <c r="BU508" s="327"/>
      <c r="BV508" s="327"/>
      <c r="BW508" s="327"/>
      <c r="BX508" s="327"/>
      <c r="BY508" s="327"/>
      <c r="BZ508" s="327"/>
      <c r="CA508" s="327"/>
      <c r="CB508" s="327"/>
      <c r="CC508" s="327"/>
      <c r="CD508" s="327"/>
      <c r="CE508" s="327"/>
      <c r="CF508" s="327"/>
      <c r="CG508" s="327"/>
    </row>
    <row r="509" spans="2:85" ht="15" customHeight="1">
      <c r="B509" s="524" t="s">
        <v>1361</v>
      </c>
      <c r="C509" s="327"/>
      <c r="D509" s="327"/>
      <c r="E509" s="327" t="s">
        <v>261</v>
      </c>
      <c r="F509" s="327"/>
      <c r="G509" s="327" t="s">
        <v>1323</v>
      </c>
      <c r="H509" s="327" t="s">
        <v>1319</v>
      </c>
      <c r="I509" s="327"/>
      <c r="J509" s="327"/>
      <c r="K509" s="327"/>
      <c r="L509" s="327"/>
      <c r="M509" s="327"/>
      <c r="N509" s="327"/>
      <c r="O509" s="327"/>
      <c r="P509" s="534"/>
      <c r="Q509" s="534"/>
      <c r="R509" s="534"/>
      <c r="S509" s="327"/>
      <c r="T509" s="327"/>
      <c r="U509" s="327"/>
      <c r="V509" s="327"/>
      <c r="W509" s="327"/>
      <c r="X509" s="327"/>
      <c r="Y509" s="327"/>
      <c r="Z509" s="327"/>
      <c r="AA509" s="327"/>
      <c r="AB509" s="327"/>
      <c r="AC509" s="327"/>
      <c r="AD509" s="327"/>
      <c r="AE509" s="327" t="s">
        <v>169</v>
      </c>
      <c r="AF509" s="327"/>
      <c r="AG509" s="327">
        <v>450</v>
      </c>
      <c r="AH509" s="327"/>
      <c r="AI509" s="327"/>
      <c r="AJ509" s="327"/>
      <c r="AK509" s="327"/>
      <c r="AL509" s="327"/>
      <c r="AM509" s="327"/>
      <c r="AN509" s="327"/>
      <c r="AO509" s="327"/>
      <c r="AP509" s="327"/>
      <c r="AQ509" s="327">
        <v>6</v>
      </c>
      <c r="AR509" s="327">
        <v>6</v>
      </c>
      <c r="AS509" s="327"/>
      <c r="AT509" s="327"/>
      <c r="AU509" s="327">
        <v>2</v>
      </c>
      <c r="AV509" s="327"/>
      <c r="AW509" s="327"/>
      <c r="AX509" s="327"/>
      <c r="AY509" s="327"/>
      <c r="AZ509" s="327"/>
      <c r="BA509" s="327"/>
      <c r="BB509" s="327"/>
      <c r="BC509" s="327"/>
      <c r="BD509" s="327"/>
      <c r="BE509" s="327"/>
      <c r="BF509" s="327"/>
      <c r="BG509" s="327"/>
      <c r="BH509" s="327"/>
      <c r="BI509" s="327">
        <v>1</v>
      </c>
      <c r="BJ509" s="327"/>
      <c r="BK509" s="327"/>
      <c r="BL509" s="327"/>
      <c r="BM509" s="327"/>
      <c r="BN509" s="327"/>
      <c r="BO509" s="327"/>
      <c r="BP509" s="327"/>
      <c r="BQ509" s="327"/>
      <c r="BR509" s="327"/>
      <c r="BS509" s="327">
        <v>1</v>
      </c>
      <c r="BT509" s="327"/>
      <c r="BU509" s="327"/>
      <c r="BV509" s="327"/>
      <c r="BW509" s="327"/>
      <c r="BX509" s="327"/>
      <c r="BY509" s="327"/>
      <c r="BZ509" s="327"/>
      <c r="CA509" s="327"/>
      <c r="CB509" s="327"/>
      <c r="CC509" s="327"/>
      <c r="CD509" s="327"/>
      <c r="CE509" s="327"/>
      <c r="CF509" s="327"/>
      <c r="CG509" s="327"/>
    </row>
    <row r="510" spans="2:85" ht="15" customHeight="1">
      <c r="C510" s="327"/>
      <c r="D510" s="327"/>
      <c r="E510" s="327" t="s">
        <v>261</v>
      </c>
      <c r="F510" s="327"/>
      <c r="G510" s="327" t="s">
        <v>1324</v>
      </c>
      <c r="H510" s="327" t="s">
        <v>1319</v>
      </c>
      <c r="I510" s="327"/>
      <c r="J510" s="327"/>
      <c r="K510" s="327"/>
      <c r="L510" s="327"/>
      <c r="M510" s="327"/>
      <c r="N510" s="327"/>
      <c r="O510" s="327"/>
      <c r="P510" s="534"/>
      <c r="Q510" s="534"/>
      <c r="R510" s="534"/>
      <c r="S510" s="327"/>
      <c r="T510" s="327"/>
      <c r="U510" s="327"/>
      <c r="V510" s="327"/>
      <c r="W510" s="327"/>
      <c r="X510" s="327"/>
      <c r="Y510" s="327"/>
      <c r="Z510" s="327"/>
      <c r="AA510" s="327"/>
      <c r="AB510" s="327"/>
      <c r="AC510" s="327"/>
      <c r="AD510" s="327"/>
      <c r="AE510" s="327" t="s">
        <v>132</v>
      </c>
      <c r="AF510" s="327"/>
      <c r="AG510" s="327">
        <v>150</v>
      </c>
      <c r="AH510" s="327"/>
      <c r="AI510" s="327"/>
      <c r="AJ510" s="327"/>
      <c r="AK510" s="327"/>
      <c r="AL510" s="327"/>
      <c r="AM510" s="327"/>
      <c r="AN510" s="327"/>
      <c r="AO510" s="327"/>
      <c r="AP510" s="327"/>
      <c r="AQ510" s="327">
        <v>6</v>
      </c>
      <c r="AR510" s="327">
        <v>6</v>
      </c>
      <c r="AS510" s="327"/>
      <c r="AT510" s="327"/>
      <c r="AU510" s="327">
        <v>2</v>
      </c>
      <c r="AV510" s="327"/>
      <c r="AW510" s="327"/>
      <c r="AX510" s="327"/>
      <c r="AY510" s="327"/>
      <c r="AZ510" s="327"/>
      <c r="BA510" s="327"/>
      <c r="BB510" s="327"/>
      <c r="BC510" s="327"/>
      <c r="BD510" s="327"/>
      <c r="BE510" s="327"/>
      <c r="BF510" s="327">
        <v>1</v>
      </c>
      <c r="BG510" s="327">
        <v>1</v>
      </c>
      <c r="BH510" s="327">
        <v>1</v>
      </c>
      <c r="BI510" s="327"/>
      <c r="BJ510" s="327"/>
      <c r="BK510" s="327"/>
      <c r="BL510" s="327"/>
      <c r="BM510" s="327"/>
      <c r="BN510" s="327"/>
      <c r="BO510" s="327"/>
      <c r="BP510" s="327"/>
      <c r="BQ510" s="327"/>
      <c r="BR510" s="327"/>
      <c r="BS510" s="327">
        <v>3</v>
      </c>
      <c r="BT510" s="327"/>
      <c r="BU510" s="327"/>
      <c r="BV510" s="327"/>
      <c r="BW510" s="327"/>
      <c r="BX510" s="327"/>
      <c r="BY510" s="327"/>
      <c r="BZ510" s="327"/>
      <c r="CA510" s="327"/>
      <c r="CB510" s="327"/>
      <c r="CC510" s="327"/>
      <c r="CD510" s="327"/>
      <c r="CE510" s="327"/>
      <c r="CF510" s="327"/>
      <c r="CG510" s="327"/>
    </row>
    <row r="511" spans="2:85" ht="15" customHeight="1">
      <c r="B511" s="524" t="s">
        <v>1361</v>
      </c>
      <c r="C511" s="327"/>
      <c r="D511" s="327"/>
      <c r="E511" s="327" t="s">
        <v>261</v>
      </c>
      <c r="F511" s="327"/>
      <c r="G511" s="327" t="s">
        <v>1325</v>
      </c>
      <c r="H511" s="327" t="s">
        <v>1320</v>
      </c>
      <c r="I511" s="327"/>
      <c r="J511" s="327"/>
      <c r="K511" s="327"/>
      <c r="L511" s="327"/>
      <c r="M511" s="327"/>
      <c r="N511" s="327"/>
      <c r="O511" s="327"/>
      <c r="P511" s="534"/>
      <c r="Q511" s="534"/>
      <c r="R511" s="534"/>
      <c r="S511" s="327"/>
      <c r="T511" s="327"/>
      <c r="U511" s="327"/>
      <c r="V511" s="327"/>
      <c r="W511" s="327"/>
      <c r="X511" s="327"/>
      <c r="Y511" s="327"/>
      <c r="Z511" s="327"/>
      <c r="AA511" s="327"/>
      <c r="AB511" s="327"/>
      <c r="AC511" s="327"/>
      <c r="AD511" s="327"/>
      <c r="AE511" s="327" t="s">
        <v>169</v>
      </c>
      <c r="AF511" s="327"/>
      <c r="AG511" s="327">
        <v>450</v>
      </c>
      <c r="AH511" s="327"/>
      <c r="AI511" s="327"/>
      <c r="AJ511" s="327"/>
      <c r="AK511" s="327"/>
      <c r="AL511" s="327"/>
      <c r="AM511" s="327"/>
      <c r="AN511" s="327"/>
      <c r="AO511" s="327"/>
      <c r="AP511" s="327"/>
      <c r="AQ511" s="327">
        <v>6</v>
      </c>
      <c r="AR511" s="327">
        <v>6</v>
      </c>
      <c r="AS511" s="327"/>
      <c r="AT511" s="327"/>
      <c r="AU511" s="327">
        <v>2</v>
      </c>
      <c r="AV511" s="327"/>
      <c r="AW511" s="327"/>
      <c r="AX511" s="327"/>
      <c r="AY511" s="327"/>
      <c r="AZ511" s="327"/>
      <c r="BA511" s="327"/>
      <c r="BB511" s="327"/>
      <c r="BC511" s="327"/>
      <c r="BD511" s="327"/>
      <c r="BE511" s="327"/>
      <c r="BF511" s="327"/>
      <c r="BG511" s="327"/>
      <c r="BH511" s="327"/>
      <c r="BI511" s="327">
        <v>1</v>
      </c>
      <c r="BJ511" s="327"/>
      <c r="BK511" s="327"/>
      <c r="BL511" s="327"/>
      <c r="BM511" s="327"/>
      <c r="BN511" s="327"/>
      <c r="BO511" s="327"/>
      <c r="BP511" s="327"/>
      <c r="BQ511" s="327"/>
      <c r="BR511" s="327"/>
      <c r="BS511" s="327">
        <v>1</v>
      </c>
      <c r="BT511" s="327"/>
      <c r="BU511" s="327"/>
      <c r="BV511" s="327"/>
      <c r="BW511" s="327"/>
      <c r="BX511" s="327"/>
      <c r="BY511" s="327"/>
      <c r="BZ511" s="327"/>
      <c r="CA511" s="327"/>
      <c r="CB511" s="327"/>
      <c r="CC511" s="327"/>
      <c r="CD511" s="327"/>
      <c r="CE511" s="327"/>
      <c r="CF511" s="327"/>
      <c r="CG511" s="327"/>
    </row>
    <row r="512" spans="2:85" ht="15" customHeight="1">
      <c r="C512" s="327"/>
      <c r="D512" s="327"/>
      <c r="E512" s="327" t="s">
        <v>261</v>
      </c>
      <c r="F512" s="327"/>
      <c r="G512" s="327" t="s">
        <v>1326</v>
      </c>
      <c r="H512" s="327" t="s">
        <v>1320</v>
      </c>
      <c r="I512" s="327"/>
      <c r="J512" s="327"/>
      <c r="K512" s="327"/>
      <c r="L512" s="327"/>
      <c r="M512" s="327"/>
      <c r="N512" s="327"/>
      <c r="O512" s="327"/>
      <c r="P512" s="534"/>
      <c r="Q512" s="534"/>
      <c r="R512" s="534"/>
      <c r="S512" s="327"/>
      <c r="T512" s="327"/>
      <c r="U512" s="327"/>
      <c r="V512" s="327"/>
      <c r="W512" s="327"/>
      <c r="X512" s="327"/>
      <c r="Y512" s="327"/>
      <c r="Z512" s="327"/>
      <c r="AA512" s="327"/>
      <c r="AB512" s="327"/>
      <c r="AC512" s="327"/>
      <c r="AD512" s="327"/>
      <c r="AE512" s="327" t="s">
        <v>132</v>
      </c>
      <c r="AF512" s="327"/>
      <c r="AG512" s="327">
        <v>150</v>
      </c>
      <c r="AH512" s="327"/>
      <c r="AI512" s="327"/>
      <c r="AJ512" s="327"/>
      <c r="AK512" s="327"/>
      <c r="AL512" s="327"/>
      <c r="AM512" s="327"/>
      <c r="AN512" s="327"/>
      <c r="AO512" s="327"/>
      <c r="AP512" s="327"/>
      <c r="AQ512" s="327">
        <v>6</v>
      </c>
      <c r="AR512" s="327">
        <v>6</v>
      </c>
      <c r="AS512" s="327"/>
      <c r="AT512" s="327"/>
      <c r="AU512" s="327">
        <v>2</v>
      </c>
      <c r="AV512" s="327"/>
      <c r="AW512" s="327"/>
      <c r="AX512" s="327"/>
      <c r="AY512" s="327"/>
      <c r="AZ512" s="327"/>
      <c r="BA512" s="327"/>
      <c r="BB512" s="327"/>
      <c r="BC512" s="327"/>
      <c r="BD512" s="327"/>
      <c r="BE512" s="327"/>
      <c r="BF512" s="327">
        <v>1</v>
      </c>
      <c r="BG512" s="327">
        <v>1</v>
      </c>
      <c r="BH512" s="327">
        <v>1</v>
      </c>
      <c r="BI512" s="327"/>
      <c r="BJ512" s="327"/>
      <c r="BK512" s="327"/>
      <c r="BL512" s="327"/>
      <c r="BM512" s="327"/>
      <c r="BN512" s="327"/>
      <c r="BO512" s="327"/>
      <c r="BP512" s="327"/>
      <c r="BQ512" s="327"/>
      <c r="BR512" s="327"/>
      <c r="BS512" s="327">
        <v>3</v>
      </c>
      <c r="BT512" s="327"/>
      <c r="BU512" s="327"/>
      <c r="BV512" s="327"/>
      <c r="BW512" s="327"/>
      <c r="BX512" s="327"/>
      <c r="BY512" s="327"/>
      <c r="BZ512" s="327"/>
      <c r="CA512" s="327"/>
      <c r="CB512" s="327"/>
      <c r="CC512" s="327"/>
      <c r="CD512" s="327"/>
      <c r="CE512" s="327"/>
      <c r="CF512" s="327"/>
      <c r="CG512" s="327"/>
    </row>
    <row r="513" spans="1:96" ht="15" customHeight="1">
      <c r="B513" s="525"/>
      <c r="C513" s="327"/>
      <c r="D513" s="327"/>
      <c r="E513" s="327" t="s">
        <v>132</v>
      </c>
      <c r="F513" s="327"/>
      <c r="G513" s="327" t="s">
        <v>1373</v>
      </c>
      <c r="H513" s="327" t="s">
        <v>1373</v>
      </c>
      <c r="I513" s="327"/>
      <c r="J513" s="327"/>
      <c r="K513" s="327"/>
      <c r="L513" s="327"/>
      <c r="M513" s="327"/>
      <c r="N513" s="327"/>
      <c r="O513" s="327"/>
      <c r="P513" s="534"/>
      <c r="Q513" s="534"/>
      <c r="R513" s="534"/>
      <c r="S513" s="327"/>
      <c r="T513" s="327"/>
      <c r="U513" s="327"/>
      <c r="V513" s="327"/>
      <c r="W513" s="327"/>
      <c r="X513" s="327"/>
      <c r="Y513" s="327"/>
      <c r="Z513" s="327"/>
      <c r="AA513" s="327"/>
      <c r="AB513" s="327"/>
      <c r="AC513" s="327"/>
      <c r="AD513" s="327"/>
      <c r="AE513" s="327" t="s">
        <v>169</v>
      </c>
      <c r="AF513" s="327"/>
      <c r="AG513" s="327">
        <v>50</v>
      </c>
      <c r="AH513" s="327"/>
      <c r="AI513" s="327"/>
      <c r="AJ513" s="327"/>
      <c r="AK513" s="327"/>
      <c r="AL513" s="327"/>
      <c r="AM513" s="327"/>
      <c r="AN513" s="327"/>
      <c r="AO513" s="327"/>
      <c r="AP513" s="327"/>
      <c r="AQ513" s="327">
        <v>9</v>
      </c>
      <c r="AR513" s="327">
        <v>10</v>
      </c>
      <c r="AS513" s="327"/>
      <c r="AT513" s="327"/>
      <c r="AU513" s="327">
        <v>2</v>
      </c>
      <c r="AV513" s="327"/>
      <c r="AW513" s="327"/>
      <c r="AX513" s="327"/>
      <c r="AY513" s="327"/>
      <c r="AZ513" s="327"/>
      <c r="BA513" s="327"/>
      <c r="BB513" s="327"/>
      <c r="BC513" s="327"/>
      <c r="BD513" s="327"/>
      <c r="BE513" s="327"/>
      <c r="BF513" s="327"/>
      <c r="BG513" s="327"/>
      <c r="BH513" s="327"/>
      <c r="BI513" s="327"/>
      <c r="BJ513" s="327">
        <v>1</v>
      </c>
      <c r="BK513" s="327">
        <v>1</v>
      </c>
      <c r="BL513" s="327">
        <v>1</v>
      </c>
      <c r="BM513" s="327">
        <v>1</v>
      </c>
      <c r="BN513" s="327"/>
      <c r="BO513" s="327"/>
      <c r="BP513" s="327"/>
      <c r="BQ513" s="327"/>
      <c r="BR513" s="327"/>
      <c r="BS513" s="327">
        <v>4</v>
      </c>
      <c r="BT513" s="327"/>
      <c r="BU513" s="327"/>
      <c r="BV513" s="327"/>
      <c r="BW513" s="327"/>
      <c r="BX513" s="327"/>
      <c r="BY513" s="327"/>
      <c r="BZ513" s="327"/>
      <c r="CA513" s="327"/>
      <c r="CB513" s="327"/>
      <c r="CC513" s="327"/>
      <c r="CD513" s="327"/>
      <c r="CE513" s="327"/>
      <c r="CF513" s="327"/>
      <c r="CG513" s="327"/>
    </row>
    <row r="514" spans="1:96" ht="15" customHeight="1">
      <c r="C514" s="327"/>
      <c r="D514" s="327"/>
      <c r="E514" s="327"/>
      <c r="F514" s="327"/>
      <c r="G514" s="327" t="s">
        <v>1375</v>
      </c>
      <c r="H514" s="327"/>
      <c r="I514" s="327"/>
      <c r="J514" s="327"/>
      <c r="K514" s="327"/>
      <c r="L514" s="327"/>
      <c r="M514" s="327"/>
      <c r="N514" s="327"/>
      <c r="O514" s="327"/>
      <c r="P514" s="534"/>
      <c r="Q514" s="534"/>
      <c r="R514" s="534"/>
      <c r="S514" s="327">
        <v>0</v>
      </c>
      <c r="T514" s="327"/>
      <c r="U514" s="327"/>
      <c r="V514" s="327"/>
      <c r="W514" s="327"/>
      <c r="X514" s="327"/>
      <c r="Y514" s="327"/>
      <c r="Z514" s="327"/>
      <c r="AA514" s="327"/>
      <c r="AB514" s="327"/>
      <c r="AC514" s="327"/>
      <c r="AD514" s="327"/>
      <c r="AE514" s="327"/>
      <c r="AF514" s="327"/>
      <c r="AG514" s="327"/>
      <c r="AH514" s="327"/>
      <c r="AI514" s="327"/>
      <c r="AJ514" s="327"/>
      <c r="AK514" s="327"/>
      <c r="AL514" s="327"/>
      <c r="AM514" s="327"/>
      <c r="AN514" s="327"/>
      <c r="AO514" s="327"/>
      <c r="AP514" s="327"/>
      <c r="AQ514" s="327">
        <v>120</v>
      </c>
      <c r="AR514" s="327">
        <v>120</v>
      </c>
      <c r="AS514" s="327"/>
      <c r="AT514" s="327"/>
      <c r="AU514" s="327">
        <v>2</v>
      </c>
      <c r="AV514" s="327"/>
      <c r="AW514" s="327"/>
      <c r="AX514" s="327"/>
      <c r="AY514" s="327"/>
      <c r="AZ514" s="327"/>
      <c r="BA514" s="327"/>
      <c r="BB514" s="327"/>
      <c r="BC514" s="327"/>
      <c r="BD514" s="327"/>
      <c r="BE514" s="327"/>
      <c r="BF514" s="327"/>
      <c r="BG514" s="327"/>
      <c r="BH514" s="327"/>
      <c r="BI514" s="327"/>
      <c r="BJ514" s="327"/>
      <c r="BK514" s="327"/>
      <c r="BL514" s="327"/>
      <c r="BM514" s="327"/>
      <c r="BN514" s="327"/>
      <c r="BO514" s="327"/>
      <c r="BP514" s="327"/>
      <c r="BQ514" s="327"/>
      <c r="BR514" s="327"/>
      <c r="BS514" s="327"/>
      <c r="BT514" s="327"/>
      <c r="BU514" s="327"/>
      <c r="BV514" s="327"/>
      <c r="BW514" s="327"/>
      <c r="BX514" s="327"/>
      <c r="BY514" s="327"/>
      <c r="BZ514" s="327"/>
      <c r="CA514" s="327"/>
      <c r="CB514" s="327"/>
      <c r="CC514" s="327"/>
      <c r="CD514" s="327"/>
      <c r="CE514" s="327"/>
      <c r="CF514" s="327"/>
      <c r="CG514" s="327"/>
      <c r="CR514" s="524">
        <v>698.5</v>
      </c>
    </row>
    <row r="515" spans="1:96" ht="15" customHeight="1">
      <c r="C515" s="327"/>
      <c r="D515" s="327"/>
      <c r="E515" s="327"/>
      <c r="F515" s="327"/>
      <c r="G515" s="327" t="s">
        <v>1375</v>
      </c>
      <c r="H515" s="327" t="s">
        <v>1375</v>
      </c>
      <c r="I515" s="327"/>
      <c r="J515" s="327"/>
      <c r="K515" s="327"/>
      <c r="L515" s="327"/>
      <c r="M515" s="327"/>
      <c r="N515" s="327"/>
      <c r="O515" s="327"/>
      <c r="P515" s="534"/>
      <c r="Q515" s="534"/>
      <c r="R515" s="534"/>
      <c r="S515" s="327"/>
      <c r="T515" s="327"/>
      <c r="U515" s="327"/>
      <c r="V515" s="327"/>
      <c r="W515" s="327"/>
      <c r="X515" s="327"/>
      <c r="Y515" s="327"/>
      <c r="Z515" s="327"/>
      <c r="AA515" s="327"/>
      <c r="AB515" s="327"/>
      <c r="AC515" s="327"/>
      <c r="AD515" s="327"/>
      <c r="AE515" s="327"/>
      <c r="AF515" s="327"/>
      <c r="AG515" s="327"/>
      <c r="AH515" s="327"/>
      <c r="AI515" s="327"/>
      <c r="AJ515" s="327"/>
      <c r="AK515" s="327"/>
      <c r="AL515" s="327"/>
      <c r="AM515" s="327"/>
      <c r="AN515" s="327"/>
      <c r="AO515" s="327"/>
      <c r="AP515" s="327"/>
      <c r="AQ515" s="327">
        <v>120</v>
      </c>
      <c r="AR515" s="327">
        <v>120</v>
      </c>
      <c r="AS515" s="327"/>
      <c r="AT515" s="327"/>
      <c r="AU515" s="327">
        <v>2</v>
      </c>
      <c r="AV515" s="327"/>
      <c r="AW515" s="327"/>
      <c r="AX515" s="327"/>
      <c r="AY515" s="327"/>
      <c r="AZ515" s="327"/>
      <c r="BA515" s="327"/>
      <c r="BB515" s="327"/>
      <c r="BC515" s="327"/>
      <c r="BD515" s="327"/>
      <c r="BE515" s="327"/>
      <c r="BF515" s="327"/>
      <c r="BG515" s="327"/>
      <c r="BH515" s="327"/>
      <c r="BI515" s="327"/>
      <c r="BJ515" s="327"/>
      <c r="BK515" s="327"/>
      <c r="BL515" s="327"/>
      <c r="BM515" s="327"/>
      <c r="BN515" s="327"/>
      <c r="BO515" s="327"/>
      <c r="BP515" s="327"/>
      <c r="BQ515" s="327"/>
      <c r="BR515" s="327"/>
      <c r="BS515" s="327"/>
      <c r="BT515" s="327"/>
      <c r="BU515" s="327"/>
      <c r="BV515" s="327"/>
      <c r="BW515" s="327"/>
      <c r="BX515" s="327"/>
      <c r="BY515" s="327"/>
      <c r="BZ515" s="327"/>
      <c r="CA515" s="327"/>
      <c r="CB515" s="327"/>
      <c r="CC515" s="327"/>
      <c r="CD515" s="327"/>
      <c r="CE515" s="327"/>
      <c r="CF515" s="327"/>
      <c r="CG515" s="327"/>
    </row>
    <row r="516" spans="1:96" ht="15" customHeight="1">
      <c r="A516" s="524" t="s">
        <v>1427</v>
      </c>
      <c r="B516" s="524" t="s">
        <v>1426</v>
      </c>
      <c r="C516" s="327"/>
      <c r="D516" s="327"/>
      <c r="E516" s="327" t="s">
        <v>113</v>
      </c>
      <c r="F516" s="327"/>
      <c r="G516" s="327" t="s">
        <v>1422</v>
      </c>
      <c r="H516" s="327" t="s">
        <v>1422</v>
      </c>
      <c r="I516" s="327"/>
      <c r="J516" s="327"/>
      <c r="K516" s="327"/>
      <c r="L516" s="327"/>
      <c r="M516" s="327"/>
      <c r="N516" s="327"/>
      <c r="O516" s="327"/>
      <c r="P516" s="534"/>
      <c r="Q516" s="534"/>
      <c r="R516" s="534"/>
      <c r="S516" s="327"/>
      <c r="T516" s="327"/>
      <c r="U516" s="327"/>
      <c r="V516" s="327"/>
      <c r="W516" s="327"/>
      <c r="X516" s="327"/>
      <c r="Y516" s="327"/>
      <c r="Z516" s="327"/>
      <c r="AA516" s="327"/>
      <c r="AB516" s="327"/>
      <c r="AC516" s="327"/>
      <c r="AD516" s="327"/>
      <c r="AE516" s="327" t="s">
        <v>123</v>
      </c>
      <c r="AF516" s="327"/>
      <c r="AG516" s="327">
        <v>50</v>
      </c>
      <c r="AH516" s="327"/>
      <c r="AI516" s="327"/>
      <c r="AJ516" s="327"/>
      <c r="AK516" s="327"/>
      <c r="AL516" s="327"/>
      <c r="AM516" s="327"/>
      <c r="AN516" s="327"/>
      <c r="AO516" s="327"/>
      <c r="AP516" s="327"/>
      <c r="AQ516" s="327">
        <v>6</v>
      </c>
      <c r="AR516" s="327">
        <v>6</v>
      </c>
      <c r="AS516" s="327"/>
      <c r="AT516" s="327">
        <v>6</v>
      </c>
      <c r="AU516" s="327">
        <v>2</v>
      </c>
      <c r="AV516" s="327"/>
      <c r="AW516" s="327"/>
      <c r="AX516" s="327"/>
      <c r="AY516" s="327"/>
      <c r="AZ516" s="327"/>
      <c r="BA516" s="327"/>
      <c r="BB516" s="327">
        <v>1</v>
      </c>
      <c r="BC516" s="327">
        <v>1</v>
      </c>
      <c r="BD516" s="327">
        <v>1</v>
      </c>
      <c r="BE516" s="327">
        <v>1</v>
      </c>
      <c r="BF516" s="327"/>
      <c r="BG516" s="327"/>
      <c r="BH516" s="327"/>
      <c r="BI516" s="327"/>
      <c r="BJ516" s="327"/>
      <c r="BK516" s="327"/>
      <c r="BL516" s="327"/>
      <c r="BM516" s="327"/>
      <c r="BN516" s="327"/>
      <c r="BO516" s="327"/>
      <c r="BP516" s="327"/>
      <c r="BQ516" s="327"/>
      <c r="BR516" s="327"/>
      <c r="BS516" s="327">
        <v>4</v>
      </c>
      <c r="BT516" s="327"/>
      <c r="BU516" s="327">
        <v>4</v>
      </c>
      <c r="BV516" s="327"/>
      <c r="BW516" s="327"/>
      <c r="BX516" s="327"/>
      <c r="BY516" s="327"/>
      <c r="BZ516" s="327"/>
      <c r="CA516" s="327"/>
      <c r="CB516" s="327"/>
      <c r="CC516" s="327"/>
      <c r="CD516" s="327"/>
      <c r="CE516" s="327"/>
      <c r="CF516" s="327"/>
      <c r="CG516" s="327"/>
    </row>
    <row r="517" spans="1:96" ht="15" customHeight="1">
      <c r="C517" s="327"/>
      <c r="D517" s="327"/>
      <c r="E517" s="327" t="s">
        <v>113</v>
      </c>
      <c r="F517" s="327"/>
      <c r="G517" s="327" t="s">
        <v>1424</v>
      </c>
      <c r="H517" s="327" t="s">
        <v>1424</v>
      </c>
      <c r="I517" s="327"/>
      <c r="J517" s="327"/>
      <c r="K517" s="327"/>
      <c r="L517" s="327"/>
      <c r="M517" s="327"/>
      <c r="N517" s="327"/>
      <c r="O517" s="327"/>
      <c r="P517" s="534"/>
      <c r="Q517" s="534"/>
      <c r="R517" s="534"/>
      <c r="S517" s="327"/>
      <c r="T517" s="327"/>
      <c r="U517" s="327"/>
      <c r="V517" s="327"/>
      <c r="W517" s="327"/>
      <c r="X517" s="327"/>
      <c r="Y517" s="327"/>
      <c r="Z517" s="327"/>
      <c r="AA517" s="327"/>
      <c r="AB517" s="327"/>
      <c r="AC517" s="327"/>
      <c r="AD517" s="327"/>
      <c r="AE517" s="327" t="s">
        <v>123</v>
      </c>
      <c r="AF517" s="327"/>
      <c r="AG517" s="327">
        <v>50</v>
      </c>
      <c r="AH517" s="327"/>
      <c r="AI517" s="327"/>
      <c r="AJ517" s="327"/>
      <c r="AK517" s="327"/>
      <c r="AL517" s="327"/>
      <c r="AM517" s="327"/>
      <c r="AN517" s="327"/>
      <c r="AO517" s="327"/>
      <c r="AP517" s="327"/>
      <c r="AQ517" s="327">
        <v>6</v>
      </c>
      <c r="AR517" s="327">
        <v>6</v>
      </c>
      <c r="AS517" s="327"/>
      <c r="AT517" s="327">
        <v>6</v>
      </c>
      <c r="AU517" s="327">
        <v>2</v>
      </c>
      <c r="AV517" s="327"/>
      <c r="AW517" s="327"/>
      <c r="AX517" s="327"/>
      <c r="AY517" s="327"/>
      <c r="AZ517" s="327"/>
      <c r="BA517" s="327"/>
      <c r="BB517" s="327">
        <v>1</v>
      </c>
      <c r="BC517" s="327">
        <v>1</v>
      </c>
      <c r="BD517" s="327">
        <v>1</v>
      </c>
      <c r="BE517" s="327">
        <v>1</v>
      </c>
      <c r="BF517" s="327"/>
      <c r="BG517" s="327"/>
      <c r="BH517" s="327"/>
      <c r="BI517" s="327"/>
      <c r="BJ517" s="327"/>
      <c r="BK517" s="327"/>
      <c r="BL517" s="327"/>
      <c r="BM517" s="327"/>
      <c r="BN517" s="327"/>
      <c r="BO517" s="327"/>
      <c r="BP517" s="327"/>
      <c r="BQ517" s="327"/>
      <c r="BR517" s="327"/>
      <c r="BS517" s="327">
        <v>4</v>
      </c>
      <c r="BT517" s="327"/>
      <c r="BU517" s="327">
        <v>4</v>
      </c>
      <c r="BV517" s="327"/>
      <c r="BW517" s="327"/>
      <c r="BX517" s="327"/>
      <c r="BY517" s="327"/>
      <c r="BZ517" s="327"/>
      <c r="CA517" s="327"/>
      <c r="CB517" s="327"/>
      <c r="CC517" s="327"/>
      <c r="CD517" s="327"/>
      <c r="CE517" s="327"/>
      <c r="CF517" s="327"/>
      <c r="CG517" s="327"/>
    </row>
    <row r="518" spans="1:96" ht="15" customHeight="1">
      <c r="C518" s="327"/>
      <c r="D518" s="327"/>
      <c r="E518" s="327" t="s">
        <v>113</v>
      </c>
      <c r="F518" s="327"/>
      <c r="G518" s="327" t="s">
        <v>1423</v>
      </c>
      <c r="H518" s="327" t="s">
        <v>1423</v>
      </c>
      <c r="I518" s="327"/>
      <c r="J518" s="327"/>
      <c r="K518" s="327"/>
      <c r="L518" s="327"/>
      <c r="M518" s="327"/>
      <c r="N518" s="327"/>
      <c r="O518" s="327"/>
      <c r="P518" s="534"/>
      <c r="Q518" s="534"/>
      <c r="R518" s="534"/>
      <c r="S518" s="327"/>
      <c r="T518" s="327"/>
      <c r="U518" s="327"/>
      <c r="V518" s="327"/>
      <c r="W518" s="327"/>
      <c r="X518" s="327"/>
      <c r="Y518" s="327"/>
      <c r="Z518" s="327"/>
      <c r="AA518" s="327"/>
      <c r="AB518" s="327"/>
      <c r="AC518" s="327"/>
      <c r="AD518" s="327"/>
      <c r="AE518" s="327" t="s">
        <v>123</v>
      </c>
      <c r="AF518" s="327"/>
      <c r="AG518" s="327">
        <v>50</v>
      </c>
      <c r="AH518" s="327"/>
      <c r="AI518" s="327"/>
      <c r="AJ518" s="327"/>
      <c r="AK518" s="327"/>
      <c r="AL518" s="327"/>
      <c r="AM518" s="327"/>
      <c r="AN518" s="327"/>
      <c r="AO518" s="327"/>
      <c r="AP518" s="327"/>
      <c r="AQ518" s="327">
        <v>6</v>
      </c>
      <c r="AR518" s="327">
        <v>6</v>
      </c>
      <c r="AS518" s="327"/>
      <c r="AT518" s="327">
        <v>6</v>
      </c>
      <c r="AU518" s="327">
        <v>2</v>
      </c>
      <c r="AV518" s="327"/>
      <c r="AW518" s="327"/>
      <c r="AX518" s="327"/>
      <c r="AY518" s="327"/>
      <c r="AZ518" s="327"/>
      <c r="BA518" s="327"/>
      <c r="BB518" s="327">
        <v>1</v>
      </c>
      <c r="BC518" s="327">
        <v>1</v>
      </c>
      <c r="BD518" s="327">
        <v>1</v>
      </c>
      <c r="BE518" s="327">
        <v>1</v>
      </c>
      <c r="BF518" s="327"/>
      <c r="BG518" s="327"/>
      <c r="BH518" s="327"/>
      <c r="BI518" s="327"/>
      <c r="BJ518" s="327"/>
      <c r="BK518" s="327"/>
      <c r="BL518" s="327"/>
      <c r="BM518" s="327"/>
      <c r="BN518" s="327"/>
      <c r="BO518" s="327"/>
      <c r="BP518" s="327"/>
      <c r="BQ518" s="327"/>
      <c r="BR518" s="327"/>
      <c r="BS518" s="327">
        <v>4</v>
      </c>
      <c r="BT518" s="327"/>
      <c r="BU518" s="327">
        <v>4</v>
      </c>
      <c r="BV518" s="327"/>
      <c r="BW518" s="327"/>
      <c r="BX518" s="327"/>
      <c r="BY518" s="327"/>
      <c r="BZ518" s="327"/>
      <c r="CA518" s="327"/>
      <c r="CB518" s="327"/>
      <c r="CC518" s="327"/>
      <c r="CD518" s="327"/>
      <c r="CE518" s="327"/>
      <c r="CF518" s="327"/>
      <c r="CG518" s="327"/>
    </row>
    <row r="519" spans="1:96" ht="15" customHeight="1">
      <c r="C519" s="327"/>
      <c r="D519" s="327"/>
      <c r="E519" s="327" t="s">
        <v>113</v>
      </c>
      <c r="F519" s="327"/>
      <c r="G519" s="327" t="s">
        <v>1425</v>
      </c>
      <c r="H519" s="327" t="s">
        <v>1425</v>
      </c>
      <c r="I519" s="327"/>
      <c r="J519" s="327"/>
      <c r="K519" s="327"/>
      <c r="L519" s="327"/>
      <c r="M519" s="327"/>
      <c r="N519" s="327"/>
      <c r="O519" s="327"/>
      <c r="P519" s="534"/>
      <c r="Q519" s="534"/>
      <c r="R519" s="534"/>
      <c r="S519" s="327"/>
      <c r="T519" s="327"/>
      <c r="U519" s="327"/>
      <c r="V519" s="327"/>
      <c r="W519" s="327"/>
      <c r="X519" s="327"/>
      <c r="Y519" s="327"/>
      <c r="Z519" s="327"/>
      <c r="AA519" s="327"/>
      <c r="AB519" s="327"/>
      <c r="AC519" s="327"/>
      <c r="AD519" s="327"/>
      <c r="AE519" s="327" t="s">
        <v>123</v>
      </c>
      <c r="AF519" s="327"/>
      <c r="AG519" s="327">
        <v>50</v>
      </c>
      <c r="AH519" s="327"/>
      <c r="AI519" s="327"/>
      <c r="AJ519" s="327"/>
      <c r="AK519" s="327"/>
      <c r="AL519" s="327"/>
      <c r="AM519" s="327"/>
      <c r="AN519" s="327"/>
      <c r="AO519" s="327"/>
      <c r="AP519" s="327"/>
      <c r="AQ519" s="327">
        <v>6</v>
      </c>
      <c r="AR519" s="327">
        <v>6</v>
      </c>
      <c r="AS519" s="327"/>
      <c r="AT519" s="327">
        <v>6</v>
      </c>
      <c r="AU519" s="327">
        <v>2</v>
      </c>
      <c r="AV519" s="327"/>
      <c r="AW519" s="327"/>
      <c r="AX519" s="327"/>
      <c r="AY519" s="327"/>
      <c r="AZ519" s="327"/>
      <c r="BA519" s="327"/>
      <c r="BB519" s="327">
        <v>1</v>
      </c>
      <c r="BC519" s="327">
        <v>1</v>
      </c>
      <c r="BD519" s="327">
        <v>1</v>
      </c>
      <c r="BE519" s="327">
        <v>1</v>
      </c>
      <c r="BF519" s="327"/>
      <c r="BG519" s="327"/>
      <c r="BH519" s="327"/>
      <c r="BI519" s="327"/>
      <c r="BJ519" s="327"/>
      <c r="BK519" s="327"/>
      <c r="BL519" s="327"/>
      <c r="BM519" s="327"/>
      <c r="BN519" s="327"/>
      <c r="BO519" s="327"/>
      <c r="BP519" s="327"/>
      <c r="BQ519" s="327"/>
      <c r="BR519" s="327"/>
      <c r="BS519" s="327">
        <v>4</v>
      </c>
      <c r="BT519" s="327"/>
      <c r="BU519" s="327">
        <v>4</v>
      </c>
      <c r="BV519" s="327"/>
      <c r="BW519" s="327"/>
      <c r="BX519" s="327"/>
      <c r="BY519" s="327"/>
      <c r="BZ519" s="327"/>
      <c r="CA519" s="327"/>
      <c r="CB519" s="327"/>
      <c r="CC519" s="327"/>
      <c r="CD519" s="327"/>
      <c r="CE519" s="327"/>
      <c r="CF519" s="327"/>
      <c r="CG519" s="327"/>
    </row>
    <row r="520" spans="1:96" ht="15" customHeight="1">
      <c r="C520" s="327"/>
      <c r="D520" s="327"/>
      <c r="E520" s="327" t="s">
        <v>261</v>
      </c>
      <c r="F520" s="327"/>
      <c r="G520" s="327" t="s">
        <v>1440</v>
      </c>
      <c r="H520" s="327" t="s">
        <v>1442</v>
      </c>
      <c r="I520" s="327"/>
      <c r="J520" s="327"/>
      <c r="K520" s="327"/>
      <c r="L520" s="327"/>
      <c r="M520" s="327"/>
      <c r="N520" s="327"/>
      <c r="O520" s="327"/>
      <c r="P520" s="534"/>
      <c r="Q520" s="534"/>
      <c r="R520" s="534"/>
      <c r="S520" s="327"/>
      <c r="T520" s="327"/>
      <c r="U520" s="327"/>
      <c r="V520" s="327"/>
      <c r="W520" s="327"/>
      <c r="X520" s="327"/>
      <c r="Y520" s="327"/>
      <c r="Z520" s="327"/>
      <c r="AA520" s="327"/>
      <c r="AB520" s="327"/>
      <c r="AC520" s="327"/>
      <c r="AD520" s="327"/>
      <c r="AE520" s="327" t="s">
        <v>123</v>
      </c>
      <c r="AF520" s="327"/>
      <c r="AG520" s="327">
        <v>600</v>
      </c>
      <c r="AH520" s="327"/>
      <c r="AI520" s="327"/>
      <c r="AJ520" s="327"/>
      <c r="AK520" s="327"/>
      <c r="AL520" s="327"/>
      <c r="AM520" s="327"/>
      <c r="AN520" s="327"/>
      <c r="AO520" s="327"/>
      <c r="AP520" s="327"/>
      <c r="AQ520" s="327">
        <v>7.5</v>
      </c>
      <c r="AR520" s="327">
        <v>6</v>
      </c>
      <c r="AS520" s="327"/>
      <c r="AT520" s="327">
        <v>6</v>
      </c>
      <c r="AU520" s="327">
        <v>2</v>
      </c>
      <c r="AV520" s="327"/>
      <c r="AW520" s="327"/>
      <c r="AX520" s="327"/>
      <c r="AY520" s="327"/>
      <c r="AZ520" s="327"/>
      <c r="BA520" s="327"/>
      <c r="BB520" s="327"/>
      <c r="BC520" s="327"/>
      <c r="BD520" s="327"/>
      <c r="BE520" s="327"/>
      <c r="BF520" s="327"/>
      <c r="BG520" s="327"/>
      <c r="BH520" s="327"/>
      <c r="BI520" s="327">
        <v>1</v>
      </c>
      <c r="BJ520" s="327"/>
      <c r="BK520" s="327"/>
      <c r="BL520" s="327"/>
      <c r="BM520" s="327"/>
      <c r="BN520" s="327"/>
      <c r="BO520" s="327"/>
      <c r="BP520" s="327"/>
      <c r="BQ520" s="327"/>
      <c r="BR520" s="327"/>
      <c r="BS520" s="327">
        <v>1</v>
      </c>
      <c r="BT520" s="327"/>
      <c r="BU520" s="327">
        <v>1</v>
      </c>
      <c r="BV520" s="327"/>
      <c r="BW520" s="327"/>
      <c r="BX520" s="327"/>
      <c r="BY520" s="327"/>
      <c r="BZ520" s="327"/>
      <c r="CA520" s="327"/>
      <c r="CB520" s="327"/>
      <c r="CC520" s="327"/>
      <c r="CD520" s="327"/>
      <c r="CE520" s="327"/>
      <c r="CF520" s="327"/>
      <c r="CG520" s="327"/>
    </row>
    <row r="521" spans="1:96" ht="15" customHeight="1">
      <c r="C521" s="327"/>
      <c r="D521" s="327"/>
      <c r="E521" s="327" t="s">
        <v>261</v>
      </c>
      <c r="F521" s="327"/>
      <c r="G521" s="327" t="s">
        <v>1441</v>
      </c>
      <c r="H521" s="327" t="s">
        <v>1443</v>
      </c>
      <c r="I521" s="327"/>
      <c r="J521" s="327"/>
      <c r="K521" s="327"/>
      <c r="L521" s="327"/>
      <c r="M521" s="327"/>
      <c r="N521" s="327"/>
      <c r="O521" s="327"/>
      <c r="P521" s="534"/>
      <c r="Q521" s="534"/>
      <c r="R521" s="534"/>
      <c r="S521" s="327"/>
      <c r="T521" s="327"/>
      <c r="U521" s="327"/>
      <c r="V521" s="327"/>
      <c r="W521" s="327"/>
      <c r="X521" s="327"/>
      <c r="Y521" s="327"/>
      <c r="Z521" s="327"/>
      <c r="AA521" s="327"/>
      <c r="AB521" s="327"/>
      <c r="AC521" s="327"/>
      <c r="AD521" s="327"/>
      <c r="AE521" s="327" t="s">
        <v>132</v>
      </c>
      <c r="AF521" s="327"/>
      <c r="AG521" s="327">
        <v>600</v>
      </c>
      <c r="AH521" s="327"/>
      <c r="AI521" s="327"/>
      <c r="AJ521" s="327"/>
      <c r="AK521" s="327"/>
      <c r="AL521" s="327"/>
      <c r="AM521" s="327"/>
      <c r="AN521" s="327"/>
      <c r="AO521" s="327"/>
      <c r="AP521" s="327"/>
      <c r="AQ521" s="327">
        <v>6</v>
      </c>
      <c r="AR521" s="327">
        <v>6</v>
      </c>
      <c r="AS521" s="327"/>
      <c r="AT521" s="327">
        <v>6</v>
      </c>
      <c r="AU521" s="327">
        <v>2</v>
      </c>
      <c r="AV521" s="327"/>
      <c r="AW521" s="327"/>
      <c r="AX521" s="327"/>
      <c r="AY521" s="327"/>
      <c r="AZ521" s="327"/>
      <c r="BA521" s="327"/>
      <c r="BB521" s="327"/>
      <c r="BC521" s="327"/>
      <c r="BD521" s="327"/>
      <c r="BE521" s="327"/>
      <c r="BF521" s="327">
        <v>1</v>
      </c>
      <c r="BG521" s="327">
        <v>1</v>
      </c>
      <c r="BH521" s="327">
        <v>1</v>
      </c>
      <c r="BI521" s="327">
        <v>1</v>
      </c>
      <c r="BJ521" s="327"/>
      <c r="BK521" s="327"/>
      <c r="BL521" s="327"/>
      <c r="BM521" s="327"/>
      <c r="BN521" s="327"/>
      <c r="BO521" s="327"/>
      <c r="BP521" s="327"/>
      <c r="BQ521" s="327"/>
      <c r="BR521" s="327"/>
      <c r="BS521" s="327">
        <v>4</v>
      </c>
      <c r="BT521" s="327"/>
      <c r="BU521" s="327">
        <v>4</v>
      </c>
      <c r="BV521" s="327"/>
      <c r="BW521" s="327"/>
      <c r="BX521" s="327"/>
      <c r="BY521" s="327"/>
      <c r="BZ521" s="327"/>
      <c r="CA521" s="327"/>
      <c r="CB521" s="327"/>
      <c r="CC521" s="327"/>
      <c r="CD521" s="327"/>
      <c r="CE521" s="327"/>
      <c r="CF521" s="327"/>
      <c r="CG521" s="327"/>
    </row>
    <row r="522" spans="1:96" ht="15" customHeight="1">
      <c r="C522" s="327"/>
      <c r="D522" s="327"/>
      <c r="E522" s="327" t="s">
        <v>261</v>
      </c>
      <c r="F522" s="327"/>
      <c r="G522" s="327" t="s">
        <v>1450</v>
      </c>
      <c r="H522" s="327" t="s">
        <v>1451</v>
      </c>
      <c r="I522" s="327"/>
      <c r="J522" s="327"/>
      <c r="K522" s="327"/>
      <c r="L522" s="327"/>
      <c r="M522" s="327"/>
      <c r="N522" s="327"/>
      <c r="O522" s="327"/>
      <c r="P522" s="534"/>
      <c r="Q522" s="534"/>
      <c r="R522" s="534"/>
      <c r="S522" s="327"/>
      <c r="T522" s="327"/>
      <c r="U522" s="327"/>
      <c r="V522" s="327"/>
      <c r="W522" s="327"/>
      <c r="X522" s="327"/>
      <c r="Y522" s="327"/>
      <c r="Z522" s="327"/>
      <c r="AA522" s="327"/>
      <c r="AB522" s="327"/>
      <c r="AC522" s="327"/>
      <c r="AD522" s="327"/>
      <c r="AE522" s="327" t="s">
        <v>89</v>
      </c>
      <c r="AF522" s="327"/>
      <c r="AG522" s="327">
        <v>200</v>
      </c>
      <c r="AH522" s="327"/>
      <c r="AI522" s="327"/>
      <c r="AJ522" s="327"/>
      <c r="AK522" s="327"/>
      <c r="AL522" s="327"/>
      <c r="AM522" s="327"/>
      <c r="AN522" s="327"/>
      <c r="AO522" s="327"/>
      <c r="AP522" s="327"/>
      <c r="AQ522" s="327">
        <v>6.5</v>
      </c>
      <c r="AR522" s="327">
        <v>5</v>
      </c>
      <c r="AS522" s="327"/>
      <c r="AT522" s="327">
        <v>5</v>
      </c>
      <c r="AU522" s="327"/>
      <c r="AV522" s="327"/>
      <c r="AW522" s="327"/>
      <c r="AX522" s="327"/>
      <c r="AY522" s="327"/>
      <c r="AZ522" s="327"/>
      <c r="BA522" s="327"/>
      <c r="BB522" s="327"/>
      <c r="BC522" s="327"/>
      <c r="BD522" s="327"/>
      <c r="BE522" s="327"/>
      <c r="BF522" s="327"/>
      <c r="BG522" s="327"/>
      <c r="BH522" s="327"/>
      <c r="BI522" s="327">
        <v>1</v>
      </c>
      <c r="BJ522" s="327"/>
      <c r="BK522" s="327"/>
      <c r="BL522" s="327"/>
      <c r="BM522" s="327"/>
      <c r="BN522" s="327"/>
      <c r="BO522" s="327"/>
      <c r="BP522" s="327"/>
      <c r="BQ522" s="327"/>
      <c r="BR522" s="327"/>
      <c r="BS522" s="327">
        <v>1</v>
      </c>
      <c r="BT522" s="327"/>
      <c r="BU522" s="327">
        <v>1</v>
      </c>
      <c r="BV522" s="327"/>
      <c r="BW522" s="327"/>
      <c r="BX522" s="327"/>
      <c r="BY522" s="327"/>
      <c r="BZ522" s="327"/>
      <c r="CA522" s="327"/>
      <c r="CB522" s="327"/>
      <c r="CC522" s="327"/>
      <c r="CD522" s="327"/>
      <c r="CE522" s="327"/>
      <c r="CF522" s="327"/>
      <c r="CG522" s="327"/>
    </row>
    <row r="523" spans="1:96" ht="15" customHeight="1">
      <c r="C523" s="327"/>
      <c r="D523" s="327"/>
      <c r="E523" s="327" t="s">
        <v>261</v>
      </c>
      <c r="F523" s="327"/>
      <c r="G523" s="327" t="s">
        <v>1452</v>
      </c>
      <c r="H523" s="327" t="s">
        <v>1452</v>
      </c>
      <c r="I523" s="327"/>
      <c r="J523" s="327"/>
      <c r="K523" s="327"/>
      <c r="L523" s="327"/>
      <c r="M523" s="327"/>
      <c r="N523" s="327"/>
      <c r="O523" s="327"/>
      <c r="P523" s="534"/>
      <c r="Q523" s="534"/>
      <c r="R523" s="534"/>
      <c r="S523" s="327"/>
      <c r="T523" s="327"/>
      <c r="U523" s="327"/>
      <c r="V523" s="327"/>
      <c r="W523" s="327"/>
      <c r="X523" s="327"/>
      <c r="Y523" s="327"/>
      <c r="Z523" s="327"/>
      <c r="AA523" s="327"/>
      <c r="AB523" s="327"/>
      <c r="AC523" s="327"/>
      <c r="AD523" s="327"/>
      <c r="AE523" s="327" t="s">
        <v>89</v>
      </c>
      <c r="AF523" s="327"/>
      <c r="AG523" s="327">
        <v>200</v>
      </c>
      <c r="AH523" s="327"/>
      <c r="AI523" s="327"/>
      <c r="AJ523" s="327"/>
      <c r="AK523" s="327"/>
      <c r="AL523" s="327"/>
      <c r="AM523" s="327"/>
      <c r="AN523" s="327"/>
      <c r="AO523" s="327"/>
      <c r="AP523" s="327"/>
      <c r="AQ523" s="327">
        <v>6.5</v>
      </c>
      <c r="AR523" s="327">
        <v>5</v>
      </c>
      <c r="AS523" s="327"/>
      <c r="AT523" s="327">
        <v>5</v>
      </c>
      <c r="AU523" s="327"/>
      <c r="AV523" s="327"/>
      <c r="AW523" s="327"/>
      <c r="AX523" s="327"/>
      <c r="AY523" s="327"/>
      <c r="AZ523" s="327"/>
      <c r="BA523" s="327"/>
      <c r="BB523" s="327"/>
      <c r="BC523" s="327"/>
      <c r="BD523" s="327"/>
      <c r="BE523" s="327"/>
      <c r="BF523" s="327">
        <v>1</v>
      </c>
      <c r="BG523" s="327">
        <v>1</v>
      </c>
      <c r="BH523" s="327">
        <v>1</v>
      </c>
      <c r="BI523" s="327"/>
      <c r="BJ523" s="327"/>
      <c r="BK523" s="327"/>
      <c r="BL523" s="327"/>
      <c r="BM523" s="327"/>
      <c r="BN523" s="327"/>
      <c r="BO523" s="327"/>
      <c r="BP523" s="327"/>
      <c r="BQ523" s="327"/>
      <c r="BR523" s="327"/>
      <c r="BS523" s="327">
        <v>3</v>
      </c>
      <c r="BT523" s="327"/>
      <c r="BU523" s="327">
        <v>3</v>
      </c>
      <c r="BV523" s="327"/>
      <c r="BW523" s="327"/>
      <c r="BX523" s="327"/>
      <c r="BY523" s="327"/>
      <c r="BZ523" s="327"/>
      <c r="CA523" s="327"/>
      <c r="CB523" s="327"/>
      <c r="CC523" s="327"/>
      <c r="CD523" s="327"/>
      <c r="CE523" s="327"/>
      <c r="CF523" s="327"/>
      <c r="CG523" s="327"/>
    </row>
    <row r="524" spans="1:96" ht="15" customHeight="1">
      <c r="B524" s="524" t="s">
        <v>995</v>
      </c>
      <c r="C524" s="327" t="s">
        <v>1014</v>
      </c>
      <c r="D524" s="327"/>
      <c r="E524" s="327" t="s">
        <v>261</v>
      </c>
      <c r="F524" s="327"/>
      <c r="G524" s="190" t="s">
        <v>1453</v>
      </c>
      <c r="H524" s="327" t="s">
        <v>995</v>
      </c>
      <c r="I524" s="327" t="s">
        <v>901</v>
      </c>
      <c r="J524" s="327" t="s">
        <v>892</v>
      </c>
      <c r="K524" s="327" t="e">
        <f>VLOOKUP(G524,'[1]Master Data D26A (ReV1) '!$I:$K,3,0)</f>
        <v>#N/A</v>
      </c>
      <c r="L524" s="327"/>
      <c r="M524" s="327"/>
      <c r="N524" s="327"/>
      <c r="O524" s="327"/>
      <c r="P524" s="534"/>
      <c r="Q524" s="534"/>
      <c r="R524" s="534"/>
      <c r="S524" s="327"/>
      <c r="T524" s="327"/>
      <c r="U524" s="327"/>
      <c r="V524" s="327"/>
      <c r="W524" s="327"/>
      <c r="X524" s="327"/>
      <c r="Y524" s="327"/>
      <c r="Z524" s="327"/>
      <c r="AA524" s="327"/>
      <c r="AB524" s="327"/>
      <c r="AC524" s="327"/>
      <c r="AD524" s="327"/>
      <c r="AE524" s="327" t="s">
        <v>169</v>
      </c>
      <c r="AF524" s="327"/>
      <c r="AG524" s="327">
        <v>600</v>
      </c>
      <c r="AH524" s="327"/>
      <c r="AI524" s="327"/>
      <c r="AJ524" s="327"/>
      <c r="AK524" s="327"/>
      <c r="AL524" s="327"/>
      <c r="AM524" s="327"/>
      <c r="AN524" s="327"/>
      <c r="AO524" s="327"/>
      <c r="AP524" s="327"/>
      <c r="AQ524" s="327">
        <v>5.9</v>
      </c>
      <c r="AR524" s="327">
        <v>6</v>
      </c>
      <c r="AS524" s="327"/>
      <c r="AT524" s="327"/>
      <c r="AU524" s="327"/>
      <c r="AV524" s="327"/>
      <c r="AW524" s="327"/>
      <c r="AX524" s="327"/>
      <c r="AY524" s="327"/>
      <c r="AZ524" s="327"/>
      <c r="BA524" s="327"/>
      <c r="BB524" s="327"/>
      <c r="BC524" s="327">
        <v>1</v>
      </c>
      <c r="BD524" s="327"/>
      <c r="BE524" s="327"/>
      <c r="BF524" s="327"/>
      <c r="BG524" s="327"/>
      <c r="BH524" s="327"/>
      <c r="BI524" s="327">
        <v>1</v>
      </c>
      <c r="BJ524" s="327"/>
      <c r="BK524" s="327"/>
      <c r="BL524" s="327"/>
      <c r="BM524" s="327"/>
      <c r="BN524" s="327"/>
      <c r="BO524" s="327"/>
      <c r="BP524" s="327"/>
      <c r="BQ524" s="327"/>
      <c r="BR524" s="327"/>
      <c r="BS524" s="327">
        <v>1</v>
      </c>
      <c r="BT524" s="327"/>
      <c r="BU524" s="327">
        <v>1</v>
      </c>
      <c r="BV524" s="327"/>
      <c r="BW524" s="327"/>
      <c r="BX524" s="327"/>
      <c r="BY524" s="327"/>
      <c r="BZ524" s="327"/>
      <c r="CA524" s="327"/>
      <c r="CB524" s="327"/>
      <c r="CC524" s="327"/>
      <c r="CD524" s="327"/>
      <c r="CE524" s="327"/>
      <c r="CF524" s="327"/>
      <c r="CG524" s="327"/>
    </row>
    <row r="525" spans="1:96" ht="15" customHeight="1">
      <c r="B525" s="524" t="s">
        <v>995</v>
      </c>
      <c r="C525" s="327" t="s">
        <v>1014</v>
      </c>
      <c r="D525" s="327"/>
      <c r="E525" s="327" t="s">
        <v>261</v>
      </c>
      <c r="F525" s="327"/>
      <c r="G525" s="190" t="s">
        <v>1454</v>
      </c>
      <c r="H525" s="327" t="s">
        <v>995</v>
      </c>
      <c r="I525" s="327" t="s">
        <v>901</v>
      </c>
      <c r="J525" s="327" t="s">
        <v>892</v>
      </c>
      <c r="K525" s="327" t="e">
        <f>VLOOKUP(G525,'[1]Master Data D26A (ReV1) '!$I:$K,3,0)</f>
        <v>#N/A</v>
      </c>
      <c r="L525" s="327"/>
      <c r="M525" s="327"/>
      <c r="N525" s="327"/>
      <c r="O525" s="327"/>
      <c r="P525" s="534"/>
      <c r="Q525" s="534"/>
      <c r="R525" s="534"/>
      <c r="S525" s="327"/>
      <c r="T525" s="327"/>
      <c r="U525" s="327"/>
      <c r="V525" s="327"/>
      <c r="W525" s="327"/>
      <c r="X525" s="327"/>
      <c r="Y525" s="327"/>
      <c r="Z525" s="327"/>
      <c r="AA525" s="327"/>
      <c r="AB525" s="327"/>
      <c r="AC525" s="327"/>
      <c r="AD525" s="327"/>
      <c r="AE525" s="327" t="s">
        <v>169</v>
      </c>
      <c r="AF525" s="327"/>
      <c r="AG525" s="327">
        <v>600</v>
      </c>
      <c r="AH525" s="327"/>
      <c r="AI525" s="327"/>
      <c r="AJ525" s="327"/>
      <c r="AK525" s="327"/>
      <c r="AL525" s="327"/>
      <c r="AM525" s="327"/>
      <c r="AN525" s="327"/>
      <c r="AO525" s="327"/>
      <c r="AP525" s="327"/>
      <c r="AQ525" s="327">
        <v>5.9</v>
      </c>
      <c r="AR525" s="327">
        <v>6</v>
      </c>
      <c r="AS525" s="327"/>
      <c r="AT525" s="327"/>
      <c r="AU525" s="327"/>
      <c r="AV525" s="327"/>
      <c r="AW525" s="327"/>
      <c r="AX525" s="327"/>
      <c r="AY525" s="327"/>
      <c r="AZ525" s="327"/>
      <c r="BA525" s="327"/>
      <c r="BB525" s="327"/>
      <c r="BC525" s="327"/>
      <c r="BD525" s="327">
        <v>1</v>
      </c>
      <c r="BE525" s="327"/>
      <c r="BF525" s="327"/>
      <c r="BG525" s="327"/>
      <c r="BH525" s="327"/>
      <c r="BI525" s="327">
        <v>1</v>
      </c>
      <c r="BJ525" s="327"/>
      <c r="BK525" s="327"/>
      <c r="BL525" s="327"/>
      <c r="BM525" s="327"/>
      <c r="BN525" s="327"/>
      <c r="BO525" s="327"/>
      <c r="BP525" s="327"/>
      <c r="BQ525" s="327"/>
      <c r="BR525" s="327"/>
      <c r="BS525" s="327">
        <v>1</v>
      </c>
      <c r="BT525" s="327"/>
      <c r="BU525" s="327">
        <v>1</v>
      </c>
      <c r="BV525" s="327"/>
      <c r="BW525" s="327"/>
      <c r="BX525" s="327"/>
      <c r="BY525" s="327"/>
      <c r="BZ525" s="327"/>
      <c r="CA525" s="327"/>
      <c r="CB525" s="327"/>
      <c r="CC525" s="327"/>
      <c r="CD525" s="327"/>
      <c r="CE525" s="327"/>
      <c r="CF525" s="327"/>
      <c r="CG525" s="327"/>
    </row>
    <row r="526" spans="1:96" ht="15" customHeight="1">
      <c r="B526" s="524" t="s">
        <v>995</v>
      </c>
      <c r="C526" s="327" t="s">
        <v>1014</v>
      </c>
      <c r="D526" s="327"/>
      <c r="E526" s="327" t="s">
        <v>261</v>
      </c>
      <c r="F526" s="327"/>
      <c r="G526" s="190" t="s">
        <v>1455</v>
      </c>
      <c r="H526" s="327" t="s">
        <v>995</v>
      </c>
      <c r="I526" s="327" t="s">
        <v>901</v>
      </c>
      <c r="J526" s="327" t="s">
        <v>892</v>
      </c>
      <c r="K526" s="327" t="e">
        <f>VLOOKUP(G526,'[1]Master Data D26A (ReV1) '!$I:$K,3,0)</f>
        <v>#N/A</v>
      </c>
      <c r="L526" s="327"/>
      <c r="M526" s="327"/>
      <c r="N526" s="327"/>
      <c r="O526" s="327"/>
      <c r="P526" s="534"/>
      <c r="Q526" s="534"/>
      <c r="R526" s="534"/>
      <c r="S526" s="327"/>
      <c r="T526" s="327"/>
      <c r="U526" s="327"/>
      <c r="V526" s="327"/>
      <c r="W526" s="327"/>
      <c r="X526" s="327"/>
      <c r="Y526" s="327"/>
      <c r="Z526" s="327"/>
      <c r="AA526" s="327"/>
      <c r="AB526" s="327"/>
      <c r="AC526" s="327"/>
      <c r="AD526" s="327"/>
      <c r="AE526" s="327" t="s">
        <v>169</v>
      </c>
      <c r="AF526" s="327"/>
      <c r="AG526" s="327">
        <v>600</v>
      </c>
      <c r="AH526" s="327"/>
      <c r="AI526" s="327"/>
      <c r="AJ526" s="327"/>
      <c r="AK526" s="327"/>
      <c r="AL526" s="327"/>
      <c r="AM526" s="327"/>
      <c r="AN526" s="327"/>
      <c r="AO526" s="327"/>
      <c r="AP526" s="327"/>
      <c r="AQ526" s="327">
        <v>5.9</v>
      </c>
      <c r="AR526" s="327">
        <v>6</v>
      </c>
      <c r="AS526" s="327"/>
      <c r="AT526" s="327"/>
      <c r="AU526" s="327"/>
      <c r="AV526" s="327"/>
      <c r="AW526" s="327"/>
      <c r="AX526" s="327"/>
      <c r="AY526" s="327"/>
      <c r="AZ526" s="327"/>
      <c r="BA526" s="327"/>
      <c r="BB526" s="327"/>
      <c r="BC526" s="327"/>
      <c r="BD526" s="327"/>
      <c r="BE526" s="327">
        <v>1</v>
      </c>
      <c r="BF526" s="327"/>
      <c r="BG526" s="327"/>
      <c r="BH526" s="327"/>
      <c r="BI526" s="327">
        <v>1</v>
      </c>
      <c r="BJ526" s="327"/>
      <c r="BK526" s="327"/>
      <c r="BL526" s="327"/>
      <c r="BM526" s="327"/>
      <c r="BN526" s="327"/>
      <c r="BO526" s="327"/>
      <c r="BP526" s="327"/>
      <c r="BQ526" s="327"/>
      <c r="BR526" s="327"/>
      <c r="BS526" s="327">
        <v>1</v>
      </c>
      <c r="BT526" s="327"/>
      <c r="BU526" s="327">
        <v>1</v>
      </c>
      <c r="BV526" s="327"/>
      <c r="BW526" s="327"/>
      <c r="BX526" s="327"/>
      <c r="BY526" s="327"/>
      <c r="BZ526" s="327"/>
      <c r="CA526" s="327"/>
      <c r="CB526" s="327"/>
      <c r="CC526" s="327"/>
      <c r="CD526" s="327"/>
      <c r="CE526" s="327"/>
      <c r="CF526" s="327"/>
      <c r="CG526" s="327"/>
    </row>
    <row r="527" spans="1:96" ht="15" customHeight="1">
      <c r="B527" s="524" t="s">
        <v>968</v>
      </c>
      <c r="C527" s="327" t="s">
        <v>1025</v>
      </c>
      <c r="D527" s="327"/>
      <c r="E527" s="327" t="s">
        <v>159</v>
      </c>
      <c r="F527" s="327"/>
      <c r="G527" s="190" t="s">
        <v>1456</v>
      </c>
      <c r="H527" s="327" t="s">
        <v>968</v>
      </c>
      <c r="I527" s="327" t="s">
        <v>906</v>
      </c>
      <c r="J527" s="327" t="s">
        <v>897</v>
      </c>
      <c r="K527" s="327" t="s">
        <v>956</v>
      </c>
      <c r="L527" s="327"/>
      <c r="M527" s="327"/>
      <c r="N527" s="327"/>
      <c r="O527" s="327"/>
      <c r="P527" s="534"/>
      <c r="Q527" s="534"/>
      <c r="R527" s="534"/>
      <c r="S527" s="327"/>
      <c r="T527" s="327"/>
      <c r="U527" s="327"/>
      <c r="V527" s="327"/>
      <c r="W527" s="327"/>
      <c r="X527" s="327"/>
      <c r="Y527" s="327"/>
      <c r="Z527" s="327"/>
      <c r="AA527" s="327"/>
      <c r="AB527" s="327"/>
      <c r="AC527" s="327"/>
      <c r="AD527" s="327"/>
      <c r="AE527" s="327" t="s">
        <v>169</v>
      </c>
      <c r="AF527" s="327"/>
      <c r="AG527" s="327">
        <v>600</v>
      </c>
      <c r="AH527" s="327"/>
      <c r="AI527" s="327"/>
      <c r="AJ527" s="327"/>
      <c r="AK527" s="327"/>
      <c r="AL527" s="327"/>
      <c r="AM527" s="327"/>
      <c r="AN527" s="327"/>
      <c r="AO527" s="327"/>
      <c r="AP527" s="327"/>
      <c r="AQ527" s="327">
        <v>6</v>
      </c>
      <c r="AR527" s="327">
        <v>5</v>
      </c>
      <c r="AS527" s="327"/>
      <c r="AT527" s="327"/>
      <c r="AU527" s="327"/>
      <c r="AV527" s="327"/>
      <c r="AW527" s="327"/>
      <c r="AX527" s="327"/>
      <c r="AY527" s="327"/>
      <c r="AZ527" s="327"/>
      <c r="BA527" s="327"/>
      <c r="BB527" s="327"/>
      <c r="BC527" s="327"/>
      <c r="BD527" s="327"/>
      <c r="BE527" s="327">
        <v>1</v>
      </c>
      <c r="BF527" s="327"/>
      <c r="BG527" s="327"/>
      <c r="BH527" s="327"/>
      <c r="BI527" s="327"/>
      <c r="BJ527" s="327"/>
      <c r="BK527" s="327"/>
      <c r="BL527" s="327"/>
      <c r="BM527" s="327"/>
      <c r="BN527" s="327"/>
      <c r="BO527" s="327"/>
      <c r="BP527" s="327"/>
      <c r="BQ527" s="327">
        <v>1</v>
      </c>
      <c r="BR527" s="327"/>
      <c r="BS527" s="327">
        <v>1</v>
      </c>
      <c r="BT527" s="327"/>
      <c r="BU527" s="327">
        <v>1</v>
      </c>
      <c r="BV527" s="327"/>
      <c r="BW527" s="327"/>
      <c r="BX527" s="327"/>
      <c r="BY527" s="327"/>
      <c r="BZ527" s="327"/>
      <c r="CA527" s="327"/>
      <c r="CB527" s="327"/>
      <c r="CC527" s="327"/>
      <c r="CD527" s="327"/>
      <c r="CE527" s="327"/>
      <c r="CF527" s="327"/>
      <c r="CG527" s="327"/>
    </row>
    <row r="528" spans="1:96" ht="15" customHeight="1">
      <c r="B528" s="524" t="s">
        <v>968</v>
      </c>
      <c r="C528" s="327" t="s">
        <v>1025</v>
      </c>
      <c r="D528" s="327"/>
      <c r="E528" s="327" t="s">
        <v>159</v>
      </c>
      <c r="F528" s="327"/>
      <c r="G528" s="190" t="s">
        <v>1457</v>
      </c>
      <c r="H528" s="327" t="s">
        <v>968</v>
      </c>
      <c r="I528" s="327" t="s">
        <v>906</v>
      </c>
      <c r="J528" s="327" t="s">
        <v>897</v>
      </c>
      <c r="K528" s="327" t="s">
        <v>956</v>
      </c>
      <c r="L528" s="327"/>
      <c r="M528" s="327"/>
      <c r="N528" s="327"/>
      <c r="O528" s="327"/>
      <c r="P528" s="534"/>
      <c r="Q528" s="534"/>
      <c r="R528" s="534"/>
      <c r="S528" s="327"/>
      <c r="T528" s="327"/>
      <c r="U528" s="327"/>
      <c r="V528" s="327"/>
      <c r="W528" s="327"/>
      <c r="X528" s="327"/>
      <c r="Y528" s="327"/>
      <c r="Z528" s="327"/>
      <c r="AA528" s="327"/>
      <c r="AB528" s="327"/>
      <c r="AC528" s="327"/>
      <c r="AD528" s="327"/>
      <c r="AE528" s="327" t="s">
        <v>169</v>
      </c>
      <c r="AF528" s="327"/>
      <c r="AG528" s="327">
        <v>600</v>
      </c>
      <c r="AH528" s="327"/>
      <c r="AI528" s="327"/>
      <c r="AJ528" s="327"/>
      <c r="AK528" s="327"/>
      <c r="AL528" s="327"/>
      <c r="AM528" s="327"/>
      <c r="AN528" s="327"/>
      <c r="AO528" s="327"/>
      <c r="AP528" s="327"/>
      <c r="AQ528" s="327">
        <v>6</v>
      </c>
      <c r="AR528" s="327">
        <v>5</v>
      </c>
      <c r="AS528" s="327"/>
      <c r="AT528" s="327"/>
      <c r="AU528" s="327"/>
      <c r="AV528" s="327"/>
      <c r="AW528" s="327"/>
      <c r="AX528" s="327"/>
      <c r="AY528" s="327"/>
      <c r="AZ528" s="327"/>
      <c r="BA528" s="327"/>
      <c r="BB528" s="327"/>
      <c r="BC528" s="327"/>
      <c r="BD528" s="327">
        <v>1</v>
      </c>
      <c r="BE528" s="327"/>
      <c r="BF528" s="327"/>
      <c r="BG528" s="327"/>
      <c r="BH528" s="327"/>
      <c r="BI528" s="327"/>
      <c r="BJ528" s="327"/>
      <c r="BK528" s="327"/>
      <c r="BL528" s="327"/>
      <c r="BM528" s="327"/>
      <c r="BN528" s="327"/>
      <c r="BO528" s="327"/>
      <c r="BP528" s="327"/>
      <c r="BQ528" s="327">
        <v>1</v>
      </c>
      <c r="BR528" s="327"/>
      <c r="BS528" s="327">
        <v>1</v>
      </c>
      <c r="BT528" s="327"/>
      <c r="BU528" s="327">
        <v>1</v>
      </c>
      <c r="BV528" s="327"/>
      <c r="BW528" s="327"/>
      <c r="BX528" s="327"/>
      <c r="BY528" s="327"/>
      <c r="BZ528" s="327"/>
      <c r="CA528" s="327"/>
      <c r="CB528" s="327"/>
      <c r="CC528" s="327"/>
      <c r="CD528" s="327"/>
      <c r="CE528" s="327"/>
      <c r="CF528" s="327"/>
      <c r="CG528" s="327"/>
    </row>
    <row r="529" spans="2:85" ht="15" customHeight="1">
      <c r="B529" s="524" t="s">
        <v>968</v>
      </c>
      <c r="C529" s="327" t="s">
        <v>1025</v>
      </c>
      <c r="D529" s="327"/>
      <c r="E529" s="327" t="s">
        <v>159</v>
      </c>
      <c r="F529" s="327"/>
      <c r="G529" s="190" t="s">
        <v>1458</v>
      </c>
      <c r="H529" s="327" t="s">
        <v>968</v>
      </c>
      <c r="I529" s="327" t="s">
        <v>906</v>
      </c>
      <c r="J529" s="327" t="s">
        <v>897</v>
      </c>
      <c r="K529" s="327" t="s">
        <v>956</v>
      </c>
      <c r="L529" s="327"/>
      <c r="M529" s="327"/>
      <c r="N529" s="327"/>
      <c r="O529" s="327"/>
      <c r="P529" s="534"/>
      <c r="Q529" s="534"/>
      <c r="R529" s="534"/>
      <c r="S529" s="327"/>
      <c r="T529" s="327"/>
      <c r="U529" s="327"/>
      <c r="V529" s="327"/>
      <c r="W529" s="327"/>
      <c r="X529" s="327"/>
      <c r="Y529" s="327"/>
      <c r="Z529" s="327"/>
      <c r="AA529" s="327"/>
      <c r="AB529" s="327"/>
      <c r="AC529" s="327"/>
      <c r="AD529" s="327"/>
      <c r="AE529" s="327" t="s">
        <v>169</v>
      </c>
      <c r="AF529" s="327"/>
      <c r="AG529" s="327">
        <v>600</v>
      </c>
      <c r="AH529" s="327"/>
      <c r="AI529" s="327"/>
      <c r="AJ529" s="327"/>
      <c r="AK529" s="327"/>
      <c r="AL529" s="327"/>
      <c r="AM529" s="327"/>
      <c r="AN529" s="327"/>
      <c r="AO529" s="327"/>
      <c r="AP529" s="327"/>
      <c r="AQ529" s="327">
        <v>6</v>
      </c>
      <c r="AR529" s="327">
        <v>5</v>
      </c>
      <c r="AS529" s="327"/>
      <c r="AT529" s="327"/>
      <c r="AU529" s="327"/>
      <c r="AV529" s="327"/>
      <c r="AW529" s="327"/>
      <c r="AX529" s="327"/>
      <c r="AY529" s="327"/>
      <c r="AZ529" s="327"/>
      <c r="BA529" s="327"/>
      <c r="BB529" s="327"/>
      <c r="BC529" s="327">
        <v>1</v>
      </c>
      <c r="BD529" s="327"/>
      <c r="BE529" s="327"/>
      <c r="BF529" s="327"/>
      <c r="BG529" s="327"/>
      <c r="BH529" s="327"/>
      <c r="BI529" s="327"/>
      <c r="BJ529" s="327"/>
      <c r="BK529" s="327"/>
      <c r="BL529" s="327"/>
      <c r="BM529" s="327"/>
      <c r="BN529" s="327"/>
      <c r="BO529" s="327"/>
      <c r="BP529" s="327"/>
      <c r="BQ529" s="327">
        <v>1</v>
      </c>
      <c r="BR529" s="327"/>
      <c r="BS529" s="327">
        <v>1</v>
      </c>
      <c r="BT529" s="327"/>
      <c r="BU529" s="327">
        <v>1</v>
      </c>
      <c r="BV529" s="327"/>
      <c r="BW529" s="327"/>
      <c r="BX529" s="327"/>
      <c r="BY529" s="327"/>
      <c r="BZ529" s="327"/>
      <c r="CA529" s="327"/>
      <c r="CB529" s="327"/>
      <c r="CC529" s="327"/>
      <c r="CD529" s="327"/>
      <c r="CE529" s="327"/>
      <c r="CF529" s="327"/>
      <c r="CG529" s="327"/>
    </row>
    <row r="530" spans="2:85" ht="15" customHeight="1">
      <c r="C530" s="327"/>
      <c r="D530" s="327"/>
      <c r="E530" s="327" t="s">
        <v>132</v>
      </c>
      <c r="F530" s="327"/>
      <c r="G530" s="327" t="s">
        <v>1444</v>
      </c>
      <c r="H530" s="327" t="s">
        <v>1444</v>
      </c>
      <c r="I530" s="327"/>
      <c r="J530" s="327"/>
      <c r="K530" s="327" t="s">
        <v>1459</v>
      </c>
      <c r="L530" s="327"/>
      <c r="M530" s="327"/>
      <c r="N530" s="327"/>
      <c r="O530" s="327"/>
      <c r="P530" s="534"/>
      <c r="Q530" s="534"/>
      <c r="R530" s="534"/>
      <c r="S530" s="327"/>
      <c r="T530" s="327"/>
      <c r="U530" s="327"/>
      <c r="V530" s="327"/>
      <c r="W530" s="327"/>
      <c r="X530" s="327"/>
      <c r="Y530" s="327"/>
      <c r="Z530" s="327"/>
      <c r="AA530" s="327"/>
      <c r="AB530" s="327"/>
      <c r="AC530" s="327"/>
      <c r="AD530" s="327"/>
      <c r="AE530" s="327" t="s">
        <v>169</v>
      </c>
      <c r="AF530" s="327"/>
      <c r="AG530" s="327">
        <v>13</v>
      </c>
      <c r="AH530" s="327"/>
      <c r="AI530" s="327"/>
      <c r="AJ530" s="327"/>
      <c r="AK530" s="327"/>
      <c r="AL530" s="327"/>
      <c r="AM530" s="327"/>
      <c r="AN530" s="327"/>
      <c r="AO530" s="327"/>
      <c r="AP530" s="327"/>
      <c r="AQ530" s="327">
        <v>14</v>
      </c>
      <c r="AR530" s="327">
        <v>20</v>
      </c>
      <c r="AS530" s="327"/>
      <c r="AT530" s="327"/>
      <c r="AU530" s="327"/>
      <c r="AV530" s="327"/>
      <c r="AW530" s="327"/>
      <c r="AX530" s="327"/>
      <c r="AY530" s="327"/>
      <c r="AZ530" s="327"/>
      <c r="BA530" s="327"/>
      <c r="BB530" s="327"/>
      <c r="BC530" s="327"/>
      <c r="BD530" s="327"/>
      <c r="BE530" s="327"/>
      <c r="BF530" s="327"/>
      <c r="BG530" s="327"/>
      <c r="BH530" s="327"/>
      <c r="BI530" s="327"/>
      <c r="BJ530" s="327">
        <v>1</v>
      </c>
      <c r="BK530" s="327">
        <v>1</v>
      </c>
      <c r="BL530" s="327">
        <v>1</v>
      </c>
      <c r="BM530" s="327">
        <v>1</v>
      </c>
      <c r="BN530" s="327"/>
      <c r="BO530" s="327"/>
      <c r="BP530" s="327"/>
      <c r="BQ530" s="327"/>
      <c r="BR530" s="327"/>
      <c r="BS530" s="327"/>
      <c r="BT530" s="327"/>
      <c r="BU530" s="327"/>
      <c r="BV530" s="327"/>
      <c r="BW530" s="327"/>
      <c r="BX530" s="327"/>
      <c r="BY530" s="327"/>
      <c r="BZ530" s="327"/>
      <c r="CA530" s="327"/>
      <c r="CB530" s="327"/>
      <c r="CC530" s="327"/>
      <c r="CD530" s="327"/>
      <c r="CE530" s="327"/>
      <c r="CF530" s="327"/>
      <c r="CG530" s="327"/>
    </row>
    <row r="531" spans="2:85" ht="15" customHeight="1">
      <c r="C531" s="327"/>
      <c r="D531" s="327"/>
      <c r="E531" s="327" t="s">
        <v>132</v>
      </c>
      <c r="F531" s="327"/>
      <c r="G531" s="327" t="s">
        <v>1445</v>
      </c>
      <c r="H531" s="327" t="s">
        <v>1444</v>
      </c>
      <c r="I531" s="327"/>
      <c r="J531" s="327"/>
      <c r="K531" s="327" t="s">
        <v>1459</v>
      </c>
      <c r="L531" s="327"/>
      <c r="M531" s="327"/>
      <c r="N531" s="327"/>
      <c r="O531" s="327"/>
      <c r="P531" s="534"/>
      <c r="Q531" s="534"/>
      <c r="R531" s="534"/>
      <c r="S531" s="327"/>
      <c r="T531" s="327"/>
      <c r="U531" s="327"/>
      <c r="V531" s="327"/>
      <c r="W531" s="327"/>
      <c r="X531" s="327"/>
      <c r="Y531" s="327"/>
      <c r="Z531" s="327"/>
      <c r="AA531" s="327"/>
      <c r="AB531" s="327"/>
      <c r="AC531" s="327"/>
      <c r="AD531" s="327"/>
      <c r="AE531" s="327" t="s">
        <v>169</v>
      </c>
      <c r="AF531" s="327"/>
      <c r="AG531" s="327">
        <v>13</v>
      </c>
      <c r="AH531" s="327"/>
      <c r="AI531" s="327"/>
      <c r="AJ531" s="327"/>
      <c r="AK531" s="327"/>
      <c r="AL531" s="327"/>
      <c r="AM531" s="327"/>
      <c r="AN531" s="327"/>
      <c r="AO531" s="327"/>
      <c r="AP531" s="327"/>
      <c r="AQ531" s="327">
        <v>14</v>
      </c>
      <c r="AR531" s="327">
        <v>20</v>
      </c>
      <c r="AS531" s="327"/>
      <c r="AT531" s="327"/>
      <c r="AU531" s="327"/>
      <c r="AV531" s="327"/>
      <c r="AW531" s="327"/>
      <c r="AX531" s="327"/>
      <c r="AY531" s="327"/>
      <c r="AZ531" s="327"/>
      <c r="BA531" s="327"/>
      <c r="BB531" s="327"/>
      <c r="BC531" s="327"/>
      <c r="BD531" s="327"/>
      <c r="BE531" s="327"/>
      <c r="BF531" s="327"/>
      <c r="BG531" s="327"/>
      <c r="BH531" s="327"/>
      <c r="BI531" s="327"/>
      <c r="BJ531" s="327">
        <v>1</v>
      </c>
      <c r="BK531" s="327">
        <v>1</v>
      </c>
      <c r="BL531" s="327">
        <v>1</v>
      </c>
      <c r="BM531" s="327">
        <v>1</v>
      </c>
      <c r="BN531" s="327"/>
      <c r="BO531" s="327"/>
      <c r="BP531" s="327"/>
      <c r="BQ531" s="327"/>
      <c r="BR531" s="327"/>
      <c r="BS531" s="327"/>
      <c r="BT531" s="327"/>
      <c r="BU531" s="327"/>
      <c r="BV531" s="327"/>
      <c r="BW531" s="327"/>
      <c r="BX531" s="327"/>
      <c r="BY531" s="327"/>
      <c r="BZ531" s="327"/>
      <c r="CA531" s="327"/>
      <c r="CB531" s="327"/>
      <c r="CC531" s="327"/>
      <c r="CD531" s="327"/>
      <c r="CE531" s="327"/>
      <c r="CF531" s="327"/>
      <c r="CG531" s="327"/>
    </row>
    <row r="532" spans="2:85" ht="15" customHeight="1">
      <c r="B532" s="541" t="s">
        <v>1485</v>
      </c>
      <c r="C532" s="327" t="s">
        <v>113</v>
      </c>
      <c r="D532" s="327"/>
      <c r="E532" s="327" t="s">
        <v>113</v>
      </c>
      <c r="F532" s="327"/>
      <c r="G532" s="327" t="s">
        <v>1476</v>
      </c>
      <c r="H532" s="327" t="s">
        <v>1472</v>
      </c>
      <c r="I532" s="327" t="s">
        <v>1472</v>
      </c>
      <c r="J532" s="327" t="s">
        <v>1484</v>
      </c>
      <c r="K532" s="542" t="s">
        <v>1480</v>
      </c>
      <c r="L532" s="327"/>
      <c r="M532" s="327"/>
      <c r="N532" s="327"/>
      <c r="O532" s="327"/>
      <c r="P532" s="534"/>
      <c r="Q532" s="534"/>
      <c r="R532" s="534"/>
      <c r="S532" s="327"/>
      <c r="T532" s="327"/>
      <c r="U532" s="327"/>
      <c r="V532" s="327"/>
      <c r="W532" s="327"/>
      <c r="X532" s="327"/>
      <c r="Y532" s="327"/>
      <c r="Z532" s="327"/>
      <c r="AA532" s="327"/>
      <c r="AB532" s="327"/>
      <c r="AC532" s="327"/>
      <c r="AD532" s="327"/>
      <c r="AE532" s="327" t="s">
        <v>169</v>
      </c>
      <c r="AF532" s="327"/>
      <c r="AG532" s="327">
        <v>140</v>
      </c>
      <c r="AH532" s="327"/>
      <c r="AI532" s="327"/>
      <c r="AJ532" s="327"/>
      <c r="AK532" s="327"/>
      <c r="AL532" s="327"/>
      <c r="AM532" s="327"/>
      <c r="AN532" s="327"/>
      <c r="AO532" s="327"/>
      <c r="AP532" s="327"/>
      <c r="AQ532" s="327">
        <v>8</v>
      </c>
      <c r="AR532" s="327">
        <v>5</v>
      </c>
      <c r="AS532" s="327"/>
      <c r="AT532" s="327"/>
      <c r="AU532" s="327"/>
      <c r="AV532" s="327"/>
      <c r="AW532" s="327"/>
      <c r="AX532" s="327"/>
      <c r="AY532" s="327"/>
      <c r="AZ532" s="327"/>
      <c r="BA532" s="327"/>
      <c r="BB532" s="327">
        <v>1</v>
      </c>
      <c r="BC532" s="327">
        <v>1</v>
      </c>
      <c r="BD532" s="327"/>
      <c r="BE532" s="327"/>
      <c r="BF532" s="327"/>
      <c r="BG532" s="327"/>
      <c r="BH532" s="327"/>
      <c r="BI532" s="327"/>
      <c r="BJ532" s="327"/>
      <c r="BK532" s="327"/>
      <c r="BL532" s="327"/>
      <c r="BM532" s="327"/>
      <c r="BN532" s="327"/>
      <c r="BO532" s="327"/>
      <c r="BP532" s="327"/>
      <c r="BQ532" s="327"/>
      <c r="BR532" s="327"/>
      <c r="BS532" s="327">
        <v>2</v>
      </c>
      <c r="BT532" s="327"/>
      <c r="BU532" s="327">
        <v>2</v>
      </c>
      <c r="BV532" s="327"/>
      <c r="BW532" s="327"/>
      <c r="BX532" s="327"/>
      <c r="BY532" s="327"/>
      <c r="BZ532" s="327"/>
      <c r="CA532" s="327"/>
      <c r="CB532" s="327"/>
      <c r="CC532" s="327"/>
      <c r="CD532" s="327"/>
      <c r="CE532" s="327"/>
      <c r="CF532" s="327"/>
      <c r="CG532" s="327"/>
    </row>
    <row r="533" spans="2:85" ht="15" customHeight="1">
      <c r="B533" s="541" t="s">
        <v>1486</v>
      </c>
      <c r="C533" s="327" t="s">
        <v>113</v>
      </c>
      <c r="D533" s="327"/>
      <c r="E533" s="327" t="s">
        <v>113</v>
      </c>
      <c r="F533" s="327"/>
      <c r="G533" s="327" t="s">
        <v>1477</v>
      </c>
      <c r="H533" s="327" t="s">
        <v>1473</v>
      </c>
      <c r="I533" s="327" t="s">
        <v>1473</v>
      </c>
      <c r="J533" s="327" t="s">
        <v>1484</v>
      </c>
      <c r="K533" s="542" t="s">
        <v>1481</v>
      </c>
      <c r="L533" s="327"/>
      <c r="M533" s="327"/>
      <c r="N533" s="327"/>
      <c r="O533" s="327"/>
      <c r="P533" s="534"/>
      <c r="Q533" s="534"/>
      <c r="R533" s="534"/>
      <c r="S533" s="327"/>
      <c r="T533" s="327"/>
      <c r="U533" s="327"/>
      <c r="V533" s="327"/>
      <c r="W533" s="327"/>
      <c r="X533" s="327"/>
      <c r="Y533" s="327"/>
      <c r="Z533" s="327"/>
      <c r="AA533" s="327"/>
      <c r="AB533" s="327"/>
      <c r="AC533" s="327"/>
      <c r="AD533" s="327"/>
      <c r="AE533" s="327" t="s">
        <v>169</v>
      </c>
      <c r="AF533" s="327"/>
      <c r="AG533" s="327">
        <v>140</v>
      </c>
      <c r="AH533" s="327"/>
      <c r="AI533" s="327"/>
      <c r="AJ533" s="327"/>
      <c r="AK533" s="327"/>
      <c r="AL533" s="327"/>
      <c r="AM533" s="327"/>
      <c r="AN533" s="327"/>
      <c r="AO533" s="327"/>
      <c r="AP533" s="327"/>
      <c r="AQ533" s="327">
        <v>8</v>
      </c>
      <c r="AR533" s="327">
        <v>5</v>
      </c>
      <c r="AS533" s="327"/>
      <c r="AT533" s="327"/>
      <c r="AU533" s="327"/>
      <c r="AV533" s="327"/>
      <c r="AW533" s="327"/>
      <c r="AX533" s="327"/>
      <c r="AY533" s="327"/>
      <c r="AZ533" s="327"/>
      <c r="BA533" s="327"/>
      <c r="BB533" s="327">
        <v>1</v>
      </c>
      <c r="BC533" s="327">
        <v>1</v>
      </c>
      <c r="BD533" s="327"/>
      <c r="BE533" s="327"/>
      <c r="BF533" s="327"/>
      <c r="BG533" s="327"/>
      <c r="BH533" s="327"/>
      <c r="BI533" s="327"/>
      <c r="BJ533" s="327"/>
      <c r="BK533" s="327"/>
      <c r="BL533" s="327"/>
      <c r="BM533" s="327"/>
      <c r="BN533" s="327"/>
      <c r="BO533" s="327"/>
      <c r="BP533" s="327"/>
      <c r="BQ533" s="327"/>
      <c r="BR533" s="327"/>
      <c r="BS533" s="327">
        <v>2</v>
      </c>
      <c r="BT533" s="327"/>
      <c r="BU533" s="327">
        <v>2</v>
      </c>
      <c r="BV533" s="327"/>
      <c r="BW533" s="327"/>
      <c r="BX533" s="327"/>
      <c r="BY533" s="327"/>
      <c r="BZ533" s="327"/>
      <c r="CA533" s="327"/>
      <c r="CB533" s="327"/>
      <c r="CC533" s="327"/>
      <c r="CD533" s="327"/>
      <c r="CE533" s="327"/>
      <c r="CF533" s="327"/>
      <c r="CG533" s="327"/>
    </row>
    <row r="534" spans="2:85" ht="15" customHeight="1">
      <c r="B534" s="541" t="s">
        <v>1487</v>
      </c>
      <c r="C534" s="327" t="s">
        <v>113</v>
      </c>
      <c r="D534" s="327"/>
      <c r="E534" s="327" t="s">
        <v>113</v>
      </c>
      <c r="F534" s="327"/>
      <c r="G534" s="327" t="s">
        <v>1478</v>
      </c>
      <c r="H534" s="327" t="s">
        <v>1474</v>
      </c>
      <c r="I534" s="327" t="s">
        <v>1474</v>
      </c>
      <c r="J534" s="327" t="s">
        <v>1484</v>
      </c>
      <c r="K534" s="542" t="s">
        <v>1482</v>
      </c>
      <c r="L534" s="327"/>
      <c r="M534" s="327"/>
      <c r="N534" s="327"/>
      <c r="O534" s="327"/>
      <c r="P534" s="534"/>
      <c r="Q534" s="534"/>
      <c r="R534" s="534"/>
      <c r="S534" s="327"/>
      <c r="T534" s="327"/>
      <c r="U534" s="327"/>
      <c r="V534" s="327"/>
      <c r="W534" s="327"/>
      <c r="X534" s="327"/>
      <c r="Y534" s="327"/>
      <c r="Z534" s="327"/>
      <c r="AA534" s="327"/>
      <c r="AB534" s="327"/>
      <c r="AC534" s="327"/>
      <c r="AD534" s="327"/>
      <c r="AE534" s="327" t="s">
        <v>169</v>
      </c>
      <c r="AF534" s="327"/>
      <c r="AG534" s="327">
        <v>140</v>
      </c>
      <c r="AH534" s="327"/>
      <c r="AI534" s="327"/>
      <c r="AJ534" s="327"/>
      <c r="AK534" s="327"/>
      <c r="AL534" s="327"/>
      <c r="AM534" s="327"/>
      <c r="AN534" s="327"/>
      <c r="AO534" s="327"/>
      <c r="AP534" s="327"/>
      <c r="AQ534" s="327">
        <v>8</v>
      </c>
      <c r="AR534" s="327">
        <v>5</v>
      </c>
      <c r="AS534" s="327"/>
      <c r="AT534" s="327"/>
      <c r="AU534" s="327"/>
      <c r="AV534" s="327"/>
      <c r="AW534" s="327"/>
      <c r="AX534" s="327"/>
      <c r="AY534" s="327"/>
      <c r="AZ534" s="327"/>
      <c r="BA534" s="327"/>
      <c r="BB534" s="327">
        <v>1</v>
      </c>
      <c r="BC534" s="327">
        <v>1</v>
      </c>
      <c r="BD534" s="327"/>
      <c r="BE534" s="327"/>
      <c r="BF534" s="327"/>
      <c r="BG534" s="327"/>
      <c r="BH534" s="327"/>
      <c r="BI534" s="327"/>
      <c r="BJ534" s="327"/>
      <c r="BK534" s="327"/>
      <c r="BL534" s="327"/>
      <c r="BM534" s="327"/>
      <c r="BN534" s="327"/>
      <c r="BO534" s="327"/>
      <c r="BP534" s="327"/>
      <c r="BQ534" s="327"/>
      <c r="BR534" s="327"/>
      <c r="BS534" s="327">
        <v>2</v>
      </c>
      <c r="BT534" s="327"/>
      <c r="BU534" s="327">
        <v>2</v>
      </c>
      <c r="BV534" s="327"/>
      <c r="BW534" s="327"/>
      <c r="BX534" s="327"/>
      <c r="BY534" s="327"/>
      <c r="BZ534" s="327"/>
      <c r="CA534" s="327"/>
      <c r="CB534" s="327"/>
      <c r="CC534" s="327"/>
      <c r="CD534" s="327"/>
      <c r="CE534" s="327"/>
      <c r="CF534" s="327"/>
      <c r="CG534" s="327"/>
    </row>
    <row r="535" spans="2:85" ht="15" customHeight="1">
      <c r="B535" s="541" t="s">
        <v>1488</v>
      </c>
      <c r="C535" s="327" t="s">
        <v>113</v>
      </c>
      <c r="D535" s="327"/>
      <c r="E535" s="327" t="s">
        <v>113</v>
      </c>
      <c r="F535" s="327"/>
      <c r="G535" s="327" t="s">
        <v>1479</v>
      </c>
      <c r="H535" s="327" t="s">
        <v>1475</v>
      </c>
      <c r="I535" s="327" t="s">
        <v>1475</v>
      </c>
      <c r="J535" s="327" t="s">
        <v>1484</v>
      </c>
      <c r="K535" s="542" t="s">
        <v>1483</v>
      </c>
      <c r="L535" s="327"/>
      <c r="M535" s="327"/>
      <c r="N535" s="327"/>
      <c r="O535" s="327"/>
      <c r="P535" s="534"/>
      <c r="Q535" s="534"/>
      <c r="R535" s="534"/>
      <c r="S535" s="327"/>
      <c r="T535" s="327"/>
      <c r="U535" s="327"/>
      <c r="V535" s="327"/>
      <c r="W535" s="327"/>
      <c r="X535" s="327"/>
      <c r="Y535" s="327"/>
      <c r="Z535" s="327"/>
      <c r="AA535" s="327"/>
      <c r="AB535" s="327"/>
      <c r="AC535" s="327"/>
      <c r="AD535" s="327"/>
      <c r="AE535" s="327" t="s">
        <v>169</v>
      </c>
      <c r="AF535" s="327"/>
      <c r="AG535" s="327">
        <v>140</v>
      </c>
      <c r="AH535" s="327"/>
      <c r="AI535" s="327"/>
      <c r="AJ535" s="327"/>
      <c r="AK535" s="327"/>
      <c r="AL535" s="327"/>
      <c r="AM535" s="327"/>
      <c r="AN535" s="327"/>
      <c r="AO535" s="327"/>
      <c r="AP535" s="327"/>
      <c r="AQ535" s="327">
        <v>8</v>
      </c>
      <c r="AR535" s="327">
        <v>5</v>
      </c>
      <c r="AS535" s="327"/>
      <c r="AT535" s="327"/>
      <c r="AU535" s="327"/>
      <c r="AV535" s="327"/>
      <c r="AW535" s="327"/>
      <c r="AX535" s="327"/>
      <c r="AY535" s="327"/>
      <c r="AZ535" s="327"/>
      <c r="BA535" s="327"/>
      <c r="BB535" s="327">
        <v>1</v>
      </c>
      <c r="BC535" s="327">
        <v>1</v>
      </c>
      <c r="BD535" s="327"/>
      <c r="BE535" s="327"/>
      <c r="BF535" s="327"/>
      <c r="BG535" s="327"/>
      <c r="BH535" s="327"/>
      <c r="BI535" s="327"/>
      <c r="BJ535" s="327"/>
      <c r="BK535" s="327"/>
      <c r="BL535" s="327"/>
      <c r="BM535" s="327"/>
      <c r="BN535" s="327"/>
      <c r="BO535" s="327"/>
      <c r="BP535" s="327"/>
      <c r="BQ535" s="327"/>
      <c r="BR535" s="327"/>
      <c r="BS535" s="327">
        <v>2</v>
      </c>
      <c r="BT535" s="327"/>
      <c r="BU535" s="327">
        <v>2</v>
      </c>
      <c r="BV535" s="327"/>
      <c r="BW535" s="327"/>
      <c r="BX535" s="327"/>
      <c r="BY535" s="327"/>
      <c r="BZ535" s="327"/>
      <c r="CA535" s="327"/>
      <c r="CB535" s="327"/>
      <c r="CC535" s="327"/>
      <c r="CD535" s="327"/>
      <c r="CE535" s="327"/>
      <c r="CF535" s="327"/>
      <c r="CG535" s="327"/>
    </row>
    <row r="536" spans="2:85" ht="15" customHeight="1">
      <c r="C536" s="327"/>
      <c r="D536" s="327"/>
      <c r="E536" s="327"/>
      <c r="F536" s="327"/>
      <c r="G536" s="327" t="s">
        <v>1524</v>
      </c>
      <c r="H536" s="327" t="s">
        <v>1525</v>
      </c>
      <c r="I536" s="327"/>
      <c r="J536" s="327"/>
      <c r="K536" s="327"/>
      <c r="L536" s="327">
        <v>1</v>
      </c>
      <c r="M536" s="327">
        <v>300</v>
      </c>
      <c r="N536" s="327"/>
      <c r="O536" s="327">
        <v>300</v>
      </c>
      <c r="P536" s="534" t="e">
        <v>#DIV/0!</v>
      </c>
      <c r="Q536" s="534" t="e">
        <v>#DIV/0!</v>
      </c>
      <c r="R536" s="534" t="e">
        <v>#DIV/0!</v>
      </c>
      <c r="S536" s="327">
        <v>4</v>
      </c>
      <c r="T536" s="327" t="e">
        <v>#DIV/0!</v>
      </c>
      <c r="U536" s="327" t="e">
        <v>#DIV/0!</v>
      </c>
      <c r="V536" s="327" t="e">
        <v>#DIV/0!</v>
      </c>
      <c r="W536" s="327">
        <v>60</v>
      </c>
      <c r="X536" s="327" t="e">
        <v>#DIV/0!</v>
      </c>
      <c r="Y536" s="327"/>
      <c r="Z536" s="327"/>
      <c r="AA536" s="327"/>
      <c r="AB536" s="327"/>
      <c r="AC536" s="327"/>
      <c r="AD536" s="327"/>
      <c r="AE536" s="327" t="s">
        <v>159</v>
      </c>
      <c r="AF536" s="327"/>
      <c r="AG536" s="327">
        <v>180</v>
      </c>
      <c r="AH536" s="327"/>
      <c r="AI536" s="327"/>
      <c r="AJ536" s="327"/>
      <c r="AK536" s="327"/>
      <c r="AL536" s="327"/>
      <c r="AM536" s="327"/>
      <c r="AN536" s="327"/>
      <c r="AO536" s="327"/>
      <c r="AP536" s="327"/>
      <c r="AQ536" s="327">
        <v>6.3</v>
      </c>
      <c r="AR536" s="327">
        <v>6</v>
      </c>
      <c r="AS536" s="327"/>
      <c r="AT536" s="327"/>
      <c r="AU536" s="327"/>
      <c r="AV536" s="327"/>
      <c r="AW536" s="327"/>
      <c r="AX536" s="327"/>
      <c r="AY536" s="327"/>
      <c r="AZ536" s="327"/>
      <c r="BA536" s="327"/>
      <c r="BB536" s="327">
        <v>1</v>
      </c>
      <c r="BC536" s="327">
        <v>1</v>
      </c>
      <c r="BD536" s="327">
        <v>1</v>
      </c>
      <c r="BE536" s="327"/>
      <c r="BF536" s="327"/>
      <c r="BG536" s="327"/>
      <c r="BH536" s="327"/>
      <c r="BI536" s="327"/>
      <c r="BJ536" s="327"/>
      <c r="BK536" s="327"/>
      <c r="BL536" s="327"/>
      <c r="BM536" s="327"/>
      <c r="BN536" s="327"/>
      <c r="BO536" s="327"/>
      <c r="BP536" s="327"/>
      <c r="BQ536" s="327"/>
      <c r="BR536" s="327"/>
      <c r="BS536" s="327"/>
      <c r="BT536" s="327"/>
      <c r="BU536" s="327"/>
      <c r="BV536" s="327"/>
      <c r="BW536" s="327"/>
      <c r="BX536" s="327"/>
      <c r="BY536" s="327"/>
      <c r="BZ536" s="327"/>
      <c r="CA536" s="327"/>
      <c r="CB536" s="327"/>
      <c r="CC536" s="327"/>
      <c r="CD536" s="327"/>
      <c r="CE536" s="327"/>
      <c r="CF536" s="327"/>
      <c r="CG536" s="327"/>
    </row>
    <row r="537" spans="2:85" ht="15" customHeight="1">
      <c r="B537" s="524" t="s">
        <v>145</v>
      </c>
      <c r="C537" s="327" t="s">
        <v>1025</v>
      </c>
      <c r="D537" s="327"/>
      <c r="E537" s="327" t="s">
        <v>159</v>
      </c>
      <c r="F537" s="327"/>
      <c r="G537" s="190" t="s">
        <v>1530</v>
      </c>
      <c r="H537" s="327" t="s">
        <v>145</v>
      </c>
      <c r="I537" s="327" t="s">
        <v>906</v>
      </c>
      <c r="J537" s="327" t="s">
        <v>897</v>
      </c>
      <c r="K537" s="327" t="s">
        <v>956</v>
      </c>
      <c r="L537" s="327"/>
      <c r="M537" s="327"/>
      <c r="N537" s="327"/>
      <c r="O537" s="327"/>
      <c r="P537" s="336"/>
      <c r="Q537" s="336"/>
      <c r="R537" s="336"/>
      <c r="S537" s="327"/>
      <c r="T537" s="327"/>
      <c r="U537" s="327"/>
      <c r="V537" s="327"/>
      <c r="W537" s="327"/>
      <c r="X537" s="327"/>
      <c r="Y537" s="327"/>
      <c r="Z537" s="327"/>
      <c r="AA537" s="327"/>
      <c r="AB537" s="327"/>
      <c r="AC537" s="327"/>
      <c r="AD537" s="327"/>
      <c r="AE537" s="327" t="s">
        <v>169</v>
      </c>
      <c r="AF537" s="327"/>
      <c r="AG537" s="327">
        <v>360</v>
      </c>
      <c r="AH537" s="327"/>
      <c r="AI537" s="327"/>
      <c r="AJ537" s="327"/>
      <c r="AK537" s="327"/>
      <c r="AL537" s="327"/>
      <c r="AM537" s="327"/>
      <c r="AN537" s="327"/>
      <c r="AO537" s="327"/>
      <c r="AP537" s="327"/>
      <c r="AQ537" s="327">
        <v>6</v>
      </c>
      <c r="AR537" s="327">
        <v>5</v>
      </c>
      <c r="AS537" s="327"/>
      <c r="AT537" s="327"/>
      <c r="AU537" s="327"/>
      <c r="AV537" s="327"/>
      <c r="AW537" s="327"/>
      <c r="AX537" s="327"/>
      <c r="AY537" s="327"/>
      <c r="AZ537" s="327"/>
      <c r="BA537" s="327"/>
      <c r="BB537" s="327">
        <v>1</v>
      </c>
      <c r="BC537" s="327"/>
      <c r="BD537" s="327"/>
      <c r="BE537" s="327"/>
      <c r="BF537" s="327"/>
      <c r="BG537" s="327"/>
      <c r="BH537" s="327"/>
      <c r="BI537" s="327"/>
      <c r="BJ537" s="327"/>
      <c r="BK537" s="327"/>
      <c r="BL537" s="327"/>
      <c r="BM537" s="327"/>
      <c r="BN537" s="327"/>
      <c r="BO537" s="327"/>
      <c r="BP537" s="327"/>
      <c r="BQ537" s="327">
        <v>1</v>
      </c>
      <c r="BR537" s="327"/>
      <c r="BS537" s="327">
        <v>1</v>
      </c>
      <c r="BT537" s="327"/>
      <c r="BU537" s="327">
        <v>1</v>
      </c>
      <c r="BV537" s="327"/>
      <c r="BW537" s="327"/>
      <c r="BX537" s="327"/>
      <c r="BY537" s="327"/>
      <c r="BZ537" s="327"/>
      <c r="CA537" s="327"/>
      <c r="CB537" s="327"/>
      <c r="CC537" s="327"/>
      <c r="CD537" s="327"/>
      <c r="CE537" s="327"/>
      <c r="CF537" s="327"/>
      <c r="CG537" s="327"/>
    </row>
    <row r="538" spans="2:85" ht="15" customHeight="1">
      <c r="B538" s="524" t="s">
        <v>145</v>
      </c>
      <c r="C538" s="327" t="s">
        <v>1025</v>
      </c>
      <c r="D538" s="327"/>
      <c r="E538" s="327" t="s">
        <v>159</v>
      </c>
      <c r="F538" s="327"/>
      <c r="G538" s="190" t="s">
        <v>1531</v>
      </c>
      <c r="H538" s="327" t="s">
        <v>145</v>
      </c>
      <c r="I538" s="327" t="s">
        <v>906</v>
      </c>
      <c r="J538" s="327" t="s">
        <v>897</v>
      </c>
      <c r="K538" s="327" t="s">
        <v>956</v>
      </c>
      <c r="L538" s="327"/>
      <c r="M538" s="327"/>
      <c r="N538" s="327"/>
      <c r="O538" s="327"/>
      <c r="P538" s="336"/>
      <c r="Q538" s="336"/>
      <c r="R538" s="336"/>
      <c r="S538" s="327"/>
      <c r="T538" s="327"/>
      <c r="U538" s="327"/>
      <c r="V538" s="327"/>
      <c r="W538" s="327"/>
      <c r="X538" s="327"/>
      <c r="Y538" s="327"/>
      <c r="Z538" s="327"/>
      <c r="AA538" s="327"/>
      <c r="AB538" s="327"/>
      <c r="AC538" s="327"/>
      <c r="AD538" s="327"/>
      <c r="AE538" s="327" t="s">
        <v>149</v>
      </c>
      <c r="AF538" s="327"/>
      <c r="AG538" s="327">
        <v>180</v>
      </c>
      <c r="AH538" s="327"/>
      <c r="AI538" s="327"/>
      <c r="AJ538" s="327"/>
      <c r="AK538" s="327"/>
      <c r="AL538" s="327"/>
      <c r="AM538" s="327"/>
      <c r="AN538" s="327"/>
      <c r="AO538" s="327"/>
      <c r="AP538" s="327"/>
      <c r="AQ538" s="327">
        <v>6</v>
      </c>
      <c r="AR538" s="327">
        <v>5</v>
      </c>
      <c r="AS538" s="327"/>
      <c r="AT538" s="327"/>
      <c r="AU538" s="327"/>
      <c r="AV538" s="327"/>
      <c r="AW538" s="327"/>
      <c r="AX538" s="327"/>
      <c r="AY538" s="327"/>
      <c r="AZ538" s="327"/>
      <c r="BA538" s="327"/>
      <c r="BB538" s="327"/>
      <c r="BC538" s="327">
        <v>1</v>
      </c>
      <c r="BD538" s="327">
        <v>1</v>
      </c>
      <c r="BE538" s="327">
        <v>1</v>
      </c>
      <c r="BF538" s="327"/>
      <c r="BG538" s="327"/>
      <c r="BH538" s="327"/>
      <c r="BI538" s="327"/>
      <c r="BJ538" s="327"/>
      <c r="BK538" s="327"/>
      <c r="BL538" s="327"/>
      <c r="BM538" s="327"/>
      <c r="BN538" s="327">
        <v>1</v>
      </c>
      <c r="BO538" s="327">
        <v>1</v>
      </c>
      <c r="BP538" s="327">
        <v>1</v>
      </c>
      <c r="BQ538" s="327"/>
      <c r="BR538" s="327"/>
      <c r="BS538" s="327">
        <v>1</v>
      </c>
      <c r="BT538" s="327"/>
      <c r="BU538" s="327">
        <v>1</v>
      </c>
      <c r="BV538" s="327"/>
      <c r="BW538" s="327"/>
      <c r="BX538" s="327"/>
      <c r="BY538" s="327"/>
      <c r="BZ538" s="327"/>
      <c r="CA538" s="327"/>
      <c r="CB538" s="327"/>
      <c r="CC538" s="327"/>
      <c r="CD538" s="327"/>
      <c r="CE538" s="327"/>
      <c r="CF538" s="327"/>
      <c r="CG538" s="327"/>
    </row>
    <row r="539" spans="2:85" ht="15" customHeight="1">
      <c r="B539" s="524" t="s">
        <v>1247</v>
      </c>
      <c r="C539" s="327" t="s">
        <v>1025</v>
      </c>
      <c r="D539" s="327"/>
      <c r="E539" s="327" t="s">
        <v>159</v>
      </c>
      <c r="F539" s="327"/>
      <c r="G539" s="327" t="s">
        <v>1536</v>
      </c>
      <c r="H539" s="327" t="s">
        <v>1177</v>
      </c>
      <c r="I539" s="327"/>
      <c r="J539" s="327"/>
      <c r="K539" s="327" t="s">
        <v>937</v>
      </c>
      <c r="L539" s="327"/>
      <c r="M539" s="327"/>
      <c r="N539" s="327"/>
      <c r="O539" s="327"/>
      <c r="P539" s="336"/>
      <c r="Q539" s="336"/>
      <c r="R539" s="336"/>
      <c r="S539" s="327"/>
      <c r="T539" s="327"/>
      <c r="U539" s="327"/>
      <c r="V539" s="327"/>
      <c r="W539" s="327"/>
      <c r="X539" s="327"/>
      <c r="Y539" s="327"/>
      <c r="Z539" s="327"/>
      <c r="AA539" s="327"/>
      <c r="AB539" s="327"/>
      <c r="AC539" s="327"/>
      <c r="AD539" s="327"/>
      <c r="AE539" s="327" t="s">
        <v>1070</v>
      </c>
      <c r="AF539" s="327"/>
      <c r="AG539" s="327">
        <v>50</v>
      </c>
      <c r="AH539" s="327"/>
      <c r="AI539" s="327"/>
      <c r="AJ539" s="327"/>
      <c r="AK539" s="327"/>
      <c r="AL539" s="327"/>
      <c r="AM539" s="327"/>
      <c r="AN539" s="327"/>
      <c r="AO539" s="327"/>
      <c r="AP539" s="327"/>
      <c r="AQ539" s="537">
        <v>8</v>
      </c>
      <c r="AR539" s="537">
        <v>20</v>
      </c>
      <c r="AS539" s="327"/>
      <c r="AT539" s="327"/>
      <c r="AU539" s="327">
        <v>2</v>
      </c>
      <c r="AV539" s="327"/>
      <c r="AW539" s="327"/>
      <c r="AX539" s="327"/>
      <c r="AY539" s="327"/>
      <c r="AZ539" s="327"/>
      <c r="BA539" s="327"/>
      <c r="BB539" s="327">
        <v>1</v>
      </c>
      <c r="BC539" s="327">
        <v>1</v>
      </c>
      <c r="BD539" s="327"/>
      <c r="BE539" s="327"/>
      <c r="BF539" s="327"/>
      <c r="BG539" s="327"/>
      <c r="BH539" s="327"/>
      <c r="BI539" s="327"/>
      <c r="BJ539" s="327"/>
      <c r="BK539" s="327"/>
      <c r="BL539" s="327"/>
      <c r="BM539" s="327"/>
      <c r="BN539" s="327">
        <v>1</v>
      </c>
      <c r="BO539" s="327">
        <v>1</v>
      </c>
      <c r="BP539" s="327"/>
      <c r="BQ539" s="327"/>
      <c r="BR539" s="327"/>
      <c r="BS539" s="327">
        <v>4</v>
      </c>
      <c r="BT539" s="327"/>
      <c r="BU539" s="327">
        <v>4</v>
      </c>
      <c r="BV539" s="327"/>
      <c r="BW539" s="327"/>
      <c r="BX539" s="327"/>
      <c r="BY539" s="327"/>
      <c r="BZ539" s="327"/>
      <c r="CA539" s="327"/>
      <c r="CB539" s="327"/>
      <c r="CC539" s="327"/>
      <c r="CD539" s="327"/>
      <c r="CE539" s="327"/>
      <c r="CF539" s="327"/>
      <c r="CG539" s="327"/>
    </row>
    <row r="540" spans="2:85" ht="15" customHeight="1">
      <c r="B540" s="524" t="s">
        <v>1248</v>
      </c>
      <c r="C540" s="327" t="s">
        <v>1025</v>
      </c>
      <c r="D540" s="327"/>
      <c r="E540" s="327" t="s">
        <v>159</v>
      </c>
      <c r="F540" s="327"/>
      <c r="G540" s="327" t="s">
        <v>1537</v>
      </c>
      <c r="H540" s="327" t="s">
        <v>1178</v>
      </c>
      <c r="I540" s="327"/>
      <c r="J540" s="327"/>
      <c r="K540" s="327" t="s">
        <v>938</v>
      </c>
      <c r="L540" s="327"/>
      <c r="M540" s="327"/>
      <c r="N540" s="327"/>
      <c r="O540" s="327"/>
      <c r="P540" s="336"/>
      <c r="Q540" s="336"/>
      <c r="R540" s="336"/>
      <c r="S540" s="327"/>
      <c r="T540" s="327"/>
      <c r="U540" s="327"/>
      <c r="V540" s="327"/>
      <c r="W540" s="327"/>
      <c r="X540" s="327"/>
      <c r="Y540" s="327"/>
      <c r="Z540" s="327"/>
      <c r="AA540" s="327"/>
      <c r="AB540" s="327"/>
      <c r="AC540" s="327"/>
      <c r="AD540" s="327"/>
      <c r="AE540" s="327" t="s">
        <v>1070</v>
      </c>
      <c r="AF540" s="327"/>
      <c r="AG540" s="327">
        <v>50</v>
      </c>
      <c r="AH540" s="327"/>
      <c r="AI540" s="327"/>
      <c r="AJ540" s="327"/>
      <c r="AK540" s="327"/>
      <c r="AL540" s="327"/>
      <c r="AM540" s="327"/>
      <c r="AN540" s="327"/>
      <c r="AO540" s="327"/>
      <c r="AP540" s="327"/>
      <c r="AQ540" s="537">
        <v>8</v>
      </c>
      <c r="AR540" s="537">
        <v>20</v>
      </c>
      <c r="AS540" s="327">
        <v>2</v>
      </c>
      <c r="AT540" s="327"/>
      <c r="AU540" s="327">
        <v>2</v>
      </c>
      <c r="AV540" s="327"/>
      <c r="AW540" s="327"/>
      <c r="AX540" s="327"/>
      <c r="AY540" s="327"/>
      <c r="AZ540" s="327"/>
      <c r="BA540" s="327"/>
      <c r="BB540" s="327">
        <v>1</v>
      </c>
      <c r="BC540" s="327">
        <v>1</v>
      </c>
      <c r="BD540" s="327"/>
      <c r="BE540" s="327"/>
      <c r="BF540" s="327"/>
      <c r="BG540" s="327"/>
      <c r="BH540" s="327"/>
      <c r="BI540" s="327"/>
      <c r="BJ540" s="327"/>
      <c r="BK540" s="327"/>
      <c r="BL540" s="327"/>
      <c r="BM540" s="327"/>
      <c r="BN540" s="327">
        <v>1</v>
      </c>
      <c r="BO540" s="327">
        <v>1</v>
      </c>
      <c r="BP540" s="327"/>
      <c r="BQ540" s="327"/>
      <c r="BR540" s="327"/>
      <c r="BS540" s="327">
        <v>4</v>
      </c>
      <c r="BT540" s="327"/>
      <c r="BU540" s="327">
        <v>4</v>
      </c>
      <c r="BV540" s="327"/>
      <c r="BW540" s="327"/>
      <c r="BX540" s="327"/>
      <c r="BY540" s="327"/>
      <c r="BZ540" s="327"/>
      <c r="CA540" s="327"/>
      <c r="CB540" s="327"/>
      <c r="CC540" s="327"/>
      <c r="CD540" s="327"/>
      <c r="CE540" s="327"/>
      <c r="CF540" s="327"/>
      <c r="CG540" s="327"/>
    </row>
    <row r="541" spans="2:85" ht="15" customHeight="1">
      <c r="B541" s="524" t="s">
        <v>1247</v>
      </c>
      <c r="C541" s="327" t="s">
        <v>1025</v>
      </c>
      <c r="D541" s="327"/>
      <c r="E541" s="327" t="s">
        <v>159</v>
      </c>
      <c r="F541" s="327"/>
      <c r="G541" s="327" t="s">
        <v>1538</v>
      </c>
      <c r="H541" s="327" t="s">
        <v>1100</v>
      </c>
      <c r="I541" s="327"/>
      <c r="J541" s="327"/>
      <c r="K541" s="327" t="s">
        <v>935</v>
      </c>
      <c r="L541" s="327"/>
      <c r="M541" s="327"/>
      <c r="N541" s="327"/>
      <c r="O541" s="327"/>
      <c r="P541" s="336"/>
      <c r="Q541" s="336"/>
      <c r="R541" s="336"/>
      <c r="S541" s="327"/>
      <c r="T541" s="327"/>
      <c r="U541" s="327"/>
      <c r="V541" s="327"/>
      <c r="W541" s="327"/>
      <c r="X541" s="327"/>
      <c r="Y541" s="327"/>
      <c r="Z541" s="327"/>
      <c r="AA541" s="327"/>
      <c r="AB541" s="327"/>
      <c r="AC541" s="327"/>
      <c r="AD541" s="327"/>
      <c r="AE541" s="327" t="s">
        <v>1070</v>
      </c>
      <c r="AF541" s="327"/>
      <c r="AG541" s="327">
        <v>50</v>
      </c>
      <c r="AH541" s="327"/>
      <c r="AI541" s="327"/>
      <c r="AJ541" s="327"/>
      <c r="AK541" s="327"/>
      <c r="AL541" s="327"/>
      <c r="AM541" s="327"/>
      <c r="AN541" s="327"/>
      <c r="AO541" s="327"/>
      <c r="AP541" s="327"/>
      <c r="AQ541" s="537">
        <v>8</v>
      </c>
      <c r="AR541" s="537">
        <v>20</v>
      </c>
      <c r="AS541" s="327"/>
      <c r="AT541" s="327"/>
      <c r="AU541" s="327">
        <v>2</v>
      </c>
      <c r="AV541" s="327"/>
      <c r="AW541" s="327"/>
      <c r="AX541" s="327"/>
      <c r="AY541" s="327"/>
      <c r="AZ541" s="327"/>
      <c r="BA541" s="327"/>
      <c r="BB541" s="327">
        <v>1</v>
      </c>
      <c r="BC541" s="327">
        <v>1</v>
      </c>
      <c r="BD541" s="327"/>
      <c r="BE541" s="327"/>
      <c r="BF541" s="327"/>
      <c r="BG541" s="327"/>
      <c r="BH541" s="327"/>
      <c r="BI541" s="327"/>
      <c r="BJ541" s="327"/>
      <c r="BK541" s="327"/>
      <c r="BL541" s="327"/>
      <c r="BM541" s="327"/>
      <c r="BN541" s="327">
        <v>1</v>
      </c>
      <c r="BO541" s="327">
        <v>1</v>
      </c>
      <c r="BP541" s="327"/>
      <c r="BQ541" s="327"/>
      <c r="BR541" s="327"/>
      <c r="BS541" s="327">
        <v>4</v>
      </c>
      <c r="BT541" s="327"/>
      <c r="BU541" s="327">
        <v>4</v>
      </c>
      <c r="BV541" s="327"/>
      <c r="BW541" s="327"/>
      <c r="BX541" s="327"/>
      <c r="BY541" s="327"/>
      <c r="BZ541" s="327"/>
      <c r="CA541" s="327"/>
      <c r="CB541" s="327"/>
      <c r="CC541" s="327"/>
      <c r="CD541" s="327"/>
      <c r="CE541" s="327"/>
      <c r="CF541" s="327"/>
      <c r="CG541" s="327"/>
    </row>
    <row r="542" spans="2:85" ht="15" customHeight="1">
      <c r="B542" s="524" t="s">
        <v>1248</v>
      </c>
      <c r="C542" s="327" t="s">
        <v>1025</v>
      </c>
      <c r="D542" s="327"/>
      <c r="E542" s="327" t="s">
        <v>159</v>
      </c>
      <c r="F542" s="327"/>
      <c r="G542" s="327" t="s">
        <v>1539</v>
      </c>
      <c r="H542" s="327" t="s">
        <v>1179</v>
      </c>
      <c r="I542" s="327"/>
      <c r="J542" s="327"/>
      <c r="K542" s="327" t="s">
        <v>936</v>
      </c>
      <c r="L542" s="327"/>
      <c r="M542" s="327"/>
      <c r="N542" s="327"/>
      <c r="O542" s="327"/>
      <c r="P542" s="336"/>
      <c r="Q542" s="336"/>
      <c r="R542" s="336"/>
      <c r="S542" s="327"/>
      <c r="T542" s="327"/>
      <c r="U542" s="327"/>
      <c r="V542" s="327"/>
      <c r="W542" s="327"/>
      <c r="X542" s="327"/>
      <c r="Y542" s="327"/>
      <c r="Z542" s="327"/>
      <c r="AA542" s="327"/>
      <c r="AB542" s="327"/>
      <c r="AC542" s="327"/>
      <c r="AD542" s="327"/>
      <c r="AE542" s="327" t="s">
        <v>1070</v>
      </c>
      <c r="AF542" s="327"/>
      <c r="AG542" s="327">
        <v>50</v>
      </c>
      <c r="AH542" s="327"/>
      <c r="AI542" s="327"/>
      <c r="AJ542" s="327"/>
      <c r="AK542" s="327"/>
      <c r="AL542" s="327"/>
      <c r="AM542" s="327"/>
      <c r="AN542" s="327"/>
      <c r="AO542" s="327"/>
      <c r="AP542" s="327"/>
      <c r="AQ542" s="537">
        <v>8</v>
      </c>
      <c r="AR542" s="537">
        <v>20</v>
      </c>
      <c r="AS542" s="327">
        <v>2</v>
      </c>
      <c r="AT542" s="327"/>
      <c r="AU542" s="327">
        <v>2</v>
      </c>
      <c r="AV542" s="327"/>
      <c r="AW542" s="327"/>
      <c r="AX542" s="327"/>
      <c r="AY542" s="327"/>
      <c r="AZ542" s="327"/>
      <c r="BA542" s="327"/>
      <c r="BB542" s="327">
        <v>1</v>
      </c>
      <c r="BC542" s="327">
        <v>1</v>
      </c>
      <c r="BD542" s="327"/>
      <c r="BE542" s="327"/>
      <c r="BF542" s="327"/>
      <c r="BG542" s="327"/>
      <c r="BH542" s="327"/>
      <c r="BI542" s="327"/>
      <c r="BJ542" s="327"/>
      <c r="BK542" s="327"/>
      <c r="BL542" s="327"/>
      <c r="BM542" s="327"/>
      <c r="BN542" s="327">
        <v>1</v>
      </c>
      <c r="BO542" s="327">
        <v>1</v>
      </c>
      <c r="BP542" s="327"/>
      <c r="BQ542" s="327"/>
      <c r="BR542" s="327"/>
      <c r="BS542" s="327">
        <v>4</v>
      </c>
      <c r="BT542" s="327"/>
      <c r="BU542" s="327">
        <v>4</v>
      </c>
      <c r="BV542" s="327"/>
      <c r="BW542" s="327"/>
      <c r="BX542" s="327"/>
      <c r="BY542" s="327"/>
      <c r="BZ542" s="327"/>
      <c r="CA542" s="327"/>
      <c r="CB542" s="327"/>
      <c r="CC542" s="327"/>
      <c r="CD542" s="327"/>
      <c r="CE542" s="327"/>
      <c r="CF542" s="327"/>
      <c r="CG542" s="327"/>
    </row>
    <row r="543" spans="2:85" ht="15" customHeight="1">
      <c r="B543" s="524" t="s">
        <v>1247</v>
      </c>
      <c r="C543" s="327" t="s">
        <v>1025</v>
      </c>
      <c r="D543" s="327"/>
      <c r="E543" s="327" t="s">
        <v>159</v>
      </c>
      <c r="F543" s="327"/>
      <c r="G543" s="327" t="s">
        <v>1540</v>
      </c>
      <c r="H543" s="327" t="s">
        <v>1177</v>
      </c>
      <c r="I543" s="327"/>
      <c r="J543" s="327"/>
      <c r="K543" s="327" t="s">
        <v>937</v>
      </c>
      <c r="L543" s="327"/>
      <c r="M543" s="327"/>
      <c r="N543" s="327"/>
      <c r="O543" s="327"/>
      <c r="P543" s="336"/>
      <c r="Q543" s="336"/>
      <c r="R543" s="336"/>
      <c r="S543" s="327"/>
      <c r="T543" s="327"/>
      <c r="U543" s="327"/>
      <c r="V543" s="327"/>
      <c r="W543" s="327"/>
      <c r="X543" s="327"/>
      <c r="Y543" s="327"/>
      <c r="Z543" s="327"/>
      <c r="AA543" s="327"/>
      <c r="AB543" s="327"/>
      <c r="AC543" s="327"/>
      <c r="AD543" s="327"/>
      <c r="AE543" s="327" t="s">
        <v>149</v>
      </c>
      <c r="AF543" s="327"/>
      <c r="AG543" s="327">
        <v>50</v>
      </c>
      <c r="AH543" s="327"/>
      <c r="AI543" s="327"/>
      <c r="AJ543" s="327"/>
      <c r="AK543" s="327"/>
      <c r="AL543" s="327"/>
      <c r="AM543" s="327"/>
      <c r="AN543" s="327"/>
      <c r="AO543" s="327"/>
      <c r="AP543" s="327"/>
      <c r="AQ543" s="537">
        <v>8</v>
      </c>
      <c r="AR543" s="537">
        <v>20</v>
      </c>
      <c r="AS543" s="327"/>
      <c r="AT543" s="327"/>
      <c r="AU543" s="327">
        <v>2</v>
      </c>
      <c r="AV543" s="327"/>
      <c r="AW543" s="327"/>
      <c r="AX543" s="327"/>
      <c r="AY543" s="327"/>
      <c r="AZ543" s="327"/>
      <c r="BA543" s="327"/>
      <c r="BB543" s="327"/>
      <c r="BC543" s="327"/>
      <c r="BD543" s="327">
        <v>1</v>
      </c>
      <c r="BE543" s="327">
        <v>1</v>
      </c>
      <c r="BF543" s="327"/>
      <c r="BG543" s="327"/>
      <c r="BH543" s="327"/>
      <c r="BI543" s="327"/>
      <c r="BJ543" s="327"/>
      <c r="BK543" s="327"/>
      <c r="BL543" s="327"/>
      <c r="BM543" s="327"/>
      <c r="BN543" s="327"/>
      <c r="BO543" s="327"/>
      <c r="BP543" s="327">
        <v>1</v>
      </c>
      <c r="BQ543" s="327">
        <v>1</v>
      </c>
      <c r="BR543" s="327"/>
      <c r="BS543" s="327">
        <v>4</v>
      </c>
      <c r="BT543" s="327"/>
      <c r="BU543" s="327">
        <v>4</v>
      </c>
      <c r="BV543" s="327"/>
      <c r="BW543" s="327"/>
      <c r="BX543" s="327"/>
      <c r="BY543" s="327"/>
      <c r="BZ543" s="327"/>
      <c r="CA543" s="327"/>
      <c r="CB543" s="327"/>
      <c r="CC543" s="327"/>
      <c r="CD543" s="327"/>
      <c r="CE543" s="327"/>
      <c r="CF543" s="327"/>
      <c r="CG543" s="327"/>
    </row>
    <row r="544" spans="2:85" ht="15" customHeight="1">
      <c r="B544" s="524" t="s">
        <v>1248</v>
      </c>
      <c r="C544" s="327" t="s">
        <v>1025</v>
      </c>
      <c r="D544" s="327"/>
      <c r="E544" s="327" t="s">
        <v>159</v>
      </c>
      <c r="F544" s="327"/>
      <c r="G544" s="327" t="s">
        <v>1541</v>
      </c>
      <c r="H544" s="327" t="s">
        <v>1178</v>
      </c>
      <c r="I544" s="327"/>
      <c r="J544" s="327"/>
      <c r="K544" s="327" t="s">
        <v>938</v>
      </c>
      <c r="L544" s="327"/>
      <c r="M544" s="327"/>
      <c r="N544" s="327"/>
      <c r="O544" s="327"/>
      <c r="P544" s="336"/>
      <c r="Q544" s="336"/>
      <c r="R544" s="336"/>
      <c r="S544" s="327"/>
      <c r="T544" s="327"/>
      <c r="U544" s="327"/>
      <c r="V544" s="327"/>
      <c r="W544" s="327"/>
      <c r="X544" s="327"/>
      <c r="Y544" s="327"/>
      <c r="Z544" s="327"/>
      <c r="AA544" s="327"/>
      <c r="AB544" s="327"/>
      <c r="AC544" s="327"/>
      <c r="AD544" s="327"/>
      <c r="AE544" s="327" t="s">
        <v>149</v>
      </c>
      <c r="AF544" s="327"/>
      <c r="AG544" s="327">
        <v>50</v>
      </c>
      <c r="AH544" s="327"/>
      <c r="AI544" s="327"/>
      <c r="AJ544" s="327"/>
      <c r="AK544" s="327"/>
      <c r="AL544" s="327"/>
      <c r="AM544" s="327"/>
      <c r="AN544" s="327"/>
      <c r="AO544" s="327"/>
      <c r="AP544" s="327"/>
      <c r="AQ544" s="537">
        <v>8</v>
      </c>
      <c r="AR544" s="537">
        <v>20</v>
      </c>
      <c r="AS544" s="327">
        <v>2</v>
      </c>
      <c r="AT544" s="327"/>
      <c r="AU544" s="327">
        <v>2</v>
      </c>
      <c r="AV544" s="327"/>
      <c r="AW544" s="327"/>
      <c r="AX544" s="327"/>
      <c r="AY544" s="327"/>
      <c r="AZ544" s="327"/>
      <c r="BA544" s="327"/>
      <c r="BB544" s="327"/>
      <c r="BC544" s="327"/>
      <c r="BD544" s="327">
        <v>1</v>
      </c>
      <c r="BE544" s="327">
        <v>1</v>
      </c>
      <c r="BF544" s="327"/>
      <c r="BG544" s="327"/>
      <c r="BH544" s="327"/>
      <c r="BI544" s="327"/>
      <c r="BJ544" s="327"/>
      <c r="BK544" s="327"/>
      <c r="BL544" s="327"/>
      <c r="BM544" s="327"/>
      <c r="BN544" s="327"/>
      <c r="BO544" s="327"/>
      <c r="BP544" s="327">
        <v>1</v>
      </c>
      <c r="BQ544" s="327">
        <v>1</v>
      </c>
      <c r="BR544" s="327"/>
      <c r="BS544" s="327">
        <v>4</v>
      </c>
      <c r="BT544" s="327"/>
      <c r="BU544" s="327">
        <v>4</v>
      </c>
      <c r="BV544" s="327"/>
      <c r="BW544" s="327"/>
      <c r="BX544" s="327"/>
      <c r="BY544" s="327"/>
      <c r="BZ544" s="327"/>
      <c r="CA544" s="327"/>
      <c r="CB544" s="327"/>
      <c r="CC544" s="327"/>
      <c r="CD544" s="327"/>
      <c r="CE544" s="327"/>
      <c r="CF544" s="327"/>
      <c r="CG544" s="327"/>
    </row>
    <row r="545" spans="2:96" ht="15" customHeight="1">
      <c r="B545" s="524" t="s">
        <v>1247</v>
      </c>
      <c r="C545" s="327" t="s">
        <v>1025</v>
      </c>
      <c r="D545" s="327"/>
      <c r="E545" s="327" t="s">
        <v>159</v>
      </c>
      <c r="F545" s="327"/>
      <c r="G545" s="327" t="s">
        <v>1542</v>
      </c>
      <c r="H545" s="327" t="s">
        <v>1100</v>
      </c>
      <c r="I545" s="327"/>
      <c r="J545" s="327"/>
      <c r="K545" s="327" t="s">
        <v>935</v>
      </c>
      <c r="L545" s="327"/>
      <c r="M545" s="327"/>
      <c r="N545" s="327"/>
      <c r="O545" s="327"/>
      <c r="P545" s="336"/>
      <c r="Q545" s="336"/>
      <c r="R545" s="336"/>
      <c r="S545" s="327"/>
      <c r="T545" s="327"/>
      <c r="U545" s="327"/>
      <c r="V545" s="327"/>
      <c r="W545" s="327"/>
      <c r="X545" s="327"/>
      <c r="Y545" s="327"/>
      <c r="Z545" s="327"/>
      <c r="AA545" s="327"/>
      <c r="AB545" s="327"/>
      <c r="AC545" s="327"/>
      <c r="AD545" s="327"/>
      <c r="AE545" s="327" t="s">
        <v>149</v>
      </c>
      <c r="AF545" s="327"/>
      <c r="AG545" s="327">
        <v>50</v>
      </c>
      <c r="AH545" s="327"/>
      <c r="AI545" s="327"/>
      <c r="AJ545" s="327"/>
      <c r="AK545" s="327"/>
      <c r="AL545" s="327"/>
      <c r="AM545" s="327"/>
      <c r="AN545" s="327"/>
      <c r="AO545" s="327"/>
      <c r="AP545" s="327"/>
      <c r="AQ545" s="537">
        <v>8</v>
      </c>
      <c r="AR545" s="537">
        <v>20</v>
      </c>
      <c r="AS545" s="327"/>
      <c r="AT545" s="327"/>
      <c r="AU545" s="327">
        <v>2</v>
      </c>
      <c r="AV545" s="327"/>
      <c r="AW545" s="327"/>
      <c r="AX545" s="327"/>
      <c r="AY545" s="327"/>
      <c r="AZ545" s="327"/>
      <c r="BA545" s="327"/>
      <c r="BB545" s="327"/>
      <c r="BC545" s="327"/>
      <c r="BD545" s="327">
        <v>1</v>
      </c>
      <c r="BE545" s="327">
        <v>1</v>
      </c>
      <c r="BF545" s="327"/>
      <c r="BG545" s="327"/>
      <c r="BH545" s="327"/>
      <c r="BI545" s="327"/>
      <c r="BJ545" s="327"/>
      <c r="BK545" s="327"/>
      <c r="BL545" s="327"/>
      <c r="BM545" s="327"/>
      <c r="BN545" s="327"/>
      <c r="BO545" s="327"/>
      <c r="BP545" s="327">
        <v>1</v>
      </c>
      <c r="BQ545" s="327">
        <v>1</v>
      </c>
      <c r="BR545" s="327"/>
      <c r="BS545" s="327">
        <v>4</v>
      </c>
      <c r="BT545" s="327"/>
      <c r="BU545" s="327">
        <v>4</v>
      </c>
      <c r="BV545" s="327"/>
      <c r="BW545" s="327"/>
      <c r="BX545" s="327"/>
      <c r="BY545" s="327"/>
      <c r="BZ545" s="327"/>
      <c r="CA545" s="327"/>
      <c r="CB545" s="327"/>
      <c r="CC545" s="327"/>
      <c r="CD545" s="327"/>
      <c r="CE545" s="327"/>
      <c r="CF545" s="327"/>
      <c r="CG545" s="327"/>
    </row>
    <row r="546" spans="2:96" ht="15" customHeight="1">
      <c r="B546" s="524" t="s">
        <v>1248</v>
      </c>
      <c r="C546" s="327" t="s">
        <v>1025</v>
      </c>
      <c r="D546" s="327"/>
      <c r="E546" s="327" t="s">
        <v>159</v>
      </c>
      <c r="F546" s="327"/>
      <c r="G546" s="327" t="s">
        <v>1543</v>
      </c>
      <c r="H546" s="327" t="s">
        <v>1179</v>
      </c>
      <c r="I546" s="327"/>
      <c r="J546" s="327"/>
      <c r="K546" s="327" t="s">
        <v>936</v>
      </c>
      <c r="L546" s="327"/>
      <c r="M546" s="327"/>
      <c r="N546" s="327"/>
      <c r="O546" s="327"/>
      <c r="P546" s="336"/>
      <c r="Q546" s="336"/>
      <c r="R546" s="336"/>
      <c r="S546" s="327"/>
      <c r="T546" s="327"/>
      <c r="U546" s="327"/>
      <c r="V546" s="327"/>
      <c r="W546" s="327"/>
      <c r="X546" s="327"/>
      <c r="Y546" s="327"/>
      <c r="Z546" s="327"/>
      <c r="AA546" s="327"/>
      <c r="AB546" s="327"/>
      <c r="AC546" s="327"/>
      <c r="AD546" s="327"/>
      <c r="AE546" s="327" t="s">
        <v>149</v>
      </c>
      <c r="AF546" s="327"/>
      <c r="AG546" s="327">
        <v>50</v>
      </c>
      <c r="AH546" s="327"/>
      <c r="AI546" s="327"/>
      <c r="AJ546" s="327"/>
      <c r="AK546" s="327"/>
      <c r="AL546" s="327"/>
      <c r="AM546" s="327"/>
      <c r="AN546" s="327"/>
      <c r="AO546" s="327"/>
      <c r="AP546" s="327"/>
      <c r="AQ546" s="537">
        <v>8</v>
      </c>
      <c r="AR546" s="537">
        <v>20</v>
      </c>
      <c r="AS546" s="327">
        <v>2</v>
      </c>
      <c r="AT546" s="327"/>
      <c r="AU546" s="327">
        <v>2</v>
      </c>
      <c r="AV546" s="327"/>
      <c r="AW546" s="327"/>
      <c r="AX546" s="327"/>
      <c r="AY546" s="327"/>
      <c r="AZ546" s="327"/>
      <c r="BA546" s="327"/>
      <c r="BB546" s="327"/>
      <c r="BC546" s="327"/>
      <c r="BD546" s="327">
        <v>1</v>
      </c>
      <c r="BE546" s="327">
        <v>1</v>
      </c>
      <c r="BF546" s="327"/>
      <c r="BG546" s="327"/>
      <c r="BH546" s="327"/>
      <c r="BI546" s="327"/>
      <c r="BJ546" s="327"/>
      <c r="BK546" s="327"/>
      <c r="BL546" s="327"/>
      <c r="BM546" s="327"/>
      <c r="BN546" s="327"/>
      <c r="BO546" s="327"/>
      <c r="BP546" s="327">
        <v>1</v>
      </c>
      <c r="BQ546" s="327">
        <v>1</v>
      </c>
      <c r="BR546" s="327"/>
      <c r="BS546" s="327">
        <v>4</v>
      </c>
      <c r="BT546" s="327"/>
      <c r="BU546" s="327">
        <v>4</v>
      </c>
      <c r="BV546" s="327"/>
      <c r="BW546" s="327"/>
      <c r="BX546" s="327"/>
      <c r="BY546" s="327"/>
      <c r="BZ546" s="327"/>
      <c r="CA546" s="327"/>
      <c r="CB546" s="327"/>
      <c r="CC546" s="327"/>
      <c r="CD546" s="327"/>
      <c r="CE546" s="327"/>
      <c r="CF546" s="327"/>
      <c r="CG546" s="327"/>
    </row>
    <row r="547" spans="2:96" ht="15" customHeight="1">
      <c r="B547" s="524" t="s">
        <v>1247</v>
      </c>
      <c r="C547" s="327" t="s">
        <v>1025</v>
      </c>
      <c r="D547" s="327"/>
      <c r="E547" s="327" t="s">
        <v>261</v>
      </c>
      <c r="F547" s="327"/>
      <c r="G547" s="327" t="s">
        <v>1544</v>
      </c>
      <c r="H547" s="327" t="s">
        <v>1544</v>
      </c>
      <c r="I547" s="327"/>
      <c r="J547" s="327"/>
      <c r="K547" s="327" t="s">
        <v>935</v>
      </c>
      <c r="L547" s="327"/>
      <c r="M547" s="327"/>
      <c r="N547" s="327"/>
      <c r="O547" s="327"/>
      <c r="P547" s="336"/>
      <c r="Q547" s="336"/>
      <c r="R547" s="336"/>
      <c r="S547" s="327"/>
      <c r="T547" s="327"/>
      <c r="U547" s="327"/>
      <c r="V547" s="327"/>
      <c r="W547" s="327"/>
      <c r="X547" s="327"/>
      <c r="Y547" s="327"/>
      <c r="Z547" s="327"/>
      <c r="AA547" s="327"/>
      <c r="AB547" s="327"/>
      <c r="AC547" s="327"/>
      <c r="AD547" s="327"/>
      <c r="AE547" s="327" t="s">
        <v>132</v>
      </c>
      <c r="AF547" s="327"/>
      <c r="AG547" s="327">
        <v>120</v>
      </c>
      <c r="AH547" s="327"/>
      <c r="AI547" s="327"/>
      <c r="AJ547" s="327"/>
      <c r="AK547" s="327"/>
      <c r="AL547" s="327"/>
      <c r="AM547" s="327"/>
      <c r="AN547" s="327"/>
      <c r="AO547" s="327"/>
      <c r="AP547" s="327"/>
      <c r="AQ547" s="537">
        <v>8</v>
      </c>
      <c r="AR547" s="537">
        <v>5</v>
      </c>
      <c r="AS547" s="327"/>
      <c r="AT547" s="327"/>
      <c r="AU547" s="327">
        <v>2</v>
      </c>
      <c r="AV547" s="327"/>
      <c r="AW547" s="327"/>
      <c r="AX547" s="327"/>
      <c r="AY547" s="327"/>
      <c r="AZ547" s="327"/>
      <c r="BA547" s="327"/>
      <c r="BB547" s="327"/>
      <c r="BC547" s="327"/>
      <c r="BD547" s="327"/>
      <c r="BE547" s="327"/>
      <c r="BF547" s="327">
        <v>1</v>
      </c>
      <c r="BG547" s="327">
        <v>1</v>
      </c>
      <c r="BH547" s="327"/>
      <c r="BI547" s="327"/>
      <c r="BJ547" s="327"/>
      <c r="BK547" s="327"/>
      <c r="BL547" s="327"/>
      <c r="BM547" s="327"/>
      <c r="BN547" s="327"/>
      <c r="BO547" s="327"/>
      <c r="BP547" s="327">
        <v>1</v>
      </c>
      <c r="BQ547" s="327">
        <v>1</v>
      </c>
      <c r="BR547" s="327"/>
      <c r="BS547" s="327">
        <v>4</v>
      </c>
      <c r="BT547" s="327"/>
      <c r="BU547" s="327">
        <v>4</v>
      </c>
      <c r="BV547" s="327"/>
      <c r="BW547" s="327"/>
      <c r="BX547" s="327"/>
      <c r="BY547" s="327"/>
      <c r="BZ547" s="327"/>
      <c r="CA547" s="327"/>
      <c r="CB547" s="327"/>
      <c r="CC547" s="327"/>
      <c r="CD547" s="327"/>
      <c r="CE547" s="327"/>
      <c r="CF547" s="327"/>
      <c r="CG547" s="327"/>
    </row>
    <row r="548" spans="2:96" ht="15" customHeight="1">
      <c r="B548" s="524" t="s">
        <v>1248</v>
      </c>
      <c r="C548" s="327" t="s">
        <v>1025</v>
      </c>
      <c r="D548" s="327"/>
      <c r="E548" s="327" t="s">
        <v>261</v>
      </c>
      <c r="F548" s="327"/>
      <c r="G548" s="327" t="s">
        <v>1545</v>
      </c>
      <c r="H548" s="327" t="s">
        <v>1545</v>
      </c>
      <c r="I548" s="327"/>
      <c r="J548" s="327"/>
      <c r="K548" s="327" t="s">
        <v>936</v>
      </c>
      <c r="L548" s="327"/>
      <c r="M548" s="327"/>
      <c r="N548" s="327"/>
      <c r="O548" s="327"/>
      <c r="P548" s="336"/>
      <c r="Q548" s="336"/>
      <c r="R548" s="336"/>
      <c r="S548" s="327"/>
      <c r="T548" s="327"/>
      <c r="U548" s="327"/>
      <c r="V548" s="327"/>
      <c r="W548" s="327"/>
      <c r="X548" s="327"/>
      <c r="Y548" s="327"/>
      <c r="Z548" s="327"/>
      <c r="AA548" s="327"/>
      <c r="AB548" s="327"/>
      <c r="AC548" s="327"/>
      <c r="AD548" s="327"/>
      <c r="AE548" s="327" t="s">
        <v>132</v>
      </c>
      <c r="AF548" s="327"/>
      <c r="AG548" s="327">
        <v>120</v>
      </c>
      <c r="AH548" s="327"/>
      <c r="AI548" s="327"/>
      <c r="AJ548" s="327"/>
      <c r="AK548" s="327"/>
      <c r="AL548" s="327"/>
      <c r="AM548" s="327"/>
      <c r="AN548" s="327"/>
      <c r="AO548" s="327"/>
      <c r="AP548" s="327"/>
      <c r="AQ548" s="537">
        <v>8</v>
      </c>
      <c r="AR548" s="537">
        <v>5</v>
      </c>
      <c r="AS548" s="327">
        <v>2</v>
      </c>
      <c r="AT548" s="327"/>
      <c r="AU548" s="327">
        <v>2</v>
      </c>
      <c r="AV548" s="327"/>
      <c r="AW548" s="327"/>
      <c r="AX548" s="327"/>
      <c r="AY548" s="327"/>
      <c r="AZ548" s="327"/>
      <c r="BA548" s="327"/>
      <c r="BB548" s="327"/>
      <c r="BC548" s="327"/>
      <c r="BD548" s="327"/>
      <c r="BE548" s="327"/>
      <c r="BF548" s="327">
        <v>1</v>
      </c>
      <c r="BG548" s="327">
        <v>1</v>
      </c>
      <c r="BH548" s="327"/>
      <c r="BI548" s="327"/>
      <c r="BJ548" s="327"/>
      <c r="BK548" s="327"/>
      <c r="BL548" s="327"/>
      <c r="BM548" s="327"/>
      <c r="BN548" s="327"/>
      <c r="BO548" s="327"/>
      <c r="BP548" s="327">
        <v>1</v>
      </c>
      <c r="BQ548" s="327">
        <v>1</v>
      </c>
      <c r="BR548" s="327"/>
      <c r="BS548" s="327">
        <v>4</v>
      </c>
      <c r="BT548" s="327"/>
      <c r="BU548" s="327">
        <v>4</v>
      </c>
      <c r="BV548" s="327"/>
      <c r="BW548" s="327"/>
      <c r="BX548" s="327"/>
      <c r="BY548" s="327"/>
      <c r="BZ548" s="327"/>
      <c r="CA548" s="327"/>
      <c r="CB548" s="327"/>
      <c r="CC548" s="327"/>
      <c r="CD548" s="327"/>
      <c r="CE548" s="327"/>
      <c r="CF548" s="327"/>
      <c r="CG548" s="327"/>
    </row>
    <row r="549" spans="2:96" ht="15" customHeight="1">
      <c r="C549" s="327"/>
      <c r="D549" s="327"/>
      <c r="E549" s="327" t="s">
        <v>113</v>
      </c>
      <c r="F549" s="327"/>
      <c r="G549" s="327" t="s">
        <v>1361</v>
      </c>
      <c r="H549" s="327" t="s">
        <v>1319</v>
      </c>
      <c r="I549" s="327"/>
      <c r="J549" s="327"/>
      <c r="K549" s="327"/>
      <c r="L549" s="327"/>
      <c r="M549" s="327"/>
      <c r="N549" s="327"/>
      <c r="O549" s="327"/>
      <c r="P549" s="534"/>
      <c r="Q549" s="534"/>
      <c r="R549" s="534"/>
      <c r="S549" s="327"/>
      <c r="T549" s="327"/>
      <c r="U549" s="327"/>
      <c r="V549" s="327"/>
      <c r="W549" s="327"/>
      <c r="X549" s="327"/>
      <c r="Y549" s="327"/>
      <c r="Z549" s="327"/>
      <c r="AA549" s="327"/>
      <c r="AB549" s="327"/>
      <c r="AC549" s="327"/>
      <c r="AD549" s="327"/>
      <c r="AE549" s="327" t="s">
        <v>132</v>
      </c>
      <c r="AF549" s="327"/>
      <c r="AG549" s="327">
        <v>150</v>
      </c>
      <c r="AH549" s="327"/>
      <c r="AI549" s="327"/>
      <c r="AJ549" s="327"/>
      <c r="AK549" s="327"/>
      <c r="AL549" s="327"/>
      <c r="AM549" s="327"/>
      <c r="AN549" s="327"/>
      <c r="AO549" s="327"/>
      <c r="AP549" s="327"/>
      <c r="AQ549" s="327">
        <v>8</v>
      </c>
      <c r="AR549" s="327">
        <v>10</v>
      </c>
      <c r="AS549" s="327"/>
      <c r="AT549" s="327"/>
      <c r="AU549" s="327">
        <v>2</v>
      </c>
      <c r="AV549" s="327"/>
      <c r="AW549" s="327"/>
      <c r="AX549" s="327"/>
      <c r="AY549" s="327"/>
      <c r="AZ549" s="327"/>
      <c r="BA549" s="327"/>
      <c r="BB549" s="327">
        <v>1</v>
      </c>
      <c r="BC549" s="327">
        <v>1</v>
      </c>
      <c r="BD549" s="327">
        <v>1</v>
      </c>
      <c r="BE549" s="327">
        <v>1</v>
      </c>
      <c r="BF549" s="327">
        <v>1</v>
      </c>
      <c r="BG549" s="327">
        <v>1</v>
      </c>
      <c r="BH549" s="327">
        <v>1</v>
      </c>
      <c r="BI549" s="327"/>
      <c r="BJ549" s="327"/>
      <c r="BK549" s="327"/>
      <c r="BL549" s="327"/>
      <c r="BM549" s="327"/>
      <c r="BN549" s="327"/>
      <c r="BO549" s="327"/>
      <c r="BP549" s="327"/>
      <c r="BQ549" s="327"/>
      <c r="BR549" s="327"/>
      <c r="BS549" s="327">
        <v>3</v>
      </c>
      <c r="BT549" s="327"/>
      <c r="BU549" s="327"/>
      <c r="BV549" s="327"/>
      <c r="BW549" s="327"/>
      <c r="BX549" s="327"/>
      <c r="BY549" s="327"/>
      <c r="BZ549" s="327"/>
      <c r="CA549" s="327"/>
      <c r="CB549" s="327"/>
      <c r="CC549" s="327"/>
      <c r="CD549" s="327"/>
      <c r="CE549" s="327"/>
      <c r="CF549" s="327"/>
      <c r="CG549" s="327"/>
    </row>
    <row r="550" spans="2:96" ht="15" customHeight="1">
      <c r="C550" s="327"/>
      <c r="D550" s="327"/>
      <c r="E550" s="327" t="s">
        <v>113</v>
      </c>
      <c r="F550" s="327"/>
      <c r="G550" s="327" t="s">
        <v>1368</v>
      </c>
      <c r="H550" s="327" t="s">
        <v>1319</v>
      </c>
      <c r="I550" s="327"/>
      <c r="J550" s="327"/>
      <c r="K550" s="327"/>
      <c r="L550" s="327"/>
      <c r="M550" s="327"/>
      <c r="N550" s="327"/>
      <c r="O550" s="327"/>
      <c r="P550" s="534"/>
      <c r="Q550" s="534"/>
      <c r="R550" s="534"/>
      <c r="S550" s="327"/>
      <c r="T550" s="327"/>
      <c r="U550" s="327"/>
      <c r="V550" s="327"/>
      <c r="W550" s="327"/>
      <c r="X550" s="327"/>
      <c r="Y550" s="327"/>
      <c r="Z550" s="327"/>
      <c r="AA550" s="327"/>
      <c r="AB550" s="327"/>
      <c r="AC550" s="327"/>
      <c r="AD550" s="327"/>
      <c r="AE550" s="327" t="s">
        <v>132</v>
      </c>
      <c r="AF550" s="327"/>
      <c r="AG550" s="327">
        <v>150</v>
      </c>
      <c r="AH550" s="327"/>
      <c r="AI550" s="327"/>
      <c r="AJ550" s="327"/>
      <c r="AK550" s="327"/>
      <c r="AL550" s="327"/>
      <c r="AM550" s="327"/>
      <c r="AN550" s="327"/>
      <c r="AO550" s="327"/>
      <c r="AP550" s="327"/>
      <c r="AQ550" s="327">
        <v>8</v>
      </c>
      <c r="AR550" s="327">
        <v>10</v>
      </c>
      <c r="AS550" s="327"/>
      <c r="AT550" s="327"/>
      <c r="AU550" s="327">
        <v>2</v>
      </c>
      <c r="AV550" s="327"/>
      <c r="AW550" s="327"/>
      <c r="AX550" s="327"/>
      <c r="AY550" s="327"/>
      <c r="AZ550" s="327"/>
      <c r="BA550" s="327"/>
      <c r="BB550" s="327">
        <v>1</v>
      </c>
      <c r="BC550" s="327">
        <v>1</v>
      </c>
      <c r="BD550" s="327">
        <v>1</v>
      </c>
      <c r="BE550" s="327">
        <v>1</v>
      </c>
      <c r="BF550" s="327">
        <v>1</v>
      </c>
      <c r="BG550" s="327">
        <v>1</v>
      </c>
      <c r="BH550" s="327">
        <v>1</v>
      </c>
      <c r="BI550" s="327"/>
      <c r="BJ550" s="327"/>
      <c r="BK550" s="327"/>
      <c r="BL550" s="327"/>
      <c r="BM550" s="327"/>
      <c r="BN550" s="327"/>
      <c r="BO550" s="327"/>
      <c r="BP550" s="327"/>
      <c r="BQ550" s="327"/>
      <c r="BR550" s="327"/>
      <c r="BS550" s="327">
        <v>3</v>
      </c>
      <c r="BT550" s="327"/>
      <c r="BU550" s="327"/>
      <c r="BV550" s="327"/>
      <c r="BW550" s="327"/>
      <c r="BX550" s="327"/>
      <c r="BY550" s="327"/>
      <c r="BZ550" s="327"/>
      <c r="CA550" s="327"/>
      <c r="CB550" s="327"/>
      <c r="CC550" s="327"/>
      <c r="CD550" s="327"/>
      <c r="CE550" s="327"/>
      <c r="CF550" s="327"/>
      <c r="CG550" s="327"/>
    </row>
    <row r="551" spans="2:96" ht="15" customHeight="1">
      <c r="B551" s="524" t="s">
        <v>830</v>
      </c>
      <c r="C551" s="327" t="s">
        <v>1024</v>
      </c>
      <c r="D551" s="327"/>
      <c r="E551" s="327" t="s">
        <v>113</v>
      </c>
      <c r="F551" s="327"/>
      <c r="G551" s="327" t="s">
        <v>1550</v>
      </c>
      <c r="H551" s="327" t="s">
        <v>835</v>
      </c>
      <c r="I551" s="327" t="s">
        <v>806</v>
      </c>
      <c r="J551" s="327" t="s">
        <v>807</v>
      </c>
      <c r="K551" s="327" t="s">
        <v>808</v>
      </c>
      <c r="L551" s="327"/>
      <c r="M551" s="327"/>
      <c r="N551" s="327"/>
      <c r="O551" s="327"/>
      <c r="P551" s="534"/>
      <c r="Q551" s="534"/>
      <c r="R551" s="534"/>
      <c r="S551" s="327"/>
      <c r="T551" s="327"/>
      <c r="U551" s="327"/>
      <c r="V551" s="327"/>
      <c r="W551" s="327"/>
      <c r="X551" s="327"/>
      <c r="Y551" s="327"/>
      <c r="Z551" s="327"/>
      <c r="AA551" s="327"/>
      <c r="AB551" s="327"/>
      <c r="AC551" s="327"/>
      <c r="AD551" s="327"/>
      <c r="AE551" s="327" t="s">
        <v>89</v>
      </c>
      <c r="AF551" s="327"/>
      <c r="AG551" s="327">
        <v>100</v>
      </c>
      <c r="AH551" s="327"/>
      <c r="AI551" s="327"/>
      <c r="AJ551" s="327"/>
      <c r="AK551" s="327"/>
      <c r="AL551" s="327"/>
      <c r="AM551" s="327"/>
      <c r="AN551" s="327"/>
      <c r="AO551" s="327"/>
      <c r="AP551" s="327"/>
      <c r="AQ551" s="327">
        <v>8</v>
      </c>
      <c r="AR551" s="327">
        <v>10</v>
      </c>
      <c r="AS551" s="327"/>
      <c r="AT551" s="327"/>
      <c r="AU551" s="327">
        <v>2</v>
      </c>
      <c r="AV551" s="327"/>
      <c r="AW551" s="327"/>
      <c r="AX551" s="327"/>
      <c r="AY551" s="327"/>
      <c r="AZ551" s="327"/>
      <c r="BA551" s="327"/>
      <c r="BB551" s="327">
        <v>1</v>
      </c>
      <c r="BC551" s="327">
        <v>1</v>
      </c>
      <c r="BD551" s="327"/>
      <c r="BE551" s="327"/>
      <c r="BF551" s="327">
        <v>1</v>
      </c>
      <c r="BG551" s="327">
        <v>1</v>
      </c>
      <c r="BH551" s="327">
        <v>1</v>
      </c>
      <c r="BI551" s="327">
        <v>1</v>
      </c>
      <c r="BJ551" s="327"/>
      <c r="BK551" s="327"/>
      <c r="BL551" s="327"/>
      <c r="BM551" s="327"/>
      <c r="BN551" s="327"/>
      <c r="BO551" s="327"/>
      <c r="BP551" s="327"/>
      <c r="BQ551" s="327"/>
      <c r="BR551" s="327">
        <v>1</v>
      </c>
      <c r="BS551" s="327">
        <v>2</v>
      </c>
      <c r="BT551" s="327"/>
      <c r="BU551" s="327"/>
      <c r="BV551" s="327"/>
      <c r="BW551" s="327"/>
      <c r="BX551" s="327"/>
      <c r="BY551" s="327"/>
      <c r="BZ551" s="327"/>
      <c r="CA551" s="327"/>
      <c r="CB551" s="327"/>
      <c r="CC551" s="327"/>
      <c r="CD551" s="327"/>
      <c r="CE551" s="327"/>
      <c r="CF551" s="327"/>
      <c r="CG551" s="327"/>
    </row>
    <row r="552" spans="2:96" ht="15" customHeight="1">
      <c r="B552" s="524" t="s">
        <v>830</v>
      </c>
      <c r="C552" s="327" t="s">
        <v>1024</v>
      </c>
      <c r="D552" s="327"/>
      <c r="E552" s="327" t="s">
        <v>113</v>
      </c>
      <c r="F552" s="327"/>
      <c r="G552" s="327" t="s">
        <v>1551</v>
      </c>
      <c r="H552" s="327" t="s">
        <v>835</v>
      </c>
      <c r="I552" s="327" t="s">
        <v>806</v>
      </c>
      <c r="J552" s="327" t="s">
        <v>807</v>
      </c>
      <c r="K552" s="327" t="s">
        <v>808</v>
      </c>
      <c r="L552" s="327"/>
      <c r="M552" s="327"/>
      <c r="N552" s="327"/>
      <c r="O552" s="327"/>
      <c r="P552" s="534"/>
      <c r="Q552" s="534"/>
      <c r="R552" s="534"/>
      <c r="S552" s="327"/>
      <c r="T552" s="327"/>
      <c r="U552" s="327"/>
      <c r="V552" s="327"/>
      <c r="W552" s="327"/>
      <c r="X552" s="327"/>
      <c r="Y552" s="327"/>
      <c r="Z552" s="327"/>
      <c r="AA552" s="327"/>
      <c r="AB552" s="327"/>
      <c r="AC552" s="327"/>
      <c r="AD552" s="327"/>
      <c r="AE552" s="327" t="s">
        <v>89</v>
      </c>
      <c r="AF552" s="327"/>
      <c r="AG552" s="327">
        <v>100</v>
      </c>
      <c r="AH552" s="327"/>
      <c r="AI552" s="327"/>
      <c r="AJ552" s="327"/>
      <c r="AK552" s="327"/>
      <c r="AL552" s="327"/>
      <c r="AM552" s="327"/>
      <c r="AN552" s="327"/>
      <c r="AO552" s="327"/>
      <c r="AP552" s="327"/>
      <c r="AQ552" s="327">
        <v>8</v>
      </c>
      <c r="AR552" s="327">
        <v>10</v>
      </c>
      <c r="AS552" s="327"/>
      <c r="AT552" s="327"/>
      <c r="AU552" s="327">
        <v>2</v>
      </c>
      <c r="AV552" s="327"/>
      <c r="AW552" s="327"/>
      <c r="AX552" s="327"/>
      <c r="AY552" s="327"/>
      <c r="AZ552" s="327"/>
      <c r="BA552" s="327"/>
      <c r="BB552" s="327"/>
      <c r="BC552" s="327"/>
      <c r="BD552" s="327">
        <v>1</v>
      </c>
      <c r="BE552" s="327">
        <v>1</v>
      </c>
      <c r="BF552" s="327">
        <v>1</v>
      </c>
      <c r="BG552" s="327">
        <v>1</v>
      </c>
      <c r="BH552" s="327">
        <v>1</v>
      </c>
      <c r="BI552" s="327">
        <v>1</v>
      </c>
      <c r="BJ552" s="327"/>
      <c r="BK552" s="327"/>
      <c r="BL552" s="327"/>
      <c r="BM552" s="327"/>
      <c r="BN552" s="327"/>
      <c r="BO552" s="327"/>
      <c r="BP552" s="327"/>
      <c r="BQ552" s="327"/>
      <c r="BR552" s="327">
        <v>1</v>
      </c>
      <c r="BS552" s="327">
        <v>2</v>
      </c>
      <c r="BT552" s="327"/>
      <c r="BU552" s="327"/>
      <c r="BV552" s="327"/>
      <c r="BW552" s="327"/>
      <c r="BX552" s="327"/>
      <c r="BY552" s="327"/>
      <c r="BZ552" s="327"/>
      <c r="CA552" s="327"/>
      <c r="CB552" s="327"/>
      <c r="CC552" s="327"/>
      <c r="CD552" s="327"/>
      <c r="CE552" s="327"/>
      <c r="CF552" s="327"/>
      <c r="CG552" s="327"/>
    </row>
    <row r="553" spans="2:96" ht="15" customHeight="1">
      <c r="C553" s="327" t="s">
        <v>1014</v>
      </c>
      <c r="D553" s="327"/>
      <c r="E553" s="327" t="s">
        <v>261</v>
      </c>
      <c r="F553" s="327"/>
      <c r="G553" s="327" t="s">
        <v>434</v>
      </c>
      <c r="H553" s="327" t="s">
        <v>434</v>
      </c>
      <c r="I553" s="327" t="s">
        <v>730</v>
      </c>
      <c r="J553" s="327" t="s">
        <v>435</v>
      </c>
      <c r="K553" s="327" t="s">
        <v>436</v>
      </c>
      <c r="L553" s="327">
        <v>2</v>
      </c>
      <c r="M553" s="327">
        <v>1152</v>
      </c>
      <c r="N553" s="327"/>
      <c r="O553" s="327">
        <f t="shared" ref="O553" si="87">+M553+N553</f>
        <v>1152</v>
      </c>
      <c r="P553" s="534">
        <f t="shared" ref="P553" si="88">+O553/$H$18</f>
        <v>57.6</v>
      </c>
      <c r="Q553" s="534">
        <f>IF($H553=G553,SUMIF($H:$H,H553,$P:$P),P553)</f>
        <v>172.8</v>
      </c>
      <c r="R553" s="534">
        <f t="shared" ref="R553" si="89">Q553*10%+Q553</f>
        <v>190.08</v>
      </c>
      <c r="S553" s="327">
        <v>5</v>
      </c>
      <c r="T553" s="327">
        <f t="shared" ref="T553" si="90">IF(M553=0,"0",ROUNDUP(P553*S553/AG553,0)*AG553)</f>
        <v>360</v>
      </c>
      <c r="U553" s="327">
        <f>IF($H553=G553,SUMIF($H:$H,H553,$T:$T),T553)</f>
        <v>1080</v>
      </c>
      <c r="V553" s="327">
        <f t="shared" ref="V553" si="91">IF(M553=0,"0",ROUND(P553/W553,1))</f>
        <v>1.2</v>
      </c>
      <c r="W553" s="327">
        <v>48</v>
      </c>
      <c r="X553" s="327">
        <f t="shared" ref="X553" si="92">ROUNDUP(T553/W553,0)</f>
        <v>8</v>
      </c>
      <c r="Y553" s="327"/>
      <c r="Z553" s="327"/>
      <c r="AA553" s="327"/>
      <c r="AB553" s="327"/>
      <c r="AC553" s="327"/>
      <c r="AD553" s="327"/>
      <c r="AE553" s="327" t="s">
        <v>166</v>
      </c>
      <c r="AF553" s="327"/>
      <c r="AG553" s="327">
        <v>90</v>
      </c>
      <c r="AH553" s="327"/>
      <c r="AI553" s="327"/>
      <c r="AJ553" s="327"/>
      <c r="AK553" s="327"/>
      <c r="AL553" s="327"/>
      <c r="AM553" s="327"/>
      <c r="AN553" s="327"/>
      <c r="AO553" s="327"/>
      <c r="AP553" s="327"/>
      <c r="AQ553" s="327">
        <v>6.1</v>
      </c>
      <c r="AR553" s="327">
        <v>5</v>
      </c>
      <c r="AS553" s="327"/>
      <c r="AT553" s="327"/>
      <c r="AU553" s="327"/>
      <c r="AV553" s="327"/>
      <c r="AW553" s="327"/>
      <c r="AX553" s="327"/>
      <c r="AY553" s="327"/>
      <c r="AZ553" s="327"/>
      <c r="BA553" s="327"/>
      <c r="BB553" s="327">
        <v>1</v>
      </c>
      <c r="BC553" s="327"/>
      <c r="BD553" s="327"/>
      <c r="BE553" s="327"/>
      <c r="BF553" s="327">
        <v>1</v>
      </c>
      <c r="BG553" s="327">
        <v>1</v>
      </c>
      <c r="BH553" s="327">
        <v>1</v>
      </c>
      <c r="BI553" s="327">
        <v>1</v>
      </c>
      <c r="BJ553" s="327"/>
      <c r="BK553" s="327"/>
      <c r="BL553" s="327"/>
      <c r="BM553" s="327"/>
      <c r="BN553" s="327"/>
      <c r="BO553" s="327"/>
      <c r="BP553" s="327"/>
      <c r="BQ553" s="327">
        <v>1</v>
      </c>
      <c r="BR553" s="327">
        <v>1</v>
      </c>
      <c r="BS553" s="327">
        <v>1</v>
      </c>
      <c r="BT553" s="327"/>
      <c r="BU553" s="327">
        <v>1</v>
      </c>
      <c r="BV553" s="327">
        <v>3840</v>
      </c>
      <c r="BW553" s="327" t="s">
        <v>132</v>
      </c>
      <c r="BX553" s="327" t="s">
        <v>132</v>
      </c>
      <c r="BY553" s="327"/>
      <c r="BZ553" s="327" t="s">
        <v>6</v>
      </c>
      <c r="CA553" s="327"/>
      <c r="CB553" s="327"/>
      <c r="CC553" s="327"/>
      <c r="CD553" s="327"/>
      <c r="CE553" s="327"/>
      <c r="CF553" s="327">
        <v>36.32</v>
      </c>
      <c r="CG553" s="327"/>
    </row>
    <row r="554" spans="2:96" ht="15" customHeight="1">
      <c r="C554" s="327"/>
      <c r="D554" s="327"/>
      <c r="E554" s="327" t="s">
        <v>261</v>
      </c>
      <c r="F554" s="327"/>
      <c r="G554" s="190" t="s">
        <v>1566</v>
      </c>
      <c r="H554" s="327" t="s">
        <v>1341</v>
      </c>
      <c r="I554" s="327" t="s">
        <v>919</v>
      </c>
      <c r="J554" s="327"/>
      <c r="K554" s="327" t="e">
        <v>#N/A</v>
      </c>
      <c r="L554" s="327"/>
      <c r="M554" s="327"/>
      <c r="N554" s="327"/>
      <c r="O554" s="327"/>
      <c r="P554" s="336"/>
      <c r="Q554" s="336"/>
      <c r="R554" s="336"/>
      <c r="S554" s="327"/>
      <c r="T554" s="327"/>
      <c r="U554" s="327"/>
      <c r="V554" s="327"/>
      <c r="W554" s="327"/>
      <c r="X554" s="327"/>
      <c r="Y554" s="327"/>
      <c r="Z554" s="327"/>
      <c r="AA554" s="327"/>
      <c r="AB554" s="327"/>
      <c r="AC554" s="327"/>
      <c r="AD554" s="327"/>
      <c r="AE554" s="327" t="s">
        <v>89</v>
      </c>
      <c r="AF554" s="327"/>
      <c r="AG554" s="327">
        <v>100</v>
      </c>
      <c r="AH554" s="327"/>
      <c r="AI554" s="327"/>
      <c r="AJ554" s="327"/>
      <c r="AK554" s="327"/>
      <c r="AL554" s="327"/>
      <c r="AM554" s="327"/>
      <c r="AN554" s="327"/>
      <c r="AO554" s="327"/>
      <c r="AP554" s="327"/>
      <c r="AQ554" s="327">
        <v>5.9</v>
      </c>
      <c r="AR554" s="327">
        <v>5</v>
      </c>
      <c r="AS554" s="327"/>
      <c r="AT554" s="327"/>
      <c r="AU554" s="327">
        <v>2</v>
      </c>
      <c r="AV554" s="327"/>
      <c r="AW554" s="327"/>
      <c r="AX554" s="327"/>
      <c r="AY554" s="327"/>
      <c r="AZ554" s="327"/>
      <c r="BA554" s="327"/>
      <c r="BB554" s="327"/>
      <c r="BC554" s="327"/>
      <c r="BD554" s="327"/>
      <c r="BE554" s="327"/>
      <c r="BF554" s="327">
        <v>1</v>
      </c>
      <c r="BG554" s="327">
        <v>1</v>
      </c>
      <c r="BH554" s="327">
        <v>1</v>
      </c>
      <c r="BI554" s="327"/>
      <c r="BJ554" s="327"/>
      <c r="BK554" s="327"/>
      <c r="BL554" s="327"/>
      <c r="BM554" s="327"/>
      <c r="BN554" s="327"/>
      <c r="BO554" s="327"/>
      <c r="BP554" s="327"/>
      <c r="BQ554" s="327"/>
      <c r="BR554" s="327"/>
      <c r="BS554" s="327">
        <v>3</v>
      </c>
      <c r="BT554" s="327"/>
      <c r="BU554" s="327">
        <v>3</v>
      </c>
      <c r="BV554" s="327"/>
      <c r="BW554" s="327"/>
      <c r="BX554" s="327"/>
      <c r="BY554" s="327"/>
      <c r="BZ554" s="327"/>
      <c r="CA554" s="327"/>
      <c r="CB554" s="327"/>
      <c r="CC554" s="327"/>
      <c r="CD554" s="327"/>
      <c r="CE554" s="327"/>
      <c r="CF554" s="327"/>
      <c r="CG554" s="327"/>
    </row>
    <row r="555" spans="2:96" ht="15" customHeight="1">
      <c r="C555" s="327"/>
      <c r="D555" s="327"/>
      <c r="E555" s="327" t="s">
        <v>113</v>
      </c>
      <c r="F555" s="327"/>
      <c r="G555" s="327" t="s">
        <v>1567</v>
      </c>
      <c r="H555" s="327" t="s">
        <v>1294</v>
      </c>
      <c r="I555" s="327"/>
      <c r="J555" s="327"/>
      <c r="K555" s="327"/>
      <c r="L555" s="327"/>
      <c r="M555" s="327"/>
      <c r="N555" s="327"/>
      <c r="O555" s="327"/>
      <c r="P555" s="336"/>
      <c r="Q555" s="336"/>
      <c r="R555" s="336"/>
      <c r="S555" s="327"/>
      <c r="T555" s="327"/>
      <c r="U555" s="327"/>
      <c r="V555" s="327"/>
      <c r="W555" s="327"/>
      <c r="X555" s="327"/>
      <c r="Y555" s="327"/>
      <c r="Z555" s="327"/>
      <c r="AA555" s="327"/>
      <c r="AB555" s="327"/>
      <c r="AC555" s="327"/>
      <c r="AD555" s="327"/>
      <c r="AE555" s="327" t="s">
        <v>166</v>
      </c>
      <c r="AF555" s="327"/>
      <c r="AG555" s="327">
        <v>120</v>
      </c>
      <c r="AH555" s="327"/>
      <c r="AI555" s="327"/>
      <c r="AJ555" s="327"/>
      <c r="AK555" s="327"/>
      <c r="AL555" s="327"/>
      <c r="AM555" s="327"/>
      <c r="AN555" s="327"/>
      <c r="AO555" s="327"/>
      <c r="AP555" s="327"/>
      <c r="AQ555" s="327">
        <v>10</v>
      </c>
      <c r="AR555" s="327">
        <v>10</v>
      </c>
      <c r="AS555" s="327"/>
      <c r="AT555" s="327"/>
      <c r="AU555" s="327">
        <v>2</v>
      </c>
      <c r="AV555" s="327"/>
      <c r="AW555" s="327"/>
      <c r="AX555" s="327"/>
      <c r="AY555" s="327"/>
      <c r="AZ555" s="327"/>
      <c r="BA555" s="327"/>
      <c r="BB555" s="327">
        <v>1</v>
      </c>
      <c r="BC555" s="327">
        <v>1</v>
      </c>
      <c r="BD555" s="327"/>
      <c r="BE555" s="327"/>
      <c r="BF555" s="327"/>
      <c r="BG555" s="327"/>
      <c r="BH555" s="327"/>
      <c r="BI555" s="327"/>
      <c r="BJ555" s="327"/>
      <c r="BK555" s="327"/>
      <c r="BL555" s="327"/>
      <c r="BM555" s="327"/>
      <c r="BN555" s="327"/>
      <c r="BO555" s="327"/>
      <c r="BP555" s="327"/>
      <c r="BQ555" s="327"/>
      <c r="BR555" s="327"/>
      <c r="BS555" s="327">
        <v>2</v>
      </c>
      <c r="BT555" s="327"/>
      <c r="BU555" s="327"/>
      <c r="BV555" s="327"/>
      <c r="BW555" s="327"/>
      <c r="BX555" s="327"/>
      <c r="BY555" s="327"/>
      <c r="BZ555" s="327"/>
      <c r="CA555" s="327"/>
      <c r="CB555" s="327"/>
      <c r="CC555" s="327"/>
      <c r="CD555" s="327"/>
      <c r="CE555" s="327"/>
      <c r="CF555" s="327"/>
      <c r="CG555" s="327"/>
    </row>
    <row r="556" spans="2:96" ht="15" customHeight="1">
      <c r="B556" s="524" t="s">
        <v>1249</v>
      </c>
      <c r="C556" s="327" t="s">
        <v>1018</v>
      </c>
      <c r="D556" s="327"/>
      <c r="E556" s="327"/>
      <c r="F556" s="327"/>
      <c r="G556" s="327" t="s">
        <v>1568</v>
      </c>
      <c r="H556" s="327" t="s">
        <v>1071</v>
      </c>
      <c r="I556" s="327"/>
      <c r="J556" s="327"/>
      <c r="K556" s="327"/>
      <c r="L556" s="327"/>
      <c r="M556" s="327"/>
      <c r="N556" s="327"/>
      <c r="O556" s="327"/>
      <c r="P556" s="336"/>
      <c r="Q556" s="336"/>
      <c r="R556" s="336"/>
      <c r="S556" s="327"/>
      <c r="T556" s="327"/>
      <c r="U556" s="327"/>
      <c r="V556" s="327"/>
      <c r="W556" s="327"/>
      <c r="X556" s="327"/>
      <c r="Y556" s="327"/>
      <c r="Z556" s="327"/>
      <c r="AA556" s="327"/>
      <c r="AB556" s="327"/>
      <c r="AC556" s="327"/>
      <c r="AD556" s="327"/>
      <c r="AE556" s="327" t="s">
        <v>1070</v>
      </c>
      <c r="AF556" s="327"/>
      <c r="AG556" s="327">
        <v>250</v>
      </c>
      <c r="AH556" s="327"/>
      <c r="AI556" s="327"/>
      <c r="AJ556" s="327"/>
      <c r="AK556" s="327"/>
      <c r="AL556" s="327"/>
      <c r="AM556" s="327"/>
      <c r="AN556" s="327"/>
      <c r="AO556" s="327"/>
      <c r="AP556" s="327"/>
      <c r="AQ556" s="327">
        <v>8</v>
      </c>
      <c r="AR556" s="327">
        <v>10</v>
      </c>
      <c r="AS556" s="327"/>
      <c r="AT556" s="327"/>
      <c r="AU556" s="327">
        <v>2</v>
      </c>
      <c r="AV556" s="327"/>
      <c r="AW556" s="327"/>
      <c r="AX556" s="327"/>
      <c r="AY556" s="327"/>
      <c r="AZ556" s="327"/>
      <c r="BA556" s="327"/>
      <c r="BB556" s="327">
        <v>1</v>
      </c>
      <c r="BC556" s="327"/>
      <c r="BD556" s="327"/>
      <c r="BE556" s="327">
        <v>1</v>
      </c>
      <c r="BF556" s="327"/>
      <c r="BG556" s="327"/>
      <c r="BH556" s="327"/>
      <c r="BI556" s="327"/>
      <c r="BJ556" s="327"/>
      <c r="BK556" s="327"/>
      <c r="BL556" s="327"/>
      <c r="BM556" s="327"/>
      <c r="BN556" s="327"/>
      <c r="BO556" s="327"/>
      <c r="BP556" s="327"/>
      <c r="BQ556" s="327">
        <v>1</v>
      </c>
      <c r="BR556" s="327"/>
      <c r="BS556" s="327">
        <v>1</v>
      </c>
      <c r="BT556" s="327"/>
      <c r="BU556" s="327">
        <v>1</v>
      </c>
      <c r="BV556" s="327"/>
      <c r="BW556" s="327"/>
      <c r="BX556" s="327"/>
      <c r="BY556" s="327"/>
      <c r="BZ556" s="327"/>
      <c r="CA556" s="327"/>
      <c r="CB556" s="327"/>
      <c r="CC556" s="327"/>
      <c r="CD556" s="327"/>
      <c r="CE556" s="327"/>
      <c r="CF556" s="327"/>
      <c r="CG556" s="327"/>
    </row>
    <row r="557" spans="2:96" ht="15" customHeight="1">
      <c r="B557" s="524" t="s">
        <v>1250</v>
      </c>
      <c r="C557" s="327" t="s">
        <v>1018</v>
      </c>
      <c r="D557" s="327"/>
      <c r="E557" s="327"/>
      <c r="F557" s="327"/>
      <c r="G557" s="327" t="s">
        <v>1569</v>
      </c>
      <c r="H557" s="327" t="s">
        <v>1072</v>
      </c>
      <c r="I557" s="327"/>
      <c r="J557" s="327"/>
      <c r="K557" s="327"/>
      <c r="L557" s="327"/>
      <c r="M557" s="327"/>
      <c r="N557" s="327"/>
      <c r="O557" s="327"/>
      <c r="P557" s="336"/>
      <c r="Q557" s="336"/>
      <c r="R557" s="336"/>
      <c r="S557" s="327"/>
      <c r="T557" s="327"/>
      <c r="U557" s="327"/>
      <c r="V557" s="327"/>
      <c r="W557" s="327"/>
      <c r="X557" s="327"/>
      <c r="Y557" s="327"/>
      <c r="Z557" s="327"/>
      <c r="AA557" s="327"/>
      <c r="AB557" s="327"/>
      <c r="AC557" s="327"/>
      <c r="AD557" s="327"/>
      <c r="AE557" s="327" t="s">
        <v>1070</v>
      </c>
      <c r="AF557" s="327"/>
      <c r="AG557" s="327">
        <v>250</v>
      </c>
      <c r="AH557" s="327"/>
      <c r="AI557" s="327"/>
      <c r="AJ557" s="327"/>
      <c r="AK557" s="327"/>
      <c r="AL557" s="327"/>
      <c r="AM557" s="327"/>
      <c r="AN557" s="327"/>
      <c r="AO557" s="327"/>
      <c r="AP557" s="327"/>
      <c r="AQ557" s="327">
        <v>8</v>
      </c>
      <c r="AR557" s="327">
        <v>10</v>
      </c>
      <c r="AS557" s="327"/>
      <c r="AT557" s="327"/>
      <c r="AU557" s="327">
        <v>2</v>
      </c>
      <c r="AV557" s="327"/>
      <c r="AW557" s="327"/>
      <c r="AX557" s="327"/>
      <c r="AY557" s="327"/>
      <c r="AZ557" s="327"/>
      <c r="BA557" s="327"/>
      <c r="BB557" s="327">
        <v>1</v>
      </c>
      <c r="BC557" s="327"/>
      <c r="BD557" s="327"/>
      <c r="BE557" s="327">
        <v>1</v>
      </c>
      <c r="BF557" s="327"/>
      <c r="BG557" s="327"/>
      <c r="BH557" s="327"/>
      <c r="BI557" s="327"/>
      <c r="BJ557" s="327"/>
      <c r="BK557" s="327"/>
      <c r="BL557" s="327"/>
      <c r="BM557" s="327"/>
      <c r="BN557" s="327"/>
      <c r="BO557" s="327"/>
      <c r="BP557" s="327"/>
      <c r="BQ557" s="327">
        <v>1</v>
      </c>
      <c r="BR557" s="327"/>
      <c r="BS557" s="327">
        <v>1</v>
      </c>
      <c r="BT557" s="327"/>
      <c r="BU557" s="327">
        <v>1</v>
      </c>
      <c r="BV557" s="327"/>
      <c r="BW557" s="327"/>
      <c r="BX557" s="327"/>
      <c r="BY557" s="327"/>
      <c r="BZ557" s="327"/>
      <c r="CA557" s="327"/>
      <c r="CB557" s="327"/>
      <c r="CC557" s="327"/>
      <c r="CD557" s="327"/>
      <c r="CE557" s="327"/>
      <c r="CF557" s="327"/>
      <c r="CG557" s="327"/>
    </row>
    <row r="558" spans="2:96" ht="15" customHeight="1">
      <c r="C558" s="327"/>
      <c r="D558" s="327"/>
      <c r="E558" s="327"/>
      <c r="F558" s="327"/>
      <c r="G558" s="327" t="s">
        <v>1570</v>
      </c>
      <c r="H558" s="327"/>
      <c r="I558" s="327"/>
      <c r="J558" s="327"/>
      <c r="K558" s="327"/>
      <c r="L558" s="327"/>
      <c r="M558" s="327"/>
      <c r="N558" s="327"/>
      <c r="O558" s="327"/>
      <c r="P558" s="336"/>
      <c r="Q558" s="336"/>
      <c r="R558" s="336"/>
      <c r="S558" s="327">
        <v>0</v>
      </c>
      <c r="T558" s="327"/>
      <c r="U558" s="327"/>
      <c r="V558" s="327"/>
      <c r="W558" s="327"/>
      <c r="X558" s="327"/>
      <c r="Y558" s="327"/>
      <c r="Z558" s="327"/>
      <c r="AA558" s="327"/>
      <c r="AB558" s="327"/>
      <c r="AC558" s="327"/>
      <c r="AD558" s="327"/>
      <c r="AE558" s="327"/>
      <c r="AF558" s="327"/>
      <c r="AG558" s="327"/>
      <c r="AH558" s="327"/>
      <c r="AI558" s="327"/>
      <c r="AJ558" s="327"/>
      <c r="AK558" s="327"/>
      <c r="AL558" s="327"/>
      <c r="AM558" s="327"/>
      <c r="AN558" s="327"/>
      <c r="AO558" s="327"/>
      <c r="AP558" s="327"/>
      <c r="AQ558" s="327">
        <v>5</v>
      </c>
      <c r="AR558" s="327">
        <v>5</v>
      </c>
      <c r="AS558" s="327"/>
      <c r="AT558" s="327"/>
      <c r="AU558" s="327">
        <v>2</v>
      </c>
      <c r="AV558" s="327"/>
      <c r="AW558" s="327"/>
      <c r="AX558" s="327"/>
      <c r="AY558" s="327"/>
      <c r="AZ558" s="327"/>
      <c r="BA558" s="327"/>
      <c r="BB558" s="327"/>
      <c r="BC558" s="327"/>
      <c r="BD558" s="327"/>
      <c r="BE558" s="327"/>
      <c r="BF558" s="327"/>
      <c r="BG558" s="327"/>
      <c r="BH558" s="327"/>
      <c r="BI558" s="327"/>
      <c r="BJ558" s="327"/>
      <c r="BK558" s="327"/>
      <c r="BL558" s="327"/>
      <c r="BM558" s="327"/>
      <c r="BN558" s="327"/>
      <c r="BO558" s="327"/>
      <c r="BP558" s="327"/>
      <c r="BQ558" s="327"/>
      <c r="BR558" s="327"/>
      <c r="BS558" s="327"/>
      <c r="BT558" s="327"/>
      <c r="BU558" s="327"/>
      <c r="BV558" s="327"/>
      <c r="BW558" s="327"/>
      <c r="BX558" s="327"/>
      <c r="BY558" s="327"/>
      <c r="BZ558" s="327"/>
      <c r="CA558" s="327"/>
      <c r="CB558" s="327"/>
      <c r="CC558" s="327"/>
      <c r="CD558" s="327"/>
      <c r="CE558" s="327"/>
      <c r="CF558" s="327"/>
      <c r="CG558" s="327"/>
      <c r="CR558" s="524">
        <v>697.5</v>
      </c>
    </row>
    <row r="559" spans="2:96" ht="15" customHeight="1">
      <c r="B559" s="524" t="s">
        <v>878</v>
      </c>
      <c r="C559" s="327"/>
      <c r="D559" s="327"/>
      <c r="E559" s="327" t="s">
        <v>159</v>
      </c>
      <c r="F559" s="327"/>
      <c r="G559" s="327" t="s">
        <v>1571</v>
      </c>
      <c r="H559" s="327" t="s">
        <v>878</v>
      </c>
      <c r="I559" s="327" t="s">
        <v>820</v>
      </c>
      <c r="J559" s="327" t="s">
        <v>821</v>
      </c>
      <c r="K559" s="327" t="s">
        <v>816</v>
      </c>
      <c r="L559" s="327"/>
      <c r="M559" s="327"/>
      <c r="N559" s="327"/>
      <c r="O559" s="327"/>
      <c r="P559" s="336"/>
      <c r="Q559" s="336"/>
      <c r="R559" s="336"/>
      <c r="S559" s="327"/>
      <c r="T559" s="327"/>
      <c r="U559" s="327"/>
      <c r="V559" s="327"/>
      <c r="W559" s="327"/>
      <c r="X559" s="327"/>
      <c r="Y559" s="327"/>
      <c r="Z559" s="327"/>
      <c r="AA559" s="327"/>
      <c r="AB559" s="327"/>
      <c r="AC559" s="327"/>
      <c r="AD559" s="327"/>
      <c r="AE559" s="327" t="s">
        <v>169</v>
      </c>
      <c r="AF559" s="327"/>
      <c r="AG559" s="327">
        <v>600</v>
      </c>
      <c r="AH559" s="327"/>
      <c r="AI559" s="327"/>
      <c r="AJ559" s="327"/>
      <c r="AK559" s="327"/>
      <c r="AL559" s="327"/>
      <c r="AM559" s="327"/>
      <c r="AN559" s="327"/>
      <c r="AO559" s="327"/>
      <c r="AP559" s="327"/>
      <c r="AQ559" s="327">
        <v>8</v>
      </c>
      <c r="AR559" s="327">
        <v>5</v>
      </c>
      <c r="AS559" s="327"/>
      <c r="AT559" s="327"/>
      <c r="AU559" s="327">
        <v>2</v>
      </c>
      <c r="AV559" s="327"/>
      <c r="AW559" s="327"/>
      <c r="AX559" s="327"/>
      <c r="AY559" s="327"/>
      <c r="AZ559" s="327"/>
      <c r="BA559" s="327"/>
      <c r="BB559" s="327"/>
      <c r="BC559" s="327"/>
      <c r="BD559" s="327"/>
      <c r="BE559" s="327"/>
      <c r="BF559" s="327"/>
      <c r="BG559" s="327"/>
      <c r="BH559" s="327">
        <v>1</v>
      </c>
      <c r="BI559" s="327"/>
      <c r="BJ559" s="327"/>
      <c r="BK559" s="327"/>
      <c r="BL559" s="327"/>
      <c r="BM559" s="327"/>
      <c r="BN559" s="327">
        <v>1</v>
      </c>
      <c r="BO559" s="327">
        <v>1</v>
      </c>
      <c r="BP559" s="327">
        <v>1</v>
      </c>
      <c r="BQ559" s="327">
        <v>1</v>
      </c>
      <c r="BR559" s="327">
        <v>1</v>
      </c>
      <c r="BS559" s="327">
        <v>1</v>
      </c>
      <c r="BT559" s="327"/>
      <c r="BU559" s="327"/>
      <c r="BV559" s="327"/>
      <c r="BW559" s="327"/>
      <c r="BX559" s="327"/>
      <c r="BY559" s="327"/>
      <c r="BZ559" s="327"/>
      <c r="CA559" s="327"/>
      <c r="CB559" s="327"/>
      <c r="CC559" s="327"/>
      <c r="CD559" s="327"/>
      <c r="CE559" s="327"/>
      <c r="CF559" s="327"/>
      <c r="CG559" s="327"/>
    </row>
    <row r="560" spans="2:96" ht="15" customHeight="1">
      <c r="B560" s="524" t="s">
        <v>878</v>
      </c>
      <c r="C560" s="327"/>
      <c r="D560" s="327"/>
      <c r="E560" s="327" t="s">
        <v>159</v>
      </c>
      <c r="F560" s="327"/>
      <c r="G560" s="327" t="s">
        <v>1572</v>
      </c>
      <c r="H560" s="327" t="s">
        <v>878</v>
      </c>
      <c r="I560" s="327" t="s">
        <v>820</v>
      </c>
      <c r="J560" s="327" t="s">
        <v>821</v>
      </c>
      <c r="K560" s="327" t="s">
        <v>816</v>
      </c>
      <c r="L560" s="327"/>
      <c r="M560" s="327"/>
      <c r="N560" s="327"/>
      <c r="O560" s="327"/>
      <c r="P560" s="336"/>
      <c r="Q560" s="336"/>
      <c r="R560" s="336"/>
      <c r="S560" s="327"/>
      <c r="T560" s="327"/>
      <c r="U560" s="327"/>
      <c r="V560" s="327"/>
      <c r="W560" s="327"/>
      <c r="X560" s="327"/>
      <c r="Y560" s="327"/>
      <c r="Z560" s="327"/>
      <c r="AA560" s="327"/>
      <c r="AB560" s="327"/>
      <c r="AC560" s="327"/>
      <c r="AD560" s="327"/>
      <c r="AE560" s="327" t="s">
        <v>169</v>
      </c>
      <c r="AF560" s="327"/>
      <c r="AG560" s="327">
        <v>600</v>
      </c>
      <c r="AH560" s="327"/>
      <c r="AI560" s="327"/>
      <c r="AJ560" s="327"/>
      <c r="AK560" s="327"/>
      <c r="AL560" s="327"/>
      <c r="AM560" s="327"/>
      <c r="AN560" s="327"/>
      <c r="AO560" s="327"/>
      <c r="AP560" s="327"/>
      <c r="AQ560" s="327">
        <v>8</v>
      </c>
      <c r="AR560" s="327">
        <v>5</v>
      </c>
      <c r="AS560" s="327"/>
      <c r="AT560" s="327"/>
      <c r="AU560" s="327">
        <v>2</v>
      </c>
      <c r="AV560" s="327"/>
      <c r="AW560" s="327"/>
      <c r="AX560" s="327"/>
      <c r="AY560" s="327"/>
      <c r="AZ560" s="327"/>
      <c r="BA560" s="327"/>
      <c r="BB560" s="327"/>
      <c r="BC560" s="327"/>
      <c r="BD560" s="327"/>
      <c r="BE560" s="327"/>
      <c r="BF560" s="327"/>
      <c r="BG560" s="327"/>
      <c r="BH560" s="327">
        <v>1</v>
      </c>
      <c r="BI560" s="327"/>
      <c r="BJ560" s="327"/>
      <c r="BK560" s="327"/>
      <c r="BL560" s="327"/>
      <c r="BM560" s="327"/>
      <c r="BN560" s="327">
        <v>1</v>
      </c>
      <c r="BO560" s="327">
        <v>1</v>
      </c>
      <c r="BP560" s="327">
        <v>1</v>
      </c>
      <c r="BQ560" s="327">
        <v>1</v>
      </c>
      <c r="BR560" s="327">
        <v>1</v>
      </c>
      <c r="BS560" s="327">
        <v>1</v>
      </c>
      <c r="BT560" s="327"/>
      <c r="BU560" s="327"/>
      <c r="BV560" s="327"/>
      <c r="BW560" s="327"/>
      <c r="BX560" s="327"/>
      <c r="BY560" s="327"/>
      <c r="BZ560" s="327"/>
      <c r="CA560" s="327"/>
      <c r="CB560" s="327"/>
      <c r="CC560" s="327"/>
      <c r="CD560" s="327"/>
      <c r="CE560" s="327"/>
      <c r="CF560" s="327"/>
      <c r="CG560" s="327"/>
    </row>
    <row r="561" spans="2:85" ht="15" customHeight="1">
      <c r="C561" s="327" t="s">
        <v>1014</v>
      </c>
      <c r="D561" s="327"/>
      <c r="E561" s="327" t="s">
        <v>261</v>
      </c>
      <c r="F561" s="327"/>
      <c r="G561" s="327" t="s">
        <v>1574</v>
      </c>
      <c r="H561" s="327" t="s">
        <v>1575</v>
      </c>
      <c r="I561" s="327"/>
      <c r="J561" s="327"/>
      <c r="K561" s="327" t="s">
        <v>1575</v>
      </c>
      <c r="L561" s="327">
        <v>2</v>
      </c>
      <c r="M561" s="327">
        <v>1152</v>
      </c>
      <c r="N561" s="327"/>
      <c r="O561" s="327">
        <f t="shared" ref="O561:O565" si="93">+M561+N561</f>
        <v>1152</v>
      </c>
      <c r="P561" s="336">
        <f t="shared" ref="P561:P565" si="94">+O561/$H$18</f>
        <v>57.6</v>
      </c>
      <c r="Q561" s="336">
        <f>IF($H561=G561,SUMIF($H:$H,H561,$P:$P),P561)</f>
        <v>57.6</v>
      </c>
      <c r="R561" s="336">
        <f t="shared" ref="R561:R565" si="95">Q561*10%+Q561</f>
        <v>63.36</v>
      </c>
      <c r="S561" s="327">
        <v>5</v>
      </c>
      <c r="T561" s="327">
        <f t="shared" ref="T561:T565" si="96">IF(M561=0,"0",ROUNDUP(P561*S561/AG561,0)*AG561)</f>
        <v>360</v>
      </c>
      <c r="U561" s="327">
        <f>IF($H561=G561,SUMIF($H:$H,H561,$T:$T),T561)</f>
        <v>360</v>
      </c>
      <c r="V561" s="327">
        <f t="shared" ref="V561:V565" si="97">IF(M561=0,"0",ROUND(P561/W561,1))</f>
        <v>1.2</v>
      </c>
      <c r="W561" s="327">
        <v>48</v>
      </c>
      <c r="X561" s="327">
        <f t="shared" ref="X561:X565" si="98">ROUNDUP(T561/W561,0)</f>
        <v>8</v>
      </c>
      <c r="Y561" s="327"/>
      <c r="Z561" s="327"/>
      <c r="AA561" s="327"/>
      <c r="AB561" s="327"/>
      <c r="AC561" s="327"/>
      <c r="AD561" s="327"/>
      <c r="AE561" s="327" t="s">
        <v>166</v>
      </c>
      <c r="AF561" s="327"/>
      <c r="AG561" s="327">
        <v>90</v>
      </c>
      <c r="AH561" s="327"/>
      <c r="AI561" s="327"/>
      <c r="AJ561" s="327"/>
      <c r="AK561" s="327"/>
      <c r="AL561" s="327"/>
      <c r="AM561" s="327"/>
      <c r="AN561" s="327"/>
      <c r="AO561" s="327"/>
      <c r="AP561" s="327"/>
      <c r="AQ561" s="327">
        <v>8</v>
      </c>
      <c r="AR561" s="327">
        <v>5</v>
      </c>
      <c r="AS561" s="327"/>
      <c r="AT561" s="327"/>
      <c r="AU561" s="327"/>
      <c r="AV561" s="327"/>
      <c r="AW561" s="327"/>
      <c r="AX561" s="327"/>
      <c r="AY561" s="327"/>
      <c r="AZ561" s="327"/>
      <c r="BA561" s="327"/>
      <c r="BB561" s="327">
        <v>1</v>
      </c>
      <c r="BC561" s="327">
        <v>1</v>
      </c>
      <c r="BD561" s="327">
        <v>1</v>
      </c>
      <c r="BE561" s="327">
        <v>1</v>
      </c>
      <c r="BF561" s="327">
        <v>1</v>
      </c>
      <c r="BG561" s="327">
        <v>1</v>
      </c>
      <c r="BH561" s="327">
        <v>1</v>
      </c>
      <c r="BI561" s="327">
        <v>1</v>
      </c>
      <c r="BJ561" s="327"/>
      <c r="BK561" s="327"/>
      <c r="BL561" s="327"/>
      <c r="BM561" s="327"/>
      <c r="BN561" s="327"/>
      <c r="BO561" s="327"/>
      <c r="BP561" s="327"/>
      <c r="BQ561" s="327">
        <v>1</v>
      </c>
      <c r="BR561" s="327">
        <v>1</v>
      </c>
      <c r="BS561" s="327">
        <v>1</v>
      </c>
      <c r="BT561" s="327"/>
      <c r="BU561" s="327">
        <v>1</v>
      </c>
      <c r="BV561" s="327">
        <v>3840</v>
      </c>
      <c r="BW561" s="327" t="s">
        <v>132</v>
      </c>
      <c r="BX561" s="327" t="s">
        <v>132</v>
      </c>
      <c r="BY561" s="327"/>
      <c r="BZ561" s="327" t="s">
        <v>6</v>
      </c>
      <c r="CA561" s="327"/>
      <c r="CB561" s="327"/>
      <c r="CC561" s="327"/>
      <c r="CD561" s="327"/>
      <c r="CE561" s="327"/>
      <c r="CF561" s="327">
        <v>36.32</v>
      </c>
      <c r="CG561" s="327"/>
    </row>
    <row r="562" spans="2:85" ht="15" customHeight="1">
      <c r="C562" s="327" t="s">
        <v>1014</v>
      </c>
      <c r="D562" s="327"/>
      <c r="E562" s="327" t="s">
        <v>261</v>
      </c>
      <c r="F562" s="327"/>
      <c r="G562" s="327" t="s">
        <v>1576</v>
      </c>
      <c r="H562" s="327" t="s">
        <v>1575</v>
      </c>
      <c r="I562" s="327"/>
      <c r="J562" s="327"/>
      <c r="K562" s="327" t="s">
        <v>1575</v>
      </c>
      <c r="L562" s="327">
        <v>2</v>
      </c>
      <c r="M562" s="327">
        <v>1152</v>
      </c>
      <c r="N562" s="327"/>
      <c r="O562" s="327">
        <f t="shared" si="93"/>
        <v>1152</v>
      </c>
      <c r="P562" s="336">
        <f t="shared" si="94"/>
        <v>57.6</v>
      </c>
      <c r="Q562" s="336">
        <f>IF($H562=G562,SUMIF($H:$H,H562,$P:$P),P562)</f>
        <v>57.6</v>
      </c>
      <c r="R562" s="336">
        <f t="shared" si="95"/>
        <v>63.36</v>
      </c>
      <c r="S562" s="327">
        <v>5</v>
      </c>
      <c r="T562" s="327">
        <f t="shared" si="96"/>
        <v>360</v>
      </c>
      <c r="U562" s="327">
        <f>IF($H562=G562,SUMIF($H:$H,H562,$T:$T),T562)</f>
        <v>360</v>
      </c>
      <c r="V562" s="327">
        <f t="shared" si="97"/>
        <v>1.2</v>
      </c>
      <c r="W562" s="327">
        <v>48</v>
      </c>
      <c r="X562" s="327">
        <f t="shared" si="98"/>
        <v>8</v>
      </c>
      <c r="Y562" s="327"/>
      <c r="Z562" s="327"/>
      <c r="AA562" s="327"/>
      <c r="AB562" s="327"/>
      <c r="AC562" s="327"/>
      <c r="AD562" s="327"/>
      <c r="AE562" s="327" t="s">
        <v>166</v>
      </c>
      <c r="AF562" s="327"/>
      <c r="AG562" s="327">
        <v>90</v>
      </c>
      <c r="AH562" s="327"/>
      <c r="AI562" s="327"/>
      <c r="AJ562" s="327"/>
      <c r="AK562" s="327"/>
      <c r="AL562" s="327"/>
      <c r="AM562" s="327"/>
      <c r="AN562" s="327"/>
      <c r="AO562" s="327"/>
      <c r="AP562" s="327"/>
      <c r="AQ562" s="327">
        <v>8</v>
      </c>
      <c r="AR562" s="327">
        <v>5</v>
      </c>
      <c r="AS562" s="327"/>
      <c r="AT562" s="327"/>
      <c r="AU562" s="327"/>
      <c r="AV562" s="327"/>
      <c r="AW562" s="327"/>
      <c r="AX562" s="327"/>
      <c r="AY562" s="327"/>
      <c r="AZ562" s="327"/>
      <c r="BA562" s="327"/>
      <c r="BB562" s="327"/>
      <c r="BC562" s="327"/>
      <c r="BD562" s="327"/>
      <c r="BE562" s="327"/>
      <c r="BF562" s="327"/>
      <c r="BG562" s="327"/>
      <c r="BH562" s="327"/>
      <c r="BI562" s="327">
        <v>1</v>
      </c>
      <c r="BJ562" s="327"/>
      <c r="BK562" s="327"/>
      <c r="BL562" s="327"/>
      <c r="BM562" s="327"/>
      <c r="BN562" s="327"/>
      <c r="BO562" s="327"/>
      <c r="BP562" s="327"/>
      <c r="BQ562" s="327">
        <v>1</v>
      </c>
      <c r="BR562" s="327">
        <v>1</v>
      </c>
      <c r="BS562" s="327">
        <v>1</v>
      </c>
      <c r="BT562" s="327"/>
      <c r="BU562" s="327">
        <v>1</v>
      </c>
      <c r="BV562" s="327">
        <v>3840</v>
      </c>
      <c r="BW562" s="327" t="s">
        <v>132</v>
      </c>
      <c r="BX562" s="327" t="s">
        <v>132</v>
      </c>
      <c r="BY562" s="327"/>
      <c r="BZ562" s="327" t="s">
        <v>6</v>
      </c>
      <c r="CA562" s="327"/>
      <c r="CB562" s="327"/>
      <c r="CC562" s="327"/>
      <c r="CD562" s="327"/>
      <c r="CE562" s="327"/>
      <c r="CF562" s="327">
        <v>36.32</v>
      </c>
      <c r="CG562" s="327"/>
    </row>
    <row r="563" spans="2:85" ht="15" customHeight="1">
      <c r="C563" s="327" t="s">
        <v>1014</v>
      </c>
      <c r="D563" s="327"/>
      <c r="E563" s="327" t="s">
        <v>261</v>
      </c>
      <c r="F563" s="327"/>
      <c r="G563" s="327" t="s">
        <v>1577</v>
      </c>
      <c r="H563" s="327" t="s">
        <v>1578</v>
      </c>
      <c r="I563" s="327"/>
      <c r="J563" s="327"/>
      <c r="K563" s="327" t="s">
        <v>1579</v>
      </c>
      <c r="L563" s="327">
        <v>2</v>
      </c>
      <c r="M563" s="327">
        <v>1152</v>
      </c>
      <c r="N563" s="327"/>
      <c r="O563" s="327">
        <f t="shared" si="93"/>
        <v>1152</v>
      </c>
      <c r="P563" s="336">
        <f t="shared" si="94"/>
        <v>57.6</v>
      </c>
      <c r="Q563" s="336">
        <f>IF($H563=G563,SUMIF($H:$H,H563,$P:$P),P563)</f>
        <v>57.6</v>
      </c>
      <c r="R563" s="336">
        <f t="shared" si="95"/>
        <v>63.36</v>
      </c>
      <c r="S563" s="327">
        <v>5</v>
      </c>
      <c r="T563" s="327">
        <f t="shared" si="96"/>
        <v>360</v>
      </c>
      <c r="U563" s="327">
        <f>IF($H563=G563,SUMIF($H:$H,H563,$T:$T),T563)</f>
        <v>360</v>
      </c>
      <c r="V563" s="327">
        <f t="shared" si="97"/>
        <v>1.2</v>
      </c>
      <c r="W563" s="327">
        <v>48</v>
      </c>
      <c r="X563" s="327">
        <f t="shared" si="98"/>
        <v>8</v>
      </c>
      <c r="Y563" s="327"/>
      <c r="Z563" s="327"/>
      <c r="AA563" s="327"/>
      <c r="AB563" s="327"/>
      <c r="AC563" s="327"/>
      <c r="AD563" s="327"/>
      <c r="AE563" s="327" t="s">
        <v>166</v>
      </c>
      <c r="AF563" s="327"/>
      <c r="AG563" s="327">
        <v>90</v>
      </c>
      <c r="AH563" s="327"/>
      <c r="AI563" s="327"/>
      <c r="AJ563" s="327"/>
      <c r="AK563" s="327"/>
      <c r="AL563" s="327"/>
      <c r="AM563" s="327"/>
      <c r="AN563" s="327"/>
      <c r="AO563" s="327"/>
      <c r="AP563" s="327"/>
      <c r="AQ563" s="327">
        <v>8</v>
      </c>
      <c r="AR563" s="327">
        <v>5</v>
      </c>
      <c r="AS563" s="327"/>
      <c r="AT563" s="327"/>
      <c r="AU563" s="327"/>
      <c r="AV563" s="327"/>
      <c r="AW563" s="327"/>
      <c r="AX563" s="327"/>
      <c r="AY563" s="327"/>
      <c r="AZ563" s="327"/>
      <c r="BA563" s="327"/>
      <c r="BB563" s="327">
        <v>1</v>
      </c>
      <c r="BC563" s="327">
        <v>1</v>
      </c>
      <c r="BD563" s="327">
        <v>1</v>
      </c>
      <c r="BE563" s="327">
        <v>1</v>
      </c>
      <c r="BF563" s="327">
        <v>1</v>
      </c>
      <c r="BG563" s="327">
        <v>1</v>
      </c>
      <c r="BH563" s="327">
        <v>1</v>
      </c>
      <c r="BI563" s="327">
        <v>1</v>
      </c>
      <c r="BJ563" s="327"/>
      <c r="BK563" s="327"/>
      <c r="BL563" s="327"/>
      <c r="BM563" s="327"/>
      <c r="BN563" s="327"/>
      <c r="BO563" s="327"/>
      <c r="BP563" s="327"/>
      <c r="BQ563" s="327">
        <v>1</v>
      </c>
      <c r="BR563" s="327">
        <v>1</v>
      </c>
      <c r="BS563" s="327">
        <v>1</v>
      </c>
      <c r="BT563" s="327"/>
      <c r="BU563" s="327">
        <v>1</v>
      </c>
      <c r="BV563" s="327">
        <v>3840</v>
      </c>
      <c r="BW563" s="327" t="s">
        <v>132</v>
      </c>
      <c r="BX563" s="327" t="s">
        <v>132</v>
      </c>
      <c r="BY563" s="327"/>
      <c r="BZ563" s="327" t="s">
        <v>6</v>
      </c>
      <c r="CA563" s="327"/>
      <c r="CB563" s="327"/>
      <c r="CC563" s="327"/>
      <c r="CD563" s="327"/>
      <c r="CE563" s="327"/>
      <c r="CF563" s="327">
        <v>36.32</v>
      </c>
      <c r="CG563" s="327"/>
    </row>
    <row r="564" spans="2:85" ht="15" customHeight="1">
      <c r="C564" s="327" t="s">
        <v>1014</v>
      </c>
      <c r="D564" s="327"/>
      <c r="E564" s="327" t="s">
        <v>261</v>
      </c>
      <c r="F564" s="327"/>
      <c r="G564" s="327" t="s">
        <v>1580</v>
      </c>
      <c r="H564" s="327" t="s">
        <v>1578</v>
      </c>
      <c r="I564" s="327"/>
      <c r="J564" s="327"/>
      <c r="K564" s="327" t="s">
        <v>1579</v>
      </c>
      <c r="L564" s="327">
        <v>2</v>
      </c>
      <c r="M564" s="327">
        <v>1152</v>
      </c>
      <c r="N564" s="327"/>
      <c r="O564" s="327">
        <f t="shared" si="93"/>
        <v>1152</v>
      </c>
      <c r="P564" s="336">
        <f t="shared" si="94"/>
        <v>57.6</v>
      </c>
      <c r="Q564" s="336">
        <f>IF($H564=G564,SUMIF($H:$H,H564,$P:$P),P564)</f>
        <v>57.6</v>
      </c>
      <c r="R564" s="336">
        <f t="shared" si="95"/>
        <v>63.36</v>
      </c>
      <c r="S564" s="327">
        <v>5</v>
      </c>
      <c r="T564" s="327">
        <f t="shared" si="96"/>
        <v>360</v>
      </c>
      <c r="U564" s="327">
        <f>IF($H564=G564,SUMIF($H:$H,H564,$T:$T),T564)</f>
        <v>360</v>
      </c>
      <c r="V564" s="327">
        <f t="shared" si="97"/>
        <v>1.2</v>
      </c>
      <c r="W564" s="327">
        <v>48</v>
      </c>
      <c r="X564" s="327">
        <f t="shared" si="98"/>
        <v>8</v>
      </c>
      <c r="Y564" s="327"/>
      <c r="Z564" s="327"/>
      <c r="AA564" s="327"/>
      <c r="AB564" s="327"/>
      <c r="AC564" s="327"/>
      <c r="AD564" s="327"/>
      <c r="AE564" s="327" t="s">
        <v>166</v>
      </c>
      <c r="AF564" s="327"/>
      <c r="AG564" s="327">
        <v>90</v>
      </c>
      <c r="AH564" s="327"/>
      <c r="AI564" s="327"/>
      <c r="AJ564" s="327"/>
      <c r="AK564" s="327"/>
      <c r="AL564" s="327"/>
      <c r="AM564" s="327"/>
      <c r="AN564" s="327"/>
      <c r="AO564" s="327"/>
      <c r="AP564" s="327"/>
      <c r="AQ564" s="327">
        <v>8</v>
      </c>
      <c r="AR564" s="327">
        <v>5</v>
      </c>
      <c r="AS564" s="327"/>
      <c r="AT564" s="327"/>
      <c r="AU564" s="327"/>
      <c r="AV564" s="327"/>
      <c r="AW564" s="327"/>
      <c r="AX564" s="327"/>
      <c r="AY564" s="327"/>
      <c r="AZ564" s="327"/>
      <c r="BA564" s="327"/>
      <c r="BB564" s="327">
        <v>1</v>
      </c>
      <c r="BC564" s="327">
        <v>1</v>
      </c>
      <c r="BD564" s="327">
        <v>1</v>
      </c>
      <c r="BE564" s="327">
        <v>1</v>
      </c>
      <c r="BF564" s="327"/>
      <c r="BG564" s="327"/>
      <c r="BH564" s="327"/>
      <c r="BI564" s="327">
        <v>1</v>
      </c>
      <c r="BJ564" s="327"/>
      <c r="BK564" s="327"/>
      <c r="BL564" s="327"/>
      <c r="BM564" s="327"/>
      <c r="BN564" s="327"/>
      <c r="BO564" s="327"/>
      <c r="BP564" s="327"/>
      <c r="BQ564" s="327">
        <v>1</v>
      </c>
      <c r="BR564" s="327">
        <v>1</v>
      </c>
      <c r="BS564" s="327">
        <v>1</v>
      </c>
      <c r="BT564" s="327"/>
      <c r="BU564" s="327">
        <v>1</v>
      </c>
      <c r="BV564" s="327">
        <v>3840</v>
      </c>
      <c r="BW564" s="327" t="s">
        <v>132</v>
      </c>
      <c r="BX564" s="327" t="s">
        <v>132</v>
      </c>
      <c r="BY564" s="327"/>
      <c r="BZ564" s="327" t="s">
        <v>6</v>
      </c>
      <c r="CA564" s="327"/>
      <c r="CB564" s="327"/>
      <c r="CC564" s="327"/>
      <c r="CD564" s="327"/>
      <c r="CE564" s="327"/>
      <c r="CF564" s="327">
        <v>36.32</v>
      </c>
      <c r="CG564" s="327"/>
    </row>
    <row r="565" spans="2:85" ht="15" customHeight="1">
      <c r="C565" s="327" t="s">
        <v>1014</v>
      </c>
      <c r="D565" s="327"/>
      <c r="E565" s="327" t="s">
        <v>261</v>
      </c>
      <c r="F565" s="327"/>
      <c r="G565" s="327" t="s">
        <v>1581</v>
      </c>
      <c r="H565" s="327" t="s">
        <v>1582</v>
      </c>
      <c r="I565" s="327"/>
      <c r="J565" s="327"/>
      <c r="K565" s="327" t="s">
        <v>1582</v>
      </c>
      <c r="L565" s="327">
        <v>2</v>
      </c>
      <c r="M565" s="327">
        <v>1152</v>
      </c>
      <c r="N565" s="327"/>
      <c r="O565" s="327">
        <f t="shared" si="93"/>
        <v>1152</v>
      </c>
      <c r="P565" s="336">
        <f t="shared" si="94"/>
        <v>57.6</v>
      </c>
      <c r="Q565" s="336">
        <f>IF($H565=G565,SUMIF($H:$H,H565,$P:$P),P565)</f>
        <v>57.6</v>
      </c>
      <c r="R565" s="336">
        <f t="shared" si="95"/>
        <v>63.36</v>
      </c>
      <c r="S565" s="327">
        <v>5</v>
      </c>
      <c r="T565" s="327">
        <f t="shared" si="96"/>
        <v>360</v>
      </c>
      <c r="U565" s="327">
        <f>IF($H565=G565,SUMIF($H:$H,H565,$T:$T),T565)</f>
        <v>360</v>
      </c>
      <c r="V565" s="327">
        <f t="shared" si="97"/>
        <v>1.2</v>
      </c>
      <c r="W565" s="327">
        <v>48</v>
      </c>
      <c r="X565" s="327">
        <f t="shared" si="98"/>
        <v>8</v>
      </c>
      <c r="Y565" s="327"/>
      <c r="Z565" s="327"/>
      <c r="AA565" s="327"/>
      <c r="AB565" s="327"/>
      <c r="AC565" s="327"/>
      <c r="AD565" s="327"/>
      <c r="AE565" s="327" t="s">
        <v>166</v>
      </c>
      <c r="AF565" s="327"/>
      <c r="AG565" s="327">
        <v>90</v>
      </c>
      <c r="AH565" s="327"/>
      <c r="AI565" s="327"/>
      <c r="AJ565" s="327"/>
      <c r="AK565" s="327"/>
      <c r="AL565" s="327"/>
      <c r="AM565" s="327"/>
      <c r="AN565" s="327"/>
      <c r="AO565" s="327"/>
      <c r="AP565" s="327"/>
      <c r="AQ565" s="327">
        <v>8</v>
      </c>
      <c r="AR565" s="327">
        <v>5</v>
      </c>
      <c r="AS565" s="327"/>
      <c r="AT565" s="327"/>
      <c r="AU565" s="327"/>
      <c r="AV565" s="327"/>
      <c r="AW565" s="327"/>
      <c r="AX565" s="327"/>
      <c r="AY565" s="327"/>
      <c r="AZ565" s="327"/>
      <c r="BA565" s="327"/>
      <c r="BB565" s="327">
        <v>1</v>
      </c>
      <c r="BC565" s="327">
        <v>1</v>
      </c>
      <c r="BD565" s="327">
        <v>1</v>
      </c>
      <c r="BE565" s="327">
        <v>1</v>
      </c>
      <c r="BF565" s="327"/>
      <c r="BG565" s="327"/>
      <c r="BH565" s="327"/>
      <c r="BI565" s="327"/>
      <c r="BJ565" s="327"/>
      <c r="BK565" s="327"/>
      <c r="BL565" s="327"/>
      <c r="BM565" s="327"/>
      <c r="BN565" s="327"/>
      <c r="BO565" s="327"/>
      <c r="BP565" s="327"/>
      <c r="BQ565" s="327">
        <v>1</v>
      </c>
      <c r="BR565" s="327">
        <v>1</v>
      </c>
      <c r="BS565" s="327">
        <v>1</v>
      </c>
      <c r="BT565" s="327"/>
      <c r="BU565" s="327">
        <v>1</v>
      </c>
      <c r="BV565" s="327">
        <v>3840</v>
      </c>
      <c r="BW565" s="327" t="s">
        <v>132</v>
      </c>
      <c r="BX565" s="327" t="s">
        <v>132</v>
      </c>
      <c r="BY565" s="327"/>
      <c r="BZ565" s="327" t="s">
        <v>6</v>
      </c>
      <c r="CA565" s="327"/>
      <c r="CB565" s="327"/>
      <c r="CC565" s="327"/>
      <c r="CD565" s="327"/>
      <c r="CE565" s="327"/>
      <c r="CF565" s="327">
        <v>36.32</v>
      </c>
      <c r="CG565" s="327"/>
    </row>
    <row r="566" spans="2:85" ht="15" customHeight="1">
      <c r="B566" s="524" t="s">
        <v>878</v>
      </c>
      <c r="C566" s="327"/>
      <c r="D566" s="327"/>
      <c r="E566" s="327" t="s">
        <v>159</v>
      </c>
      <c r="F566" s="327"/>
      <c r="G566" s="327" t="s">
        <v>1583</v>
      </c>
      <c r="H566" s="327" t="s">
        <v>878</v>
      </c>
      <c r="I566" s="327" t="s">
        <v>820</v>
      </c>
      <c r="J566" s="327" t="s">
        <v>821</v>
      </c>
      <c r="K566" s="327" t="s">
        <v>816</v>
      </c>
      <c r="L566" s="327"/>
      <c r="M566" s="327"/>
      <c r="N566" s="327"/>
      <c r="O566" s="327"/>
      <c r="P566" s="336"/>
      <c r="Q566" s="336"/>
      <c r="R566" s="336"/>
      <c r="S566" s="327"/>
      <c r="T566" s="327"/>
      <c r="U566" s="327"/>
      <c r="V566" s="327"/>
      <c r="W566" s="327"/>
      <c r="X566" s="327"/>
      <c r="Y566" s="327"/>
      <c r="Z566" s="327"/>
      <c r="AA566" s="327"/>
      <c r="AB566" s="327"/>
      <c r="AC566" s="327"/>
      <c r="AD566" s="327"/>
      <c r="AE566" s="327" t="s">
        <v>169</v>
      </c>
      <c r="AF566" s="327"/>
      <c r="AG566" s="327">
        <v>600</v>
      </c>
      <c r="AH566" s="327"/>
      <c r="AI566" s="327"/>
      <c r="AJ566" s="327"/>
      <c r="AK566" s="327"/>
      <c r="AL566" s="327"/>
      <c r="AM566" s="327"/>
      <c r="AN566" s="327"/>
      <c r="AO566" s="327"/>
      <c r="AP566" s="327"/>
      <c r="AQ566" s="327">
        <v>8</v>
      </c>
      <c r="AR566" s="327">
        <v>5</v>
      </c>
      <c r="AS566" s="327"/>
      <c r="AT566" s="327"/>
      <c r="AU566" s="327">
        <v>2</v>
      </c>
      <c r="AV566" s="327"/>
      <c r="AW566" s="327"/>
      <c r="AX566" s="327"/>
      <c r="AY566" s="327"/>
      <c r="AZ566" s="327"/>
      <c r="BA566" s="327"/>
      <c r="BB566" s="327"/>
      <c r="BC566" s="327"/>
      <c r="BD566" s="327"/>
      <c r="BE566" s="327"/>
      <c r="BF566" s="327"/>
      <c r="BG566" s="327"/>
      <c r="BH566" s="327">
        <v>1</v>
      </c>
      <c r="BI566" s="327"/>
      <c r="BJ566" s="327"/>
      <c r="BK566" s="327"/>
      <c r="BL566" s="327"/>
      <c r="BM566" s="327"/>
      <c r="BN566" s="327">
        <v>1</v>
      </c>
      <c r="BO566" s="327">
        <v>1</v>
      </c>
      <c r="BP566" s="327">
        <v>1</v>
      </c>
      <c r="BQ566" s="327">
        <v>1</v>
      </c>
      <c r="BR566" s="327">
        <v>1</v>
      </c>
      <c r="BS566" s="327">
        <v>1</v>
      </c>
      <c r="BT566" s="327"/>
      <c r="BU566" s="327"/>
      <c r="BV566" s="327"/>
      <c r="BW566" s="327"/>
      <c r="BX566" s="327"/>
      <c r="BY566" s="327"/>
      <c r="BZ566" s="327"/>
      <c r="CA566" s="327"/>
      <c r="CB566" s="327"/>
      <c r="CC566" s="327"/>
      <c r="CD566" s="327"/>
      <c r="CE566" s="327"/>
      <c r="CF566" s="327"/>
      <c r="CG566" s="327"/>
    </row>
    <row r="567" spans="2:85" ht="15" customHeight="1">
      <c r="B567" s="524" t="s">
        <v>878</v>
      </c>
      <c r="C567" s="327"/>
      <c r="D567" s="327"/>
      <c r="E567" s="327" t="s">
        <v>159</v>
      </c>
      <c r="F567" s="327"/>
      <c r="G567" s="327" t="s">
        <v>1584</v>
      </c>
      <c r="H567" s="327" t="s">
        <v>878</v>
      </c>
      <c r="I567" s="327" t="s">
        <v>820</v>
      </c>
      <c r="J567" s="327" t="s">
        <v>821</v>
      </c>
      <c r="K567" s="327" t="s">
        <v>816</v>
      </c>
      <c r="L567" s="327"/>
      <c r="M567" s="327"/>
      <c r="N567" s="327"/>
      <c r="O567" s="327"/>
      <c r="P567" s="336"/>
      <c r="Q567" s="336"/>
      <c r="R567" s="336"/>
      <c r="S567" s="327"/>
      <c r="T567" s="327"/>
      <c r="U567" s="327"/>
      <c r="V567" s="327"/>
      <c r="W567" s="327"/>
      <c r="X567" s="327"/>
      <c r="Y567" s="327"/>
      <c r="Z567" s="327"/>
      <c r="AA567" s="327"/>
      <c r="AB567" s="327"/>
      <c r="AC567" s="327"/>
      <c r="AD567" s="327"/>
      <c r="AE567" s="327" t="s">
        <v>169</v>
      </c>
      <c r="AF567" s="327"/>
      <c r="AG567" s="327">
        <v>600</v>
      </c>
      <c r="AH567" s="327"/>
      <c r="AI567" s="327"/>
      <c r="AJ567" s="327"/>
      <c r="AK567" s="327"/>
      <c r="AL567" s="327"/>
      <c r="AM567" s="327"/>
      <c r="AN567" s="327"/>
      <c r="AO567" s="327"/>
      <c r="AP567" s="327"/>
      <c r="AQ567" s="327">
        <v>8</v>
      </c>
      <c r="AR567" s="327">
        <v>5</v>
      </c>
      <c r="AS567" s="327"/>
      <c r="AT567" s="327"/>
      <c r="AU567" s="327">
        <v>2</v>
      </c>
      <c r="AV567" s="327"/>
      <c r="AW567" s="327"/>
      <c r="AX567" s="327"/>
      <c r="AY567" s="327"/>
      <c r="AZ567" s="327"/>
      <c r="BA567" s="327"/>
      <c r="BB567" s="327"/>
      <c r="BC567" s="327"/>
      <c r="BD567" s="327"/>
      <c r="BE567" s="327"/>
      <c r="BF567" s="327"/>
      <c r="BG567" s="327"/>
      <c r="BH567" s="327">
        <v>1</v>
      </c>
      <c r="BI567" s="327"/>
      <c r="BJ567" s="327"/>
      <c r="BK567" s="327"/>
      <c r="BL567" s="327"/>
      <c r="BM567" s="327"/>
      <c r="BN567" s="327">
        <v>1</v>
      </c>
      <c r="BO567" s="327">
        <v>1</v>
      </c>
      <c r="BP567" s="327">
        <v>1</v>
      </c>
      <c r="BQ567" s="327">
        <v>1</v>
      </c>
      <c r="BR567" s="327">
        <v>1</v>
      </c>
      <c r="BS567" s="327">
        <v>1</v>
      </c>
      <c r="BT567" s="327"/>
      <c r="BU567" s="327"/>
      <c r="BV567" s="327"/>
      <c r="BW567" s="327"/>
      <c r="BX567" s="327"/>
      <c r="BY567" s="327"/>
      <c r="BZ567" s="327"/>
      <c r="CA567" s="327"/>
      <c r="CB567" s="327"/>
      <c r="CC567" s="327"/>
      <c r="CD567" s="327"/>
      <c r="CE567" s="327"/>
      <c r="CF567" s="327"/>
      <c r="CG567" s="327"/>
    </row>
    <row r="568" spans="2:85" ht="15" customHeight="1">
      <c r="B568" s="524" t="s">
        <v>461</v>
      </c>
      <c r="C568" s="327" t="s">
        <v>1014</v>
      </c>
      <c r="D568" s="327"/>
      <c r="E568" s="327" t="s">
        <v>113</v>
      </c>
      <c r="F568" s="327"/>
      <c r="G568" s="327" t="s">
        <v>1585</v>
      </c>
      <c r="H568" s="327" t="s">
        <v>1329</v>
      </c>
      <c r="I568" s="327" t="s">
        <v>462</v>
      </c>
      <c r="J568" s="327" t="s">
        <v>463</v>
      </c>
      <c r="K568" s="327" t="s">
        <v>464</v>
      </c>
      <c r="L568" s="327">
        <v>1</v>
      </c>
      <c r="M568" s="327">
        <v>5520</v>
      </c>
      <c r="N568" s="327"/>
      <c r="O568" s="327">
        <f t="shared" ref="O568" si="99">+M568+N568</f>
        <v>5520</v>
      </c>
      <c r="P568" s="336">
        <f t="shared" ref="P568" si="100">+O568/$H$18</f>
        <v>276</v>
      </c>
      <c r="Q568" s="336">
        <f>IF($H568=G568,SUMIF($H:$H,H568,$P:$P),P568)</f>
        <v>276</v>
      </c>
      <c r="R568" s="336">
        <f t="shared" ref="R568" si="101">Q568*10%+Q568</f>
        <v>303.60000000000002</v>
      </c>
      <c r="S568" s="327">
        <v>2</v>
      </c>
      <c r="T568" s="327">
        <f t="shared" ref="T568" si="102">IF(M568=0,"0",ROUNDUP(P568*S568/AG568,0)*AG568)</f>
        <v>600</v>
      </c>
      <c r="U568" s="327">
        <f>IF($H568=G568,SUMIF($H:$H,H568,$T:$T),T568)</f>
        <v>600</v>
      </c>
      <c r="V568" s="327">
        <f t="shared" ref="V568" si="103">IF(M568=0,"0",ROUND(P568/W568,1))</f>
        <v>2.2999999999999998</v>
      </c>
      <c r="W568" s="327">
        <v>120</v>
      </c>
      <c r="X568" s="327">
        <f t="shared" ref="X568" si="104">ROUNDUP(T568/W568,0)</f>
        <v>5</v>
      </c>
      <c r="Y568" s="327"/>
      <c r="Z568" s="327"/>
      <c r="AA568" s="327"/>
      <c r="AB568" s="327"/>
      <c r="AC568" s="327"/>
      <c r="AD568" s="327"/>
      <c r="AE568" s="327" t="s">
        <v>89</v>
      </c>
      <c r="AF568" s="327"/>
      <c r="AG568" s="327">
        <v>120</v>
      </c>
      <c r="AH568" s="327"/>
      <c r="AI568" s="327"/>
      <c r="AJ568" s="327"/>
      <c r="AK568" s="327"/>
      <c r="AL568" s="327"/>
      <c r="AM568" s="327"/>
      <c r="AN568" s="327"/>
      <c r="AO568" s="327"/>
      <c r="AP568" s="327"/>
      <c r="AQ568" s="327">
        <v>6.2</v>
      </c>
      <c r="AR568" s="327">
        <v>5</v>
      </c>
      <c r="AS568" s="327"/>
      <c r="AT568" s="327"/>
      <c r="AU568" s="327"/>
      <c r="AV568" s="327"/>
      <c r="AW568" s="327"/>
      <c r="AX568" s="327"/>
      <c r="AY568" s="327"/>
      <c r="AZ568" s="327"/>
      <c r="BA568" s="327"/>
      <c r="BB568" s="327">
        <v>1</v>
      </c>
      <c r="BC568" s="327">
        <v>1</v>
      </c>
      <c r="BD568" s="327">
        <v>1</v>
      </c>
      <c r="BE568" s="327">
        <v>1</v>
      </c>
      <c r="BF568" s="327">
        <v>1</v>
      </c>
      <c r="BG568" s="327">
        <v>1</v>
      </c>
      <c r="BH568" s="327">
        <v>1</v>
      </c>
      <c r="BI568" s="327">
        <v>1</v>
      </c>
      <c r="BJ568" s="327"/>
      <c r="BK568" s="327"/>
      <c r="BL568" s="327"/>
      <c r="BM568" s="327"/>
      <c r="BN568" s="327"/>
      <c r="BO568" s="327"/>
      <c r="BP568" s="327"/>
      <c r="BQ568" s="327"/>
      <c r="BR568" s="327">
        <v>1</v>
      </c>
      <c r="BS568" s="327">
        <v>4</v>
      </c>
      <c r="BT568" s="327"/>
      <c r="BU568" s="327">
        <v>4</v>
      </c>
      <c r="BV568" s="327">
        <v>31200</v>
      </c>
      <c r="BW568" s="327" t="s">
        <v>119</v>
      </c>
      <c r="BX568" s="327" t="s">
        <v>119</v>
      </c>
      <c r="BY568" s="327"/>
      <c r="BZ568" s="327" t="s">
        <v>120</v>
      </c>
      <c r="CA568" s="327"/>
      <c r="CB568" s="327"/>
      <c r="CC568" s="327"/>
      <c r="CD568" s="327"/>
      <c r="CE568" s="327"/>
      <c r="CF568" s="327">
        <v>43.4</v>
      </c>
      <c r="CG568" s="327"/>
    </row>
  </sheetData>
  <autoFilter ref="A23:DE516" xr:uid="{00000000-0009-0000-0000-000000000000}"/>
  <mergeCells count="17">
    <mergeCell ref="DA2:DB2"/>
    <mergeCell ref="DC2:DD2"/>
    <mergeCell ref="DA3:DA9"/>
    <mergeCell ref="DB3:DB9"/>
    <mergeCell ref="DC3:DC9"/>
    <mergeCell ref="DD3:DD9"/>
    <mergeCell ref="DA14:DB14"/>
    <mergeCell ref="DC14:DD14"/>
    <mergeCell ref="DA15:DA18"/>
    <mergeCell ref="DB15:DB18"/>
    <mergeCell ref="DC15:DC18"/>
    <mergeCell ref="DD15:DD18"/>
    <mergeCell ref="C391:C392"/>
    <mergeCell ref="C394:C396"/>
    <mergeCell ref="C398:C399"/>
    <mergeCell ref="C387:C388"/>
    <mergeCell ref="C389:C390"/>
  </mergeCells>
  <phoneticPr fontId="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D3:K340"/>
  <sheetViews>
    <sheetView topLeftCell="D1" zoomScaleNormal="100" workbookViewId="0">
      <selection activeCell="F66" sqref="F66:G228"/>
    </sheetView>
  </sheetViews>
  <sheetFormatPr defaultRowHeight="15"/>
  <cols>
    <col min="4" max="4" width="9.140625" style="192"/>
    <col min="5" max="5" width="31.42578125" style="192" customWidth="1"/>
    <col min="6" max="6" width="26.85546875" style="192" bestFit="1" customWidth="1"/>
    <col min="7" max="8" width="9.140625" style="192"/>
    <col min="10" max="10" width="13.140625" customWidth="1"/>
    <col min="11" max="11" width="21.7109375" customWidth="1"/>
  </cols>
  <sheetData>
    <row r="3" spans="4:9">
      <c r="H3" s="528" t="s">
        <v>1534</v>
      </c>
    </row>
    <row r="4" spans="4:9" ht="18.75">
      <c r="D4" s="274" t="s">
        <v>861</v>
      </c>
      <c r="E4" s="274"/>
      <c r="F4" s="274"/>
      <c r="G4" s="274"/>
      <c r="H4" s="274"/>
    </row>
    <row r="6" spans="4:9" ht="18.75">
      <c r="D6" s="189" t="s">
        <v>31</v>
      </c>
      <c r="E6" s="189" t="s">
        <v>862</v>
      </c>
      <c r="F6" s="189" t="s">
        <v>863</v>
      </c>
      <c r="G6" s="189" t="s">
        <v>865</v>
      </c>
      <c r="H6" s="189" t="s">
        <v>864</v>
      </c>
    </row>
    <row r="7" spans="4:9" hidden="1">
      <c r="D7" s="190">
        <v>1</v>
      </c>
      <c r="E7" s="190" t="s">
        <v>227</v>
      </c>
      <c r="F7" s="190" t="s">
        <v>227</v>
      </c>
      <c r="G7" s="190">
        <f>SUMIF('Shift Pagi'!I:I,'master untuk shift 1'!E7,'Shift Pagi'!L:L)</f>
        <v>0</v>
      </c>
      <c r="H7" s="190" t="s">
        <v>866</v>
      </c>
      <c r="I7" s="326">
        <f>SUMIF('Shift Pagi'!I:I,'master untuk shift 1'!E7,'Shift Pagi'!L:L)</f>
        <v>0</v>
      </c>
    </row>
    <row r="8" spans="4:9" hidden="1">
      <c r="D8" s="190">
        <v>2</v>
      </c>
      <c r="E8" s="190" t="s">
        <v>231</v>
      </c>
      <c r="F8" s="190" t="s">
        <v>231</v>
      </c>
      <c r="G8" s="190">
        <f>SUMIF('Shift Pagi'!I:I,'master untuk shift 1'!E8,'Shift Pagi'!L:L)</f>
        <v>0</v>
      </c>
      <c r="H8" s="190" t="s">
        <v>866</v>
      </c>
      <c r="I8" s="326">
        <f>SUMIF('Shift Pagi'!I:I,'master untuk shift 1'!E8,'Shift Pagi'!L:L)</f>
        <v>0</v>
      </c>
    </row>
    <row r="9" spans="4:9" hidden="1">
      <c r="D9" s="190">
        <v>3</v>
      </c>
      <c r="E9" s="190" t="s">
        <v>220</v>
      </c>
      <c r="F9" s="190" t="s">
        <v>220</v>
      </c>
      <c r="G9" s="190">
        <f>SUMIF('Shift Pagi'!I:I,'master untuk shift 1'!E9,'Shift Pagi'!L:L)</f>
        <v>0</v>
      </c>
      <c r="H9" s="190" t="s">
        <v>866</v>
      </c>
      <c r="I9" s="326">
        <f>SUMIF('Shift Pagi'!I:I,'master untuk shift 1'!E9,'Shift Pagi'!L:L)</f>
        <v>0</v>
      </c>
    </row>
    <row r="10" spans="4:9" hidden="1">
      <c r="D10" s="190">
        <v>4</v>
      </c>
      <c r="E10" s="190" t="s">
        <v>220</v>
      </c>
      <c r="F10" s="190" t="s">
        <v>224</v>
      </c>
      <c r="G10" s="190">
        <f>SUMIF('Shift Pagi'!I:I,'master untuk shift 1'!E10,'Shift Pagi'!L:L)</f>
        <v>0</v>
      </c>
      <c r="H10" s="190" t="s">
        <v>866</v>
      </c>
      <c r="I10" s="326">
        <f>SUMIF('Shift Pagi'!I:I,'master untuk shift 1'!E10,'Shift Pagi'!L:L)</f>
        <v>0</v>
      </c>
    </row>
    <row r="11" spans="4:9" hidden="1">
      <c r="D11" s="190">
        <v>5</v>
      </c>
      <c r="E11" s="190" t="s">
        <v>234</v>
      </c>
      <c r="F11" s="190" t="s">
        <v>234</v>
      </c>
      <c r="G11" s="190">
        <f>SUMIF('Shift Pagi'!I:I,'master untuk shift 1'!E11,'Shift Pagi'!L:L)</f>
        <v>0</v>
      </c>
      <c r="H11" s="190" t="s">
        <v>866</v>
      </c>
      <c r="I11" s="326">
        <f>SUMIF('Shift Pagi'!I:I,'master untuk shift 1'!E11,'Shift Pagi'!L:L)</f>
        <v>0</v>
      </c>
    </row>
    <row r="12" spans="4:9" hidden="1">
      <c r="D12" s="190">
        <v>6</v>
      </c>
      <c r="E12" s="190" t="s">
        <v>1389</v>
      </c>
      <c r="F12" s="190" t="s">
        <v>1389</v>
      </c>
      <c r="G12" s="190">
        <f>SUMIF('Shift Pagi'!I:I,'master untuk shift 1'!E12,'Shift Pagi'!L:L)</f>
        <v>175</v>
      </c>
      <c r="H12" s="190" t="s">
        <v>875</v>
      </c>
      <c r="I12" s="326">
        <f>SUMIF('Shift Pagi'!I:I,'master untuk shift 1'!E12,'Shift Pagi'!L:L)</f>
        <v>175</v>
      </c>
    </row>
    <row r="13" spans="4:9" hidden="1">
      <c r="D13" s="190">
        <v>7</v>
      </c>
      <c r="E13" s="190" t="s">
        <v>1390</v>
      </c>
      <c r="F13" s="190" t="s">
        <v>1390</v>
      </c>
      <c r="G13" s="190">
        <f>SUMIF('Shift Pagi'!I:I,'master untuk shift 1'!E13,'Shift Pagi'!L:L)</f>
        <v>100</v>
      </c>
      <c r="H13" s="190" t="s">
        <v>875</v>
      </c>
      <c r="I13" s="326">
        <f>SUMIF('Shift Pagi'!I:I,'master untuk shift 1'!E13,'Shift Pagi'!L:L)</f>
        <v>100</v>
      </c>
    </row>
    <row r="14" spans="4:9" hidden="1">
      <c r="D14" s="190">
        <v>8</v>
      </c>
      <c r="E14" s="190" t="s">
        <v>1391</v>
      </c>
      <c r="F14" s="190" t="s">
        <v>1391</v>
      </c>
      <c r="G14" s="190">
        <f>SUMIF('Shift Pagi'!I:I,'master untuk shift 1'!E14,'Shift Pagi'!L:L)</f>
        <v>25</v>
      </c>
      <c r="H14" s="190" t="s">
        <v>875</v>
      </c>
      <c r="I14" s="326">
        <f>SUMIF('Shift Pagi'!I:I,'master untuk shift 1'!E14,'Shift Pagi'!L:L)</f>
        <v>25</v>
      </c>
    </row>
    <row r="15" spans="4:9" hidden="1">
      <c r="D15" s="190">
        <v>9</v>
      </c>
      <c r="E15" s="190" t="s">
        <v>461</v>
      </c>
      <c r="F15" s="190" t="s">
        <v>461</v>
      </c>
      <c r="G15" s="190">
        <f>SUMIF('Shift Pagi'!I:I,'master untuk shift 1'!E15,'Shift Pagi'!L:L)</f>
        <v>0</v>
      </c>
      <c r="H15" s="190" t="s">
        <v>870</v>
      </c>
      <c r="I15" s="326">
        <f>SUMIF('Shift Pagi'!I:I,'master untuk shift 1'!E15,'Shift Pagi'!L:L)</f>
        <v>0</v>
      </c>
    </row>
    <row r="16" spans="4:9" hidden="1">
      <c r="D16" s="190">
        <v>10</v>
      </c>
      <c r="E16" s="190" t="s">
        <v>461</v>
      </c>
      <c r="F16" s="190" t="s">
        <v>465</v>
      </c>
      <c r="G16" s="190">
        <f>SUMIF('Shift Pagi'!I:I,'master untuk shift 1'!E16,'Shift Pagi'!L:L)</f>
        <v>0</v>
      </c>
      <c r="H16" s="190" t="s">
        <v>870</v>
      </c>
      <c r="I16" s="326">
        <f>SUMIF('Shift Pagi'!I:I,'master untuk shift 1'!E16,'Shift Pagi'!L:L)</f>
        <v>0</v>
      </c>
    </row>
    <row r="17" spans="4:9" hidden="1">
      <c r="D17" s="190">
        <v>11</v>
      </c>
      <c r="E17" s="190" t="s">
        <v>243</v>
      </c>
      <c r="F17" s="190" t="s">
        <v>243</v>
      </c>
      <c r="G17" s="190">
        <f>SUMIF('Shift Pagi'!I:I,'master untuk shift 1'!E17,'Shift Pagi'!L:L)</f>
        <v>0</v>
      </c>
      <c r="H17" s="190" t="s">
        <v>876</v>
      </c>
      <c r="I17" s="326">
        <f>SUMIF('Shift Pagi'!I:I,'master untuk shift 1'!E17,'Shift Pagi'!L:L)</f>
        <v>0</v>
      </c>
    </row>
    <row r="18" spans="4:9" hidden="1">
      <c r="D18" s="190">
        <v>12</v>
      </c>
      <c r="E18" s="190" t="s">
        <v>434</v>
      </c>
      <c r="F18" s="190" t="s">
        <v>434</v>
      </c>
      <c r="G18" s="190">
        <f>SUMIF('Shift Pagi'!I:I,'master untuk shift 1'!E18,'Shift Pagi'!L:L)</f>
        <v>0</v>
      </c>
      <c r="H18" s="190" t="s">
        <v>870</v>
      </c>
      <c r="I18" s="326">
        <f>SUMIF('Shift Pagi'!I:I,'master untuk shift 1'!E18,'Shift Pagi'!L:L)</f>
        <v>0</v>
      </c>
    </row>
    <row r="19" spans="4:9" hidden="1">
      <c r="D19" s="190">
        <v>13</v>
      </c>
      <c r="E19" s="190" t="s">
        <v>790</v>
      </c>
      <c r="F19" s="190" t="s">
        <v>884</v>
      </c>
      <c r="G19" s="190">
        <f>SUMIF('Shift Pagi'!I:I,'master untuk shift 1'!E19,'Shift Pagi'!L:L)</f>
        <v>0</v>
      </c>
      <c r="H19" s="190" t="s">
        <v>876</v>
      </c>
      <c r="I19" s="326">
        <f>SUMIF('Shift Pagi'!I:I,'master untuk shift 1'!E19,'Shift Pagi'!L:L)</f>
        <v>0</v>
      </c>
    </row>
    <row r="20" spans="4:9" hidden="1">
      <c r="D20" s="190">
        <v>14</v>
      </c>
      <c r="E20" s="190" t="s">
        <v>791</v>
      </c>
      <c r="F20" s="190" t="s">
        <v>885</v>
      </c>
      <c r="G20" s="190">
        <f>SUMIF('Shift Pagi'!I:I,'master untuk shift 1'!E20,'Shift Pagi'!L:L)</f>
        <v>0</v>
      </c>
      <c r="H20" s="190" t="s">
        <v>876</v>
      </c>
      <c r="I20" s="326">
        <f>SUMIF('Shift Pagi'!I:I,'master untuk shift 1'!E20,'Shift Pagi'!L:L)</f>
        <v>0</v>
      </c>
    </row>
    <row r="21" spans="4:9" hidden="1">
      <c r="D21" s="190">
        <v>15</v>
      </c>
      <c r="E21" s="190" t="s">
        <v>790</v>
      </c>
      <c r="F21" s="191" t="s">
        <v>886</v>
      </c>
      <c r="G21" s="190">
        <f>SUMIF('Shift Pagi'!I:I,'master untuk shift 1'!E21,'Shift Pagi'!L:L)</f>
        <v>0</v>
      </c>
      <c r="H21" s="190" t="s">
        <v>876</v>
      </c>
      <c r="I21" s="326">
        <f>SUMIF('Shift Pagi'!I:I,'master untuk shift 1'!E21,'Shift Pagi'!L:L)</f>
        <v>0</v>
      </c>
    </row>
    <row r="22" spans="4:9" hidden="1">
      <c r="D22" s="190">
        <v>16</v>
      </c>
      <c r="E22" s="190" t="s">
        <v>791</v>
      </c>
      <c r="F22" s="191" t="s">
        <v>886</v>
      </c>
      <c r="G22" s="190">
        <f>SUMIF('Shift Pagi'!I:I,'master untuk shift 1'!E22,'Shift Pagi'!L:L)</f>
        <v>0</v>
      </c>
      <c r="H22" s="190" t="s">
        <v>876</v>
      </c>
      <c r="I22" s="326">
        <f>SUMIF('Shift Pagi'!I:I,'master untuk shift 1'!E22,'Shift Pagi'!L:L)</f>
        <v>0</v>
      </c>
    </row>
    <row r="23" spans="4:9" hidden="1">
      <c r="D23" s="190">
        <v>17</v>
      </c>
      <c r="E23" s="190" t="s">
        <v>959</v>
      </c>
      <c r="F23" s="190" t="s">
        <v>959</v>
      </c>
      <c r="G23" s="190">
        <f>SUMIF('Shift Pagi'!I:I,'master untuk shift 1'!E23,'Shift Pagi'!L:L)</f>
        <v>0</v>
      </c>
      <c r="H23" s="190" t="s">
        <v>866</v>
      </c>
      <c r="I23" s="326">
        <f>SUMIF('Shift Pagi'!I:I,'master untuk shift 1'!E23,'Shift Pagi'!L:L)</f>
        <v>0</v>
      </c>
    </row>
    <row r="24" spans="4:9" hidden="1">
      <c r="D24" s="190">
        <v>18</v>
      </c>
      <c r="E24" s="190" t="s">
        <v>982</v>
      </c>
      <c r="F24" s="190" t="s">
        <v>982</v>
      </c>
      <c r="G24" s="190">
        <f>SUMIF('Shift Pagi'!I:I,'master untuk shift 1'!E24,'Shift Pagi'!L:L)</f>
        <v>0</v>
      </c>
      <c r="H24" s="190" t="s">
        <v>866</v>
      </c>
      <c r="I24" s="326">
        <f>SUMIF('Shift Pagi'!I:I,'master untuk shift 1'!E24,'Shift Pagi'!L:L)</f>
        <v>0</v>
      </c>
    </row>
    <row r="25" spans="4:9" hidden="1">
      <c r="D25" s="190">
        <v>19</v>
      </c>
      <c r="E25" s="190" t="s">
        <v>958</v>
      </c>
      <c r="F25" s="190" t="s">
        <v>883</v>
      </c>
      <c r="G25" s="190">
        <f>SUMIF('Shift Pagi'!I:I,'master untuk shift 1'!E25,'Shift Pagi'!L:L)</f>
        <v>0</v>
      </c>
      <c r="H25" s="190" t="s">
        <v>866</v>
      </c>
      <c r="I25" s="326">
        <f>SUMIF('Shift Pagi'!I:I,'master untuk shift 1'!E25,'Shift Pagi'!L:L)</f>
        <v>0</v>
      </c>
    </row>
    <row r="26" spans="4:9" hidden="1">
      <c r="D26" s="190">
        <v>20</v>
      </c>
      <c r="E26" s="190" t="s">
        <v>958</v>
      </c>
      <c r="F26" s="190" t="s">
        <v>983</v>
      </c>
      <c r="G26" s="190">
        <f>SUMIF('Shift Pagi'!I:I,'master untuk shift 1'!E26,'Shift Pagi'!L:L)</f>
        <v>0</v>
      </c>
      <c r="H26" s="190" t="s">
        <v>866</v>
      </c>
      <c r="I26" s="326">
        <f>SUMIF('Shift Pagi'!I:I,'master untuk shift 1'!E26,'Shift Pagi'!L:L)</f>
        <v>0</v>
      </c>
    </row>
    <row r="27" spans="4:9" hidden="1">
      <c r="D27" s="190">
        <v>21</v>
      </c>
      <c r="E27" s="190" t="s">
        <v>953</v>
      </c>
      <c r="F27" s="190" t="s">
        <v>984</v>
      </c>
      <c r="G27" s="190">
        <f>SUMIF('Shift Pagi'!I:I,'master untuk shift 1'!E27,'Shift Pagi'!L:L)</f>
        <v>500</v>
      </c>
      <c r="H27" s="190" t="s">
        <v>872</v>
      </c>
      <c r="I27" s="326">
        <f>SUMIF('Shift Pagi'!I:I,'master untuk shift 1'!E27,'Shift Pagi'!L:L)</f>
        <v>500</v>
      </c>
    </row>
    <row r="28" spans="4:9" hidden="1">
      <c r="D28" s="190">
        <v>22</v>
      </c>
      <c r="E28" s="190" t="s">
        <v>953</v>
      </c>
      <c r="F28" s="190" t="s">
        <v>985</v>
      </c>
      <c r="G28" s="190">
        <f>SUMIF('Shift Pagi'!I:I,'master untuk shift 1'!E28,'Shift Pagi'!L:L)</f>
        <v>500</v>
      </c>
      <c r="H28" s="190" t="s">
        <v>872</v>
      </c>
      <c r="I28" s="326">
        <f>SUMIF('Shift Pagi'!I:I,'master untuk shift 1'!E28,'Shift Pagi'!L:L)</f>
        <v>500</v>
      </c>
    </row>
    <row r="29" spans="4:9" hidden="1">
      <c r="D29" s="190">
        <v>23</v>
      </c>
      <c r="E29" s="190" t="s">
        <v>747</v>
      </c>
      <c r="F29" s="190" t="s">
        <v>747</v>
      </c>
      <c r="G29" s="190">
        <f>SUMIF('Shift Pagi'!I:I,'master untuk shift 1'!E29,'Shift Pagi'!L:L)</f>
        <v>120</v>
      </c>
      <c r="H29" s="190" t="s">
        <v>872</v>
      </c>
      <c r="I29" s="326">
        <f>SUMIF('Shift Pagi'!I:I,'master untuk shift 1'!E29,'Shift Pagi'!L:L)</f>
        <v>120</v>
      </c>
    </row>
    <row r="30" spans="4:9" hidden="1">
      <c r="D30" s="190">
        <v>24</v>
      </c>
      <c r="E30" s="190" t="s">
        <v>743</v>
      </c>
      <c r="F30" s="190" t="s">
        <v>743</v>
      </c>
      <c r="G30" s="190">
        <f>SUMIF('Shift Pagi'!I:I,'master untuk shift 1'!E30,'Shift Pagi'!L:L)</f>
        <v>480</v>
      </c>
      <c r="H30" s="190" t="s">
        <v>872</v>
      </c>
      <c r="I30" s="326">
        <f>SUMIF('Shift Pagi'!I:I,'master untuk shift 1'!E30,'Shift Pagi'!L:L)</f>
        <v>480</v>
      </c>
    </row>
    <row r="31" spans="4:9" hidden="1">
      <c r="D31" s="190">
        <v>25</v>
      </c>
      <c r="E31" s="190" t="s">
        <v>743</v>
      </c>
      <c r="F31" s="190" t="s">
        <v>1528</v>
      </c>
      <c r="G31" s="190">
        <f>SUMIF('Shift Pagi'!I:I,'master untuk shift 1'!E31,'Shift Pagi'!L:L)</f>
        <v>480</v>
      </c>
      <c r="H31" s="190" t="s">
        <v>872</v>
      </c>
      <c r="I31" s="326">
        <f>SUMIF('Shift Pagi'!I:I,'master untuk shift 1'!E31,'Shift Pagi'!L:L)</f>
        <v>480</v>
      </c>
    </row>
    <row r="32" spans="4:9" hidden="1">
      <c r="D32" s="190">
        <v>26</v>
      </c>
      <c r="E32" s="190" t="s">
        <v>747</v>
      </c>
      <c r="F32" s="190" t="s">
        <v>1528</v>
      </c>
      <c r="G32" s="190">
        <f>SUMIF('Shift Pagi'!I:I,'master untuk shift 1'!E32,'Shift Pagi'!L:L)</f>
        <v>120</v>
      </c>
      <c r="H32" s="190" t="s">
        <v>872</v>
      </c>
      <c r="I32" s="326">
        <f>SUMIF('Shift Pagi'!I:I,'master untuk shift 1'!E32,'Shift Pagi'!L:L)</f>
        <v>120</v>
      </c>
    </row>
    <row r="33" spans="4:9" hidden="1">
      <c r="D33" s="190">
        <v>27</v>
      </c>
      <c r="E33" s="190" t="s">
        <v>186</v>
      </c>
      <c r="F33" s="190" t="s">
        <v>743</v>
      </c>
      <c r="G33" s="190">
        <f>SUMIF('Shift Pagi'!I:I,'master untuk shift 1'!E33,'Shift Pagi'!L:L)</f>
        <v>0</v>
      </c>
      <c r="H33" s="190" t="s">
        <v>872</v>
      </c>
      <c r="I33" s="326">
        <f>SUMIF('Shift Pagi'!I:I,'master untuk shift 1'!E33,'Shift Pagi'!L:L)</f>
        <v>0</v>
      </c>
    </row>
    <row r="34" spans="4:9" hidden="1">
      <c r="D34" s="190">
        <v>28</v>
      </c>
      <c r="E34" s="190" t="s">
        <v>748</v>
      </c>
      <c r="F34" s="190" t="s">
        <v>748</v>
      </c>
      <c r="G34" s="190">
        <f>SUMIF('Shift Pagi'!I:I,'master untuk shift 1'!E34,'Shift Pagi'!L:L)</f>
        <v>0</v>
      </c>
      <c r="H34" s="190" t="s">
        <v>872</v>
      </c>
      <c r="I34" s="326">
        <f>SUMIF('Shift Pagi'!I:I,'master untuk shift 1'!E34,'Shift Pagi'!L:L)</f>
        <v>0</v>
      </c>
    </row>
    <row r="35" spans="4:9" hidden="1">
      <c r="D35" s="190">
        <v>29</v>
      </c>
      <c r="E35" s="190" t="s">
        <v>748</v>
      </c>
      <c r="F35" s="190" t="s">
        <v>1528</v>
      </c>
      <c r="G35" s="190">
        <f>SUMIF('Shift Pagi'!I:I,'master untuk shift 1'!E35,'Shift Pagi'!L:L)</f>
        <v>0</v>
      </c>
      <c r="H35" s="190" t="s">
        <v>872</v>
      </c>
      <c r="I35" s="326">
        <f>SUMIF('Shift Pagi'!I:I,'master untuk shift 1'!E35,'Shift Pagi'!L:L)</f>
        <v>0</v>
      </c>
    </row>
    <row r="36" spans="4:9" hidden="1">
      <c r="D36" s="190">
        <v>30</v>
      </c>
      <c r="E36" s="190" t="s">
        <v>182</v>
      </c>
      <c r="F36" s="190" t="s">
        <v>746</v>
      </c>
      <c r="G36" s="190">
        <f>SUMIF('Shift Pagi'!I:I,'master untuk shift 1'!E36,'Shift Pagi'!L:L)</f>
        <v>0</v>
      </c>
      <c r="H36" s="190" t="s">
        <v>872</v>
      </c>
      <c r="I36" s="326">
        <f>SUMIF('Shift Pagi'!I:I,'master untuk shift 1'!E36,'Shift Pagi'!L:L)</f>
        <v>0</v>
      </c>
    </row>
    <row r="37" spans="4:9" hidden="1">
      <c r="D37" s="190">
        <v>31</v>
      </c>
      <c r="E37" s="190" t="s">
        <v>186</v>
      </c>
      <c r="F37" s="190" t="s">
        <v>744</v>
      </c>
      <c r="G37" s="190">
        <f>SUMIF('Shift Pagi'!I:I,'master untuk shift 1'!E37,'Shift Pagi'!L:L)</f>
        <v>0</v>
      </c>
      <c r="H37" s="190" t="s">
        <v>872</v>
      </c>
      <c r="I37" s="326">
        <f>SUMIF('Shift Pagi'!I:I,'master untuk shift 1'!E37,'Shift Pagi'!L:L)</f>
        <v>0</v>
      </c>
    </row>
    <row r="38" spans="4:9" hidden="1">
      <c r="D38" s="190">
        <v>32</v>
      </c>
      <c r="E38" s="190" t="s">
        <v>772</v>
      </c>
      <c r="F38" s="190" t="s">
        <v>772</v>
      </c>
      <c r="G38" s="190">
        <f>SUMIF('Shift Pagi'!I:I,'master untuk shift 1'!E38,'Shift Pagi'!L:L)</f>
        <v>0</v>
      </c>
      <c r="H38" s="190" t="s">
        <v>872</v>
      </c>
      <c r="I38" s="326">
        <f>SUMIF('Shift Pagi'!I:I,'master untuk shift 1'!E38,'Shift Pagi'!L:L)</f>
        <v>0</v>
      </c>
    </row>
    <row r="39" spans="4:9" hidden="1">
      <c r="D39" s="190">
        <v>33</v>
      </c>
      <c r="E39" s="190" t="s">
        <v>772</v>
      </c>
      <c r="F39" s="190" t="s">
        <v>868</v>
      </c>
      <c r="G39" s="190">
        <f>SUMIF('Shift Pagi'!I:I,'master untuk shift 1'!E39,'Shift Pagi'!L:L)</f>
        <v>0</v>
      </c>
      <c r="H39" s="190" t="s">
        <v>872</v>
      </c>
      <c r="I39" s="326">
        <f>SUMIF('Shift Pagi'!I:I,'master untuk shift 1'!E39,'Shift Pagi'!L:L)</f>
        <v>0</v>
      </c>
    </row>
    <row r="40" spans="4:9" hidden="1">
      <c r="D40" s="190">
        <v>34</v>
      </c>
      <c r="E40" s="190" t="s">
        <v>238</v>
      </c>
      <c r="F40" s="190" t="s">
        <v>238</v>
      </c>
      <c r="G40" s="190">
        <f>SUMIF('Shift Pagi'!I:I,'master untuk shift 1'!E40,'Shift Pagi'!L:L)</f>
        <v>0</v>
      </c>
      <c r="H40" s="190" t="s">
        <v>872</v>
      </c>
      <c r="I40" s="326">
        <f>SUMIF('Shift Pagi'!I:I,'master untuk shift 1'!E40,'Shift Pagi'!L:L)</f>
        <v>0</v>
      </c>
    </row>
    <row r="41" spans="4:9" hidden="1">
      <c r="D41" s="190">
        <v>35</v>
      </c>
      <c r="E41" s="190" t="s">
        <v>775</v>
      </c>
      <c r="F41" s="190" t="s">
        <v>869</v>
      </c>
      <c r="G41" s="190">
        <f>SUMIF('Shift Pagi'!I:I,'master untuk shift 1'!E41,'Shift Pagi'!L:L)</f>
        <v>500</v>
      </c>
      <c r="H41" s="190" t="s">
        <v>872</v>
      </c>
      <c r="I41" s="326">
        <f>SUMIF('Shift Pagi'!I:I,'master untuk shift 1'!E41,'Shift Pagi'!L:L)</f>
        <v>500</v>
      </c>
    </row>
    <row r="42" spans="4:9" hidden="1">
      <c r="D42" s="190">
        <v>36</v>
      </c>
      <c r="E42" s="190" t="s">
        <v>596</v>
      </c>
      <c r="F42" s="190" t="s">
        <v>596</v>
      </c>
      <c r="G42" s="190">
        <f>SUMIF('Shift Pagi'!I:I,'master untuk shift 1'!E42,'Shift Pagi'!L:L)</f>
        <v>0</v>
      </c>
      <c r="H42" s="190" t="s">
        <v>867</v>
      </c>
      <c r="I42" s="326">
        <f>SUMIF('Shift Pagi'!I:I,'master untuk shift 1'!E42,'Shift Pagi'!L:L)</f>
        <v>0</v>
      </c>
    </row>
    <row r="43" spans="4:9" hidden="1">
      <c r="D43" s="190">
        <v>37</v>
      </c>
      <c r="E43" s="190" t="s">
        <v>596</v>
      </c>
      <c r="F43" s="190" t="s">
        <v>600</v>
      </c>
      <c r="G43" s="190">
        <f>SUMIF('Shift Pagi'!I:I,'master untuk shift 1'!E43,'Shift Pagi'!L:L)</f>
        <v>0</v>
      </c>
      <c r="H43" s="190" t="s">
        <v>867</v>
      </c>
      <c r="I43" s="326">
        <f>SUMIF('Shift Pagi'!I:I,'master untuk shift 1'!E43,'Shift Pagi'!L:L)</f>
        <v>0</v>
      </c>
    </row>
    <row r="44" spans="4:9" hidden="1">
      <c r="D44" s="190">
        <v>38</v>
      </c>
      <c r="E44" s="190" t="s">
        <v>603</v>
      </c>
      <c r="F44" s="190" t="s">
        <v>603</v>
      </c>
      <c r="G44" s="190">
        <f>SUMIF('Shift Pagi'!I:I,'master untuk shift 1'!E44,'Shift Pagi'!L:L)</f>
        <v>0</v>
      </c>
      <c r="H44" s="190" t="s">
        <v>867</v>
      </c>
      <c r="I44" s="326">
        <f>SUMIF('Shift Pagi'!I:I,'master untuk shift 1'!E44,'Shift Pagi'!L:L)</f>
        <v>0</v>
      </c>
    </row>
    <row r="45" spans="4:9" hidden="1">
      <c r="D45" s="190">
        <v>39</v>
      </c>
      <c r="E45" s="190" t="s">
        <v>138</v>
      </c>
      <c r="F45" s="190" t="s">
        <v>138</v>
      </c>
      <c r="G45" s="190">
        <f>SUMIF('Shift Pagi'!I:I,'master untuk shift 1'!E45,'Shift Pagi'!L:L)</f>
        <v>0</v>
      </c>
      <c r="H45" s="190" t="s">
        <v>867</v>
      </c>
      <c r="I45" s="326">
        <f>SUMIF('Shift Pagi'!I:I,'master untuk shift 1'!E45,'Shift Pagi'!L:L)</f>
        <v>0</v>
      </c>
    </row>
    <row r="46" spans="4:9" hidden="1">
      <c r="D46" s="190">
        <v>40</v>
      </c>
      <c r="E46" s="190" t="s">
        <v>142</v>
      </c>
      <c r="F46" s="190" t="s">
        <v>142</v>
      </c>
      <c r="G46" s="190">
        <f>SUMIF('Shift Pagi'!I:I,'master untuk shift 1'!E46,'Shift Pagi'!L:L)</f>
        <v>0</v>
      </c>
      <c r="H46" s="190" t="s">
        <v>867</v>
      </c>
      <c r="I46" s="326">
        <f>SUMIF('Shift Pagi'!I:I,'master untuk shift 1'!E46,'Shift Pagi'!L:L)</f>
        <v>0</v>
      </c>
    </row>
    <row r="47" spans="4:9" hidden="1">
      <c r="D47" s="190">
        <v>41</v>
      </c>
      <c r="E47" s="190" t="s">
        <v>122</v>
      </c>
      <c r="F47" s="190" t="s">
        <v>122</v>
      </c>
      <c r="G47" s="190">
        <f>SUMIF('Shift Pagi'!I:I,'master untuk shift 1'!E47,'Shift Pagi'!L:L)</f>
        <v>0</v>
      </c>
      <c r="H47" s="190" t="s">
        <v>867</v>
      </c>
      <c r="I47" s="326">
        <f>SUMIF('Shift Pagi'!I:I,'master untuk shift 1'!E47,'Shift Pagi'!L:L)</f>
        <v>0</v>
      </c>
    </row>
    <row r="48" spans="4:9" hidden="1">
      <c r="D48" s="190">
        <v>42</v>
      </c>
      <c r="E48" s="190" t="s">
        <v>129</v>
      </c>
      <c r="F48" s="190" t="s">
        <v>129</v>
      </c>
      <c r="G48" s="190">
        <f>SUMIF('Shift Pagi'!I:I,'master untuk shift 1'!E48,'Shift Pagi'!L:L)</f>
        <v>0</v>
      </c>
      <c r="H48" s="190" t="s">
        <v>867</v>
      </c>
      <c r="I48" s="326">
        <f>SUMIF('Shift Pagi'!I:I,'master untuk shift 1'!E48,'Shift Pagi'!L:L)</f>
        <v>0</v>
      </c>
    </row>
    <row r="49" spans="4:9" hidden="1">
      <c r="D49" s="190">
        <v>43</v>
      </c>
      <c r="E49" s="190" t="s">
        <v>125</v>
      </c>
      <c r="F49" s="190" t="s">
        <v>125</v>
      </c>
      <c r="G49" s="190">
        <f>SUMIF('Shift Pagi'!I:I,'master untuk shift 1'!E49,'Shift Pagi'!L:L)</f>
        <v>0</v>
      </c>
      <c r="H49" s="190" t="s">
        <v>867</v>
      </c>
      <c r="I49" s="326">
        <f>SUMIF('Shift Pagi'!I:I,'master untuk shift 1'!E49,'Shift Pagi'!L:L)</f>
        <v>0</v>
      </c>
    </row>
    <row r="50" spans="4:9" hidden="1">
      <c r="D50" s="190">
        <v>44</v>
      </c>
      <c r="E50" s="190" t="s">
        <v>134</v>
      </c>
      <c r="F50" s="190" t="s">
        <v>134</v>
      </c>
      <c r="G50" s="190">
        <f>SUMIF('Shift Pagi'!I:I,'master untuk shift 1'!E50,'Shift Pagi'!L:L)</f>
        <v>0</v>
      </c>
      <c r="H50" s="190" t="s">
        <v>867</v>
      </c>
      <c r="I50" s="326">
        <f>SUMIF('Shift Pagi'!I:I,'master untuk shift 1'!E50,'Shift Pagi'!L:L)</f>
        <v>0</v>
      </c>
    </row>
    <row r="51" spans="4:9" hidden="1">
      <c r="D51" s="190">
        <v>45</v>
      </c>
      <c r="E51" s="190" t="s">
        <v>124</v>
      </c>
      <c r="F51" s="190" t="s">
        <v>122</v>
      </c>
      <c r="G51" s="190">
        <f>SUMIF('Shift Pagi'!I:I,'master untuk shift 1'!E51,'Shift Pagi'!L:L)</f>
        <v>0</v>
      </c>
      <c r="H51" s="190" t="s">
        <v>867</v>
      </c>
      <c r="I51" s="326">
        <f>SUMIF('Shift Pagi'!I:I,'master untuk shift 1'!E51,'Shift Pagi'!L:L)</f>
        <v>0</v>
      </c>
    </row>
    <row r="52" spans="4:9" hidden="1">
      <c r="D52" s="190">
        <v>46</v>
      </c>
      <c r="E52" s="190" t="s">
        <v>133</v>
      </c>
      <c r="F52" s="190" t="s">
        <v>129</v>
      </c>
      <c r="G52" s="190">
        <f>SUMIF('Shift Pagi'!I:I,'master untuk shift 1'!E52,'Shift Pagi'!L:L)</f>
        <v>0</v>
      </c>
      <c r="H52" s="190" t="s">
        <v>867</v>
      </c>
      <c r="I52" s="326">
        <f>SUMIF('Shift Pagi'!I:I,'master untuk shift 1'!E52,'Shift Pagi'!L:L)</f>
        <v>0</v>
      </c>
    </row>
    <row r="53" spans="4:9" hidden="1">
      <c r="D53" s="190">
        <v>47</v>
      </c>
      <c r="E53" s="190" t="s">
        <v>128</v>
      </c>
      <c r="F53" s="190" t="s">
        <v>125</v>
      </c>
      <c r="G53" s="190">
        <f>SUMIF('Shift Pagi'!I:I,'master untuk shift 1'!E53,'Shift Pagi'!L:L)</f>
        <v>0</v>
      </c>
      <c r="H53" s="190" t="s">
        <v>867</v>
      </c>
      <c r="I53" s="326">
        <f>SUMIF('Shift Pagi'!I:I,'master untuk shift 1'!E53,'Shift Pagi'!L:L)</f>
        <v>0</v>
      </c>
    </row>
    <row r="54" spans="4:9" hidden="1">
      <c r="D54" s="190">
        <v>48</v>
      </c>
      <c r="E54" s="190" t="s">
        <v>137</v>
      </c>
      <c r="F54" s="190" t="s">
        <v>134</v>
      </c>
      <c r="G54" s="190">
        <f>SUMIF('Shift Pagi'!I:I,'master untuk shift 1'!E54,'Shift Pagi'!L:L)</f>
        <v>0</v>
      </c>
      <c r="H54" s="190" t="s">
        <v>867</v>
      </c>
      <c r="I54" s="326">
        <f>SUMIF('Shift Pagi'!I:I,'master untuk shift 1'!E54,'Shift Pagi'!L:L)</f>
        <v>0</v>
      </c>
    </row>
    <row r="55" spans="4:9" hidden="1">
      <c r="D55" s="190">
        <v>49</v>
      </c>
      <c r="E55" s="190" t="s">
        <v>163</v>
      </c>
      <c r="F55" s="190" t="s">
        <v>163</v>
      </c>
      <c r="G55" s="190">
        <f>SUMIF('Shift Pagi'!I:I,'master untuk shift 1'!E55,'Shift Pagi'!L:L)</f>
        <v>0</v>
      </c>
      <c r="H55" s="190" t="s">
        <v>867</v>
      </c>
      <c r="I55" s="326">
        <f>SUMIF('Shift Pagi'!I:I,'master untuk shift 1'!E55,'Shift Pagi'!L:L)</f>
        <v>0</v>
      </c>
    </row>
    <row r="56" spans="4:9" hidden="1">
      <c r="D56" s="190">
        <v>50</v>
      </c>
      <c r="E56" s="190" t="s">
        <v>167</v>
      </c>
      <c r="F56" s="190" t="s">
        <v>167</v>
      </c>
      <c r="G56" s="190">
        <f>SUMIF('Shift Pagi'!I:I,'master untuk shift 1'!E56,'Shift Pagi'!L:L)</f>
        <v>0</v>
      </c>
      <c r="H56" s="190" t="s">
        <v>867</v>
      </c>
      <c r="I56" s="326">
        <f>SUMIF('Shift Pagi'!I:I,'master untuk shift 1'!E56,'Shift Pagi'!L:L)</f>
        <v>0</v>
      </c>
    </row>
    <row r="57" spans="4:9" hidden="1">
      <c r="D57" s="190">
        <v>51</v>
      </c>
      <c r="E57" s="190" t="s">
        <v>1531</v>
      </c>
      <c r="F57" s="190" t="s">
        <v>145</v>
      </c>
      <c r="G57" s="190">
        <f>SUMIF('Shift Pagi'!I:I,'master untuk shift 1'!E57,'Shift Pagi'!L:L)</f>
        <v>0</v>
      </c>
      <c r="H57" s="190" t="s">
        <v>882</v>
      </c>
      <c r="I57" s="326">
        <f>SUMIF('Shift Pagi'!I:I,'master untuk shift 1'!E57,'Shift Pagi'!L:L)</f>
        <v>0</v>
      </c>
    </row>
    <row r="58" spans="4:9" hidden="1">
      <c r="D58" s="190">
        <v>52</v>
      </c>
      <c r="E58" s="190" t="s">
        <v>150</v>
      </c>
      <c r="F58" s="190" t="s">
        <v>150</v>
      </c>
      <c r="G58" s="190">
        <f>SUMIF('Shift Pagi'!I:I,'master untuk shift 1'!E58,'Shift Pagi'!L:L)</f>
        <v>0</v>
      </c>
      <c r="H58" s="190" t="s">
        <v>882</v>
      </c>
      <c r="I58" s="326">
        <f>SUMIF('Shift Pagi'!I:I,'master untuk shift 1'!E58,'Shift Pagi'!L:L)</f>
        <v>0</v>
      </c>
    </row>
    <row r="59" spans="4:9" hidden="1">
      <c r="D59" s="190">
        <v>53</v>
      </c>
      <c r="E59" s="190" t="s">
        <v>153</v>
      </c>
      <c r="F59" s="190" t="s">
        <v>153</v>
      </c>
      <c r="G59" s="190">
        <f>SUMIF('Shift Pagi'!I:I,'master untuk shift 1'!E59,'Shift Pagi'!L:L)</f>
        <v>0</v>
      </c>
      <c r="H59" s="190" t="s">
        <v>882</v>
      </c>
      <c r="I59" s="326">
        <f>SUMIF('Shift Pagi'!I:I,'master untuk shift 1'!E59,'Shift Pagi'!L:L)</f>
        <v>0</v>
      </c>
    </row>
    <row r="60" spans="4:9" hidden="1">
      <c r="D60" s="190">
        <v>54</v>
      </c>
      <c r="E60" s="190" t="s">
        <v>214</v>
      </c>
      <c r="F60" s="190" t="s">
        <v>214</v>
      </c>
      <c r="G60" s="190">
        <f>SUMIF('Shift Pagi'!I:I,'master untuk shift 1'!E60,'Shift Pagi'!L:L)</f>
        <v>0</v>
      </c>
      <c r="H60" s="190" t="s">
        <v>867</v>
      </c>
      <c r="I60" s="326">
        <f>SUMIF('Shift Pagi'!I:I,'master untuk shift 1'!E60,'Shift Pagi'!L:L)</f>
        <v>0</v>
      </c>
    </row>
    <row r="61" spans="4:9" hidden="1">
      <c r="D61" s="190">
        <v>55</v>
      </c>
      <c r="E61" s="190" t="s">
        <v>214</v>
      </c>
      <c r="F61" s="190" t="s">
        <v>218</v>
      </c>
      <c r="G61" s="190">
        <f>SUMIF('Shift Pagi'!I:I,'master untuk shift 1'!E61,'Shift Pagi'!L:L)</f>
        <v>0</v>
      </c>
      <c r="H61" s="190" t="s">
        <v>867</v>
      </c>
      <c r="I61" s="326">
        <f>SUMIF('Shift Pagi'!I:I,'master untuk shift 1'!E61,'Shift Pagi'!L:L)</f>
        <v>0</v>
      </c>
    </row>
    <row r="62" spans="4:9" hidden="1">
      <c r="D62" s="190">
        <v>56</v>
      </c>
      <c r="E62" s="190" t="s">
        <v>155</v>
      </c>
      <c r="F62" s="190" t="s">
        <v>155</v>
      </c>
      <c r="G62" s="190">
        <f>SUMIF('Shift Pagi'!I:I,'master untuk shift 1'!E62,'Shift Pagi'!L:L)</f>
        <v>0</v>
      </c>
      <c r="H62" s="190" t="s">
        <v>872</v>
      </c>
      <c r="I62" s="326">
        <f>SUMIF('Shift Pagi'!I:I,'master untuk shift 1'!E62,'Shift Pagi'!L:L)</f>
        <v>0</v>
      </c>
    </row>
    <row r="63" spans="4:9" hidden="1">
      <c r="D63" s="190">
        <v>57</v>
      </c>
      <c r="E63" s="190" t="s">
        <v>155</v>
      </c>
      <c r="F63" s="190" t="s">
        <v>160</v>
      </c>
      <c r="G63" s="190">
        <f>SUMIF('Shift Pagi'!I:I,'master untuk shift 1'!E63,'Shift Pagi'!L:L)</f>
        <v>0</v>
      </c>
      <c r="H63" s="190" t="s">
        <v>872</v>
      </c>
      <c r="I63" s="326">
        <f>SUMIF('Shift Pagi'!I:I,'master untuk shift 1'!E63,'Shift Pagi'!L:L)</f>
        <v>0</v>
      </c>
    </row>
    <row r="64" spans="4:9" hidden="1">
      <c r="D64" s="190">
        <v>58</v>
      </c>
      <c r="E64" s="190" t="s">
        <v>200</v>
      </c>
      <c r="F64" s="190" t="s">
        <v>196</v>
      </c>
      <c r="G64" s="190">
        <f>SUMIF('Shift Pagi'!I:I,'master untuk shift 1'!E64,'Shift Pagi'!L:L)</f>
        <v>0</v>
      </c>
      <c r="H64" s="190" t="s">
        <v>882</v>
      </c>
      <c r="I64" s="326">
        <f>SUMIF('Shift Pagi'!I:I,'master untuk shift 1'!E64,'Shift Pagi'!L:L)</f>
        <v>0</v>
      </c>
    </row>
    <row r="65" spans="4:9" hidden="1">
      <c r="D65" s="190">
        <v>59</v>
      </c>
      <c r="E65" s="190" t="s">
        <v>205</v>
      </c>
      <c r="F65" s="190" t="s">
        <v>202</v>
      </c>
      <c r="G65" s="190">
        <f>SUMIF('Shift Pagi'!I:I,'master untuk shift 1'!E65,'Shift Pagi'!L:L)</f>
        <v>0</v>
      </c>
      <c r="H65" s="190" t="s">
        <v>882</v>
      </c>
      <c r="I65" s="326">
        <f>SUMIF('Shift Pagi'!I:I,'master untuk shift 1'!E65,'Shift Pagi'!L:L)</f>
        <v>0</v>
      </c>
    </row>
    <row r="66" spans="4:9" ht="15.75" thickBot="1">
      <c r="D66" s="190">
        <v>60</v>
      </c>
      <c r="E66" s="190" t="s">
        <v>371</v>
      </c>
      <c r="F66" s="190" t="s">
        <v>371</v>
      </c>
      <c r="G66" s="190">
        <f>SUMIF('Shift Pagi'!I:I,'master untuk shift 1'!E66,'Shift Pagi'!L:L)</f>
        <v>300</v>
      </c>
      <c r="H66" s="190" t="s">
        <v>882</v>
      </c>
      <c r="I66" s="326">
        <f>SUMIF('Shift Pagi'!I:I,'master untuk shift 1'!E66,'Shift Pagi'!L:L)</f>
        <v>300</v>
      </c>
    </row>
    <row r="67" spans="4:9" ht="15.75" hidden="1" thickBot="1">
      <c r="D67" s="190">
        <v>61</v>
      </c>
      <c r="E67" s="190" t="s">
        <v>429</v>
      </c>
      <c r="F67" s="190" t="s">
        <v>429</v>
      </c>
      <c r="G67" s="190">
        <f>SUMIF('Shift Pagi'!I:I,'master untuk shift 1'!E67,'Shift Pagi'!L:L)</f>
        <v>0</v>
      </c>
      <c r="H67" s="190" t="s">
        <v>870</v>
      </c>
      <c r="I67" s="326">
        <f>SUMIF('Shift Pagi'!I:I,'master untuk shift 1'!E67,'Shift Pagi'!L:L)</f>
        <v>0</v>
      </c>
    </row>
    <row r="68" spans="4:9" ht="15.75" hidden="1" thickBot="1">
      <c r="D68" s="190">
        <v>62</v>
      </c>
      <c r="E68" s="190" t="s">
        <v>850</v>
      </c>
      <c r="F68" s="190" t="s">
        <v>767</v>
      </c>
      <c r="G68" s="190">
        <f>SUMIF('Shift Pagi'!I:I,'master untuk shift 1'!E68,'Shift Pagi'!L:L)</f>
        <v>0</v>
      </c>
      <c r="H68" s="190" t="s">
        <v>870</v>
      </c>
      <c r="I68" s="326">
        <f>SUMIF('Shift Pagi'!I:I,'master untuk shift 1'!E68,'Shift Pagi'!L:L)</f>
        <v>0</v>
      </c>
    </row>
    <row r="69" spans="4:9" ht="15.75" hidden="1" thickBot="1">
      <c r="D69" s="190">
        <v>63</v>
      </c>
      <c r="E69" s="190" t="s">
        <v>401</v>
      </c>
      <c r="F69" s="190" t="s">
        <v>401</v>
      </c>
      <c r="G69" s="190">
        <f>SUMIF('Shift Pagi'!I:I,'master untuk shift 1'!E69,'Shift Pagi'!L:L)</f>
        <v>0</v>
      </c>
      <c r="H69" s="190" t="s">
        <v>870</v>
      </c>
      <c r="I69" s="326">
        <f>SUMIF('Shift Pagi'!I:I,'master untuk shift 1'!E69,'Shift Pagi'!L:L)</f>
        <v>0</v>
      </c>
    </row>
    <row r="70" spans="4:9" ht="15.75" hidden="1" thickBot="1">
      <c r="D70" s="190">
        <v>64</v>
      </c>
      <c r="E70" s="190" t="s">
        <v>405</v>
      </c>
      <c r="F70" s="190" t="s">
        <v>405</v>
      </c>
      <c r="G70" s="190">
        <f>SUMIF('Shift Pagi'!I:I,'master untuk shift 1'!E70,'Shift Pagi'!L:L)</f>
        <v>0</v>
      </c>
      <c r="H70" s="190" t="s">
        <v>870</v>
      </c>
      <c r="I70" s="326">
        <f>SUMIF('Shift Pagi'!I:I,'master untuk shift 1'!E70,'Shift Pagi'!L:L)</f>
        <v>0</v>
      </c>
    </row>
    <row r="71" spans="4:9" ht="15.75" hidden="1" thickBot="1">
      <c r="D71" s="190">
        <v>65</v>
      </c>
      <c r="E71" s="190" t="s">
        <v>278</v>
      </c>
      <c r="F71" s="190" t="s">
        <v>274</v>
      </c>
      <c r="G71" s="190">
        <f>SUMIF('Shift Pagi'!I:I,'master untuk shift 1'!E71,'Shift Pagi'!L:L)</f>
        <v>0</v>
      </c>
      <c r="H71" s="190" t="s">
        <v>870</v>
      </c>
      <c r="I71" s="326">
        <f>SUMIF('Shift Pagi'!I:I,'master untuk shift 1'!E71,'Shift Pagi'!L:L)</f>
        <v>0</v>
      </c>
    </row>
    <row r="72" spans="4:9" ht="15.75" hidden="1" thickBot="1">
      <c r="D72" s="190">
        <v>66</v>
      </c>
      <c r="E72" s="190" t="s">
        <v>274</v>
      </c>
      <c r="F72" s="190" t="s">
        <v>274</v>
      </c>
      <c r="G72" s="190">
        <f>SUMIF('Shift Pagi'!I:I,'master untuk shift 1'!E72,'Shift Pagi'!L:L)</f>
        <v>0</v>
      </c>
      <c r="H72" s="190" t="s">
        <v>870</v>
      </c>
      <c r="I72" s="326">
        <f>SUMIF('Shift Pagi'!I:I,'master untuk shift 1'!E72,'Shift Pagi'!L:L)</f>
        <v>0</v>
      </c>
    </row>
    <row r="73" spans="4:9" ht="15.75" hidden="1" thickBot="1">
      <c r="D73" s="190">
        <v>67</v>
      </c>
      <c r="E73" s="190" t="s">
        <v>468</v>
      </c>
      <c r="F73" s="190" t="s">
        <v>468</v>
      </c>
      <c r="G73" s="190">
        <f>SUMIF('Shift Pagi'!I:I,'master untuk shift 1'!E73,'Shift Pagi'!L:L)</f>
        <v>0</v>
      </c>
      <c r="H73" s="190" t="s">
        <v>870</v>
      </c>
      <c r="I73" s="326">
        <f>SUMIF('Shift Pagi'!I:I,'master untuk shift 1'!E73,'Shift Pagi'!L:L)</f>
        <v>0</v>
      </c>
    </row>
    <row r="74" spans="4:9" ht="15.75" hidden="1" thickBot="1">
      <c r="D74" s="190">
        <v>68</v>
      </c>
      <c r="E74" s="190" t="s">
        <v>476</v>
      </c>
      <c r="F74" s="190" t="s">
        <v>472</v>
      </c>
      <c r="G74" s="190">
        <f>SUMIF('Shift Pagi'!I:I,'master untuk shift 1'!E74,'Shift Pagi'!L:L)</f>
        <v>0</v>
      </c>
      <c r="H74" s="190" t="s">
        <v>870</v>
      </c>
      <c r="I74" s="326">
        <f>SUMIF('Shift Pagi'!I:I,'master untuk shift 1'!E74,'Shift Pagi'!L:L)</f>
        <v>0</v>
      </c>
    </row>
    <row r="75" spans="4:9" ht="15.75" hidden="1" thickBot="1">
      <c r="D75" s="190">
        <v>69</v>
      </c>
      <c r="E75" s="190" t="s">
        <v>472</v>
      </c>
      <c r="F75" s="190" t="s">
        <v>472</v>
      </c>
      <c r="G75" s="190">
        <f>SUMIF('Shift Pagi'!I:I,'master untuk shift 1'!E75,'Shift Pagi'!L:L)</f>
        <v>0</v>
      </c>
      <c r="H75" s="190" t="s">
        <v>870</v>
      </c>
      <c r="I75" s="326">
        <f>SUMIF('Shift Pagi'!I:I,'master untuk shift 1'!E75,'Shift Pagi'!L:L)</f>
        <v>0</v>
      </c>
    </row>
    <row r="76" spans="4:9" ht="15.75" hidden="1" thickBot="1">
      <c r="D76" s="190">
        <v>70</v>
      </c>
      <c r="E76" s="190" t="s">
        <v>355</v>
      </c>
      <c r="F76" s="190" t="s">
        <v>351</v>
      </c>
      <c r="G76" s="190">
        <f>SUMIF('Shift Pagi'!I:I,'master untuk shift 1'!E76,'Shift Pagi'!L:L)</f>
        <v>0</v>
      </c>
      <c r="H76" s="190" t="s">
        <v>870</v>
      </c>
      <c r="I76" s="326">
        <f>SUMIF('Shift Pagi'!I:I,'master untuk shift 1'!E76,'Shift Pagi'!L:L)</f>
        <v>0</v>
      </c>
    </row>
    <row r="77" spans="4:9" ht="15.75" hidden="1" thickBot="1">
      <c r="D77" s="190">
        <v>71</v>
      </c>
      <c r="E77" s="190" t="s">
        <v>360</v>
      </c>
      <c r="F77" s="190" t="s">
        <v>357</v>
      </c>
      <c r="G77" s="190">
        <f>SUMIF('Shift Pagi'!I:I,'master untuk shift 1'!E77,'Shift Pagi'!L:L)</f>
        <v>0</v>
      </c>
      <c r="H77" s="190" t="s">
        <v>870</v>
      </c>
      <c r="I77" s="326">
        <f>SUMIF('Shift Pagi'!I:I,'master untuk shift 1'!E77,'Shift Pagi'!L:L)</f>
        <v>0</v>
      </c>
    </row>
    <row r="78" spans="4:9" ht="15.75" hidden="1" thickBot="1">
      <c r="D78" s="190">
        <v>72</v>
      </c>
      <c r="E78" s="190" t="s">
        <v>423</v>
      </c>
      <c r="F78" s="190" t="s">
        <v>423</v>
      </c>
      <c r="G78" s="190">
        <f>SUMIF('Shift Pagi'!I:I,'master untuk shift 1'!E78,'Shift Pagi'!L:L)</f>
        <v>0</v>
      </c>
      <c r="H78" s="190" t="s">
        <v>870</v>
      </c>
      <c r="I78" s="326">
        <f>SUMIF('Shift Pagi'!I:I,'master untuk shift 1'!E78,'Shift Pagi'!L:L)</f>
        <v>0</v>
      </c>
    </row>
    <row r="79" spans="4:9" ht="15.75" hidden="1" thickBot="1">
      <c r="D79" s="190">
        <v>73</v>
      </c>
      <c r="E79" s="190" t="s">
        <v>732</v>
      </c>
      <c r="F79" s="190" t="s">
        <v>732</v>
      </c>
      <c r="G79" s="190">
        <f>SUMIF('Shift Pagi'!I:I,'master untuk shift 1'!E79,'Shift Pagi'!L:L)</f>
        <v>0</v>
      </c>
      <c r="H79" s="190" t="s">
        <v>870</v>
      </c>
      <c r="I79" s="326">
        <f>SUMIF('Shift Pagi'!I:I,'master untuk shift 1'!E79,'Shift Pagi'!L:L)</f>
        <v>0</v>
      </c>
    </row>
    <row r="80" spans="4:9" ht="15.75" hidden="1" thickBot="1">
      <c r="D80" s="190">
        <v>74</v>
      </c>
      <c r="E80" s="190" t="s">
        <v>871</v>
      </c>
      <c r="F80" s="190" t="s">
        <v>871</v>
      </c>
      <c r="G80" s="190">
        <f>SUMIF('Shift Pagi'!I:I,'master untuk shift 1'!E80,'Shift Pagi'!L:L)</f>
        <v>0</v>
      </c>
      <c r="H80" s="190" t="s">
        <v>870</v>
      </c>
      <c r="I80" s="326">
        <f>SUMIF('Shift Pagi'!I:I,'master untuk shift 1'!E80,'Shift Pagi'!L:L)</f>
        <v>0</v>
      </c>
    </row>
    <row r="81" spans="4:11" ht="15.75" hidden="1" thickBot="1">
      <c r="D81" s="190">
        <v>75</v>
      </c>
      <c r="E81" s="190" t="s">
        <v>779</v>
      </c>
      <c r="F81" s="190" t="s">
        <v>774</v>
      </c>
      <c r="G81" s="190">
        <f>SUMIF('Shift Pagi'!I:I,'master untuk shift 1'!E81,'Shift Pagi'!L:L)</f>
        <v>0</v>
      </c>
      <c r="H81" s="190" t="s">
        <v>870</v>
      </c>
      <c r="I81" s="326">
        <f>SUMIF('Shift Pagi'!I:I,'master untuk shift 1'!E81,'Shift Pagi'!L:L)</f>
        <v>0</v>
      </c>
    </row>
    <row r="82" spans="4:11" ht="15.75" hidden="1" thickBot="1">
      <c r="D82" s="190">
        <v>76</v>
      </c>
      <c r="E82" s="190" t="s">
        <v>544</v>
      </c>
      <c r="F82" s="190" t="s">
        <v>544</v>
      </c>
      <c r="G82" s="190">
        <f>SUMIF('Shift Pagi'!I:I,'master untuk shift 1'!E82,'Shift Pagi'!L:L)</f>
        <v>0</v>
      </c>
      <c r="H82" s="190" t="s">
        <v>876</v>
      </c>
      <c r="I82" s="326">
        <f>SUMIF('Shift Pagi'!I:I,'master untuk shift 1'!E82,'Shift Pagi'!L:L)</f>
        <v>0</v>
      </c>
    </row>
    <row r="83" spans="4:11" ht="15.75" hidden="1" thickBot="1">
      <c r="D83" s="190">
        <v>77</v>
      </c>
      <c r="E83" s="190" t="s">
        <v>973</v>
      </c>
      <c r="F83" s="190" t="s">
        <v>1410</v>
      </c>
      <c r="G83" s="190">
        <f>SUMIF('Shift Pagi'!I:I,'master untuk shift 1'!E83,'Shift Pagi'!L:L)</f>
        <v>400</v>
      </c>
      <c r="H83" s="190" t="s">
        <v>870</v>
      </c>
      <c r="I83" s="326">
        <f>SUMIF('Shift Pagi'!I:I,'master untuk shift 1'!E83,'Shift Pagi'!L:L)</f>
        <v>400</v>
      </c>
      <c r="K83" s="333" t="s">
        <v>1403</v>
      </c>
    </row>
    <row r="84" spans="4:11" ht="15.75" hidden="1" thickBot="1">
      <c r="D84" s="190">
        <v>78</v>
      </c>
      <c r="E84" s="190" t="s">
        <v>973</v>
      </c>
      <c r="F84" s="190" t="s">
        <v>1411</v>
      </c>
      <c r="G84" s="190">
        <f>SUMIF('Shift Pagi'!I:I,'master untuk shift 1'!E84,'Shift Pagi'!L:L)</f>
        <v>400</v>
      </c>
      <c r="H84" s="190" t="s">
        <v>870</v>
      </c>
      <c r="I84" s="326">
        <f>SUMIF('Shift Pagi'!I:I,'master untuk shift 1'!E84,'Shift Pagi'!L:L)</f>
        <v>400</v>
      </c>
      <c r="K84" s="332" t="s">
        <v>1404</v>
      </c>
    </row>
    <row r="85" spans="4:11" ht="15.75" hidden="1" thickBot="1">
      <c r="D85" s="190">
        <v>79</v>
      </c>
      <c r="E85" s="190" t="s">
        <v>975</v>
      </c>
      <c r="F85" s="190" t="s">
        <v>933</v>
      </c>
      <c r="G85" s="190">
        <f>SUMIF('Shift Pagi'!I:I,'master untuk shift 1'!E85,'Shift Pagi'!L:L)</f>
        <v>0</v>
      </c>
      <c r="H85" s="190" t="s">
        <v>870</v>
      </c>
      <c r="I85" s="326">
        <f>SUMIF('Shift Pagi'!I:I,'master untuk shift 1'!E85,'Shift Pagi'!L:L)</f>
        <v>0</v>
      </c>
      <c r="K85" s="334" t="s">
        <v>998</v>
      </c>
    </row>
    <row r="86" spans="4:11" ht="15.75" hidden="1" thickBot="1">
      <c r="D86" s="190">
        <v>80</v>
      </c>
      <c r="E86" s="190" t="s">
        <v>965</v>
      </c>
      <c r="F86" s="190" t="s">
        <v>986</v>
      </c>
      <c r="G86" s="190">
        <f>SUMIF('Shift Pagi'!I:I,'master untuk shift 1'!E86,'Shift Pagi'!L:L)</f>
        <v>1000</v>
      </c>
      <c r="H86" s="190" t="s">
        <v>870</v>
      </c>
      <c r="I86" s="326">
        <f>SUMIF('Shift Pagi'!I:I,'master untuk shift 1'!E86,'Shift Pagi'!L:L)</f>
        <v>1000</v>
      </c>
      <c r="K86" s="333" t="s">
        <v>1405</v>
      </c>
    </row>
    <row r="87" spans="4:11" ht="15.75" hidden="1" thickBot="1">
      <c r="D87" s="190">
        <v>81</v>
      </c>
      <c r="E87" s="190" t="s">
        <v>979</v>
      </c>
      <c r="F87" s="190" t="s">
        <v>993</v>
      </c>
      <c r="G87" s="190">
        <f>SUMIF('Shift Pagi'!I:I,'master untuk shift 1'!E87,'Shift Pagi'!L:L)</f>
        <v>0</v>
      </c>
      <c r="H87" s="190" t="s">
        <v>870</v>
      </c>
      <c r="I87" s="326">
        <f>SUMIF('Shift Pagi'!I:I,'master untuk shift 1'!E87,'Shift Pagi'!L:L)</f>
        <v>0</v>
      </c>
      <c r="K87" s="334" t="s">
        <v>1406</v>
      </c>
    </row>
    <row r="88" spans="4:11" ht="15.75" hidden="1" thickBot="1">
      <c r="D88" s="190">
        <v>82</v>
      </c>
      <c r="E88" s="190" t="s">
        <v>977</v>
      </c>
      <c r="F88" s="190" t="s">
        <v>994</v>
      </c>
      <c r="G88" s="190">
        <f>SUMIF('Shift Pagi'!I:I,'master untuk shift 1'!E88,'Shift Pagi'!L:L)</f>
        <v>500</v>
      </c>
      <c r="H88" s="190" t="s">
        <v>870</v>
      </c>
      <c r="I88" s="326">
        <f>SUMIF('Shift Pagi'!I:I,'master untuk shift 1'!E88,'Shift Pagi'!L:L)</f>
        <v>500</v>
      </c>
      <c r="K88" s="333" t="s">
        <v>1407</v>
      </c>
    </row>
    <row r="89" spans="4:11" ht="15.75" hidden="1" thickBot="1">
      <c r="D89" s="190">
        <v>83</v>
      </c>
      <c r="E89" s="190" t="s">
        <v>987</v>
      </c>
      <c r="F89" s="190" t="s">
        <v>924</v>
      </c>
      <c r="G89" s="190">
        <f>SUMIF('Shift Pagi'!I:I,'master untuk shift 1'!E89,'Shift Pagi'!L:L)</f>
        <v>0</v>
      </c>
      <c r="H89" s="190" t="s">
        <v>870</v>
      </c>
      <c r="I89" s="326">
        <f>SUMIF('Shift Pagi'!I:I,'master untuk shift 1'!E89,'Shift Pagi'!L:L)</f>
        <v>0</v>
      </c>
      <c r="K89" s="334" t="s">
        <v>1408</v>
      </c>
    </row>
    <row r="90" spans="4:11" ht="15.75" hidden="1" thickBot="1">
      <c r="D90" s="190">
        <v>84</v>
      </c>
      <c r="E90" s="190" t="s">
        <v>981</v>
      </c>
      <c r="F90" s="190" t="s">
        <v>995</v>
      </c>
      <c r="G90" s="190">
        <f>SUMIF('Shift Pagi'!I:I,'master untuk shift 1'!E90,'Shift Pagi'!L:L)</f>
        <v>0</v>
      </c>
      <c r="H90" s="190" t="s">
        <v>870</v>
      </c>
      <c r="I90" s="326">
        <f>SUMIF('Shift Pagi'!I:I,'master untuk shift 1'!E90,'Shift Pagi'!L:L)</f>
        <v>0</v>
      </c>
      <c r="K90" s="333" t="s">
        <v>1409</v>
      </c>
    </row>
    <row r="91" spans="4:11" ht="15.75" hidden="1" thickBot="1">
      <c r="D91" s="190">
        <v>85</v>
      </c>
      <c r="E91" s="190" t="s">
        <v>972</v>
      </c>
      <c r="F91" s="190" t="s">
        <v>996</v>
      </c>
      <c r="G91" s="190">
        <f>SUMIF('Shift Pagi'!I:I,'master untuk shift 1'!E91,'Shift Pagi'!L:L)</f>
        <v>500</v>
      </c>
      <c r="H91" s="190" t="s">
        <v>870</v>
      </c>
      <c r="I91" s="326">
        <f>SUMIF('Shift Pagi'!I:I,'master untuk shift 1'!E91,'Shift Pagi'!L:L)</f>
        <v>500</v>
      </c>
      <c r="K91" s="332" t="s">
        <v>999</v>
      </c>
    </row>
    <row r="92" spans="4:11" ht="15.75" hidden="1" thickBot="1">
      <c r="D92" s="190">
        <v>86</v>
      </c>
      <c r="E92" s="190" t="s">
        <v>967</v>
      </c>
      <c r="F92" s="190" t="s">
        <v>997</v>
      </c>
      <c r="G92" s="190">
        <f>SUMIF('Shift Pagi'!I:I,'master untuk shift 1'!E92,'Shift Pagi'!L:L)</f>
        <v>500</v>
      </c>
      <c r="H92" s="190" t="s">
        <v>870</v>
      </c>
      <c r="I92" s="326">
        <f>SUMIF('Shift Pagi'!I:I,'master untuk shift 1'!E92,'Shift Pagi'!L:L)</f>
        <v>500</v>
      </c>
      <c r="K92" s="334" t="s">
        <v>1409</v>
      </c>
    </row>
    <row r="93" spans="4:11" ht="15.75" hidden="1" thickBot="1">
      <c r="D93" s="190">
        <v>87</v>
      </c>
      <c r="E93" s="190" t="s">
        <v>367</v>
      </c>
      <c r="F93" s="190" t="s">
        <v>367</v>
      </c>
      <c r="G93" s="190">
        <f>SUMIF('Shift Pagi'!I:I,'master untuk shift 1'!E93,'Shift Pagi'!L:L)</f>
        <v>0</v>
      </c>
      <c r="H93" s="190" t="s">
        <v>882</v>
      </c>
      <c r="I93" s="326">
        <f>SUMIF('Shift Pagi'!I:I,'master untuk shift 1'!E93,'Shift Pagi'!L:L)</f>
        <v>0</v>
      </c>
    </row>
    <row r="94" spans="4:11" ht="15.75" hidden="1" thickBot="1">
      <c r="D94" s="190">
        <v>88</v>
      </c>
      <c r="E94" s="190" t="s">
        <v>382</v>
      </c>
      <c r="F94" s="190" t="s">
        <v>382</v>
      </c>
      <c r="G94" s="190">
        <f>SUMIF('Shift Pagi'!I:I,'master untuk shift 1'!E94,'Shift Pagi'!L:L)</f>
        <v>0</v>
      </c>
      <c r="H94" s="190" t="s">
        <v>882</v>
      </c>
      <c r="I94" s="326">
        <f>SUMIF('Shift Pagi'!I:I,'master untuk shift 1'!E94,'Shift Pagi'!L:L)</f>
        <v>0</v>
      </c>
    </row>
    <row r="95" spans="4:11" ht="15.75" hidden="1" thickBot="1">
      <c r="D95" s="190">
        <v>89</v>
      </c>
      <c r="E95" s="190" t="s">
        <v>310</v>
      </c>
      <c r="F95" s="190" t="s">
        <v>313</v>
      </c>
      <c r="G95" s="190">
        <f>SUMIF('Shift Pagi'!I:I,'master untuk shift 1'!E95,'Shift Pagi'!L:L)</f>
        <v>0</v>
      </c>
      <c r="H95" s="190" t="s">
        <v>872</v>
      </c>
      <c r="I95" s="326">
        <f>SUMIF('Shift Pagi'!I:I,'master untuk shift 1'!E95,'Shift Pagi'!L:L)</f>
        <v>0</v>
      </c>
    </row>
    <row r="96" spans="4:11" ht="15.75" hidden="1" thickBot="1">
      <c r="D96" s="190">
        <v>90</v>
      </c>
      <c r="E96" s="190" t="s">
        <v>320</v>
      </c>
      <c r="F96" s="190" t="s">
        <v>323</v>
      </c>
      <c r="G96" s="190">
        <f>SUMIF('Shift Pagi'!I:I,'master untuk shift 1'!E96,'Shift Pagi'!L:L)</f>
        <v>0</v>
      </c>
      <c r="H96" s="190" t="s">
        <v>872</v>
      </c>
      <c r="I96" s="326">
        <f>SUMIF('Shift Pagi'!I:I,'master untuk shift 1'!E96,'Shift Pagi'!L:L)</f>
        <v>0</v>
      </c>
    </row>
    <row r="97" spans="4:9" ht="15.75" hidden="1" thickBot="1">
      <c r="D97" s="190">
        <v>91</v>
      </c>
      <c r="E97" s="190" t="s">
        <v>310</v>
      </c>
      <c r="F97" s="190" t="s">
        <v>307</v>
      </c>
      <c r="G97" s="190">
        <f>SUMIF('Shift Pagi'!I:I,'master untuk shift 1'!E97,'Shift Pagi'!L:L)</f>
        <v>0</v>
      </c>
      <c r="H97" s="190" t="s">
        <v>872</v>
      </c>
      <c r="I97" s="326">
        <f>SUMIF('Shift Pagi'!I:I,'master untuk shift 1'!E97,'Shift Pagi'!L:L)</f>
        <v>0</v>
      </c>
    </row>
    <row r="98" spans="4:9" ht="15.75" hidden="1" thickBot="1">
      <c r="D98" s="190">
        <v>92</v>
      </c>
      <c r="E98" s="190" t="s">
        <v>320</v>
      </c>
      <c r="F98" s="190" t="s">
        <v>318</v>
      </c>
      <c r="G98" s="190">
        <f>SUMIF('Shift Pagi'!I:I,'master untuk shift 1'!E98,'Shift Pagi'!L:L)</f>
        <v>0</v>
      </c>
      <c r="H98" s="190" t="s">
        <v>872</v>
      </c>
      <c r="I98" s="326">
        <f>SUMIF('Shift Pagi'!I:I,'master untuk shift 1'!E98,'Shift Pagi'!L:L)</f>
        <v>0</v>
      </c>
    </row>
    <row r="99" spans="4:9" ht="15.75" hidden="1" thickBot="1">
      <c r="D99" s="190">
        <v>93</v>
      </c>
      <c r="E99" s="190" t="s">
        <v>307</v>
      </c>
      <c r="F99" s="190" t="s">
        <v>313</v>
      </c>
      <c r="G99" s="190">
        <f>SUMIF('Shift Pagi'!I:I,'master untuk shift 1'!E99,'Shift Pagi'!L:L)</f>
        <v>0</v>
      </c>
      <c r="H99" s="190" t="s">
        <v>872</v>
      </c>
      <c r="I99" s="326">
        <f>SUMIF('Shift Pagi'!I:I,'master untuk shift 1'!E99,'Shift Pagi'!L:L)</f>
        <v>0</v>
      </c>
    </row>
    <row r="100" spans="4:9" ht="15.75" hidden="1" thickBot="1">
      <c r="D100" s="190">
        <v>94</v>
      </c>
      <c r="E100" s="190" t="s">
        <v>318</v>
      </c>
      <c r="F100" s="190" t="s">
        <v>323</v>
      </c>
      <c r="G100" s="190">
        <f>SUMIF('Shift Pagi'!I:I,'master untuk shift 1'!E100,'Shift Pagi'!L:L)</f>
        <v>0</v>
      </c>
      <c r="H100" s="190" t="s">
        <v>872</v>
      </c>
      <c r="I100" s="326">
        <f>SUMIF('Shift Pagi'!I:I,'master untuk shift 1'!E100,'Shift Pagi'!L:L)</f>
        <v>0</v>
      </c>
    </row>
    <row r="101" spans="4:9" ht="15.75" hidden="1" thickBot="1">
      <c r="D101" s="190">
        <v>95</v>
      </c>
      <c r="E101" s="190" t="s">
        <v>307</v>
      </c>
      <c r="F101" s="190" t="s">
        <v>307</v>
      </c>
      <c r="G101" s="190">
        <f>SUMIF('Shift Pagi'!I:I,'master untuk shift 1'!E101,'Shift Pagi'!L:L)</f>
        <v>0</v>
      </c>
      <c r="H101" s="190" t="s">
        <v>872</v>
      </c>
      <c r="I101" s="326">
        <f>SUMIF('Shift Pagi'!I:I,'master untuk shift 1'!E101,'Shift Pagi'!L:L)</f>
        <v>0</v>
      </c>
    </row>
    <row r="102" spans="4:9" ht="15.75" hidden="1" thickBot="1">
      <c r="D102" s="190">
        <v>96</v>
      </c>
      <c r="E102" s="190" t="s">
        <v>318</v>
      </c>
      <c r="F102" s="190" t="s">
        <v>318</v>
      </c>
      <c r="G102" s="190">
        <f>SUMIF('Shift Pagi'!I:I,'master untuk shift 1'!E102,'Shift Pagi'!L:L)</f>
        <v>0</v>
      </c>
      <c r="H102" s="190" t="s">
        <v>872</v>
      </c>
      <c r="I102" s="326">
        <f>SUMIF('Shift Pagi'!I:I,'master untuk shift 1'!E102,'Shift Pagi'!L:L)</f>
        <v>0</v>
      </c>
    </row>
    <row r="103" spans="4:9" ht="15.75" hidden="1" thickBot="1">
      <c r="D103" s="190">
        <v>97</v>
      </c>
      <c r="E103" s="190" t="s">
        <v>757</v>
      </c>
      <c r="F103" s="190" t="s">
        <v>757</v>
      </c>
      <c r="G103" s="190">
        <f>SUMIF('Shift Pagi'!I:I,'master untuk shift 1'!E103,'Shift Pagi'!L:L)</f>
        <v>0</v>
      </c>
      <c r="H103" s="190" t="s">
        <v>872</v>
      </c>
      <c r="I103" s="326">
        <f>SUMIF('Shift Pagi'!I:I,'master untuk shift 1'!E103,'Shift Pagi'!L:L)</f>
        <v>0</v>
      </c>
    </row>
    <row r="104" spans="4:9" ht="15.75" hidden="1" thickBot="1">
      <c r="D104" s="190">
        <v>98</v>
      </c>
      <c r="E104" s="190" t="s">
        <v>758</v>
      </c>
      <c r="F104" s="190" t="s">
        <v>758</v>
      </c>
      <c r="G104" s="190">
        <f>SUMIF('Shift Pagi'!I:I,'master untuk shift 1'!E104,'Shift Pagi'!L:L)</f>
        <v>0</v>
      </c>
      <c r="H104" s="190" t="s">
        <v>872</v>
      </c>
      <c r="I104" s="326">
        <f>SUMIF('Shift Pagi'!I:I,'master untuk shift 1'!E104,'Shift Pagi'!L:L)</f>
        <v>0</v>
      </c>
    </row>
    <row r="105" spans="4:9" ht="15.75" hidden="1" thickBot="1">
      <c r="D105" s="190">
        <v>99</v>
      </c>
      <c r="E105" s="190" t="s">
        <v>759</v>
      </c>
      <c r="F105" s="190" t="s">
        <v>759</v>
      </c>
      <c r="G105" s="190">
        <f>SUMIF('Shift Pagi'!I:I,'master untuk shift 1'!E105,'Shift Pagi'!L:L)</f>
        <v>0</v>
      </c>
      <c r="H105" s="190" t="s">
        <v>872</v>
      </c>
      <c r="I105" s="326">
        <f>SUMIF('Shift Pagi'!I:I,'master untuk shift 1'!E105,'Shift Pagi'!L:L)</f>
        <v>0</v>
      </c>
    </row>
    <row r="106" spans="4:9" ht="15.75" hidden="1" thickBot="1">
      <c r="D106" s="190">
        <v>100</v>
      </c>
      <c r="E106" s="190" t="s">
        <v>776</v>
      </c>
      <c r="F106" s="190" t="s">
        <v>776</v>
      </c>
      <c r="G106" s="190">
        <f>SUMIF('Shift Pagi'!I:I,'master untuk shift 1'!E106,'Shift Pagi'!L:L)</f>
        <v>0</v>
      </c>
      <c r="H106" s="190" t="s">
        <v>872</v>
      </c>
      <c r="I106" s="326">
        <f>SUMIF('Shift Pagi'!I:I,'master untuk shift 1'!E106,'Shift Pagi'!L:L)</f>
        <v>0</v>
      </c>
    </row>
    <row r="107" spans="4:9" ht="15.75" hidden="1" thickBot="1">
      <c r="D107" s="190">
        <v>101</v>
      </c>
      <c r="E107" s="190" t="s">
        <v>420</v>
      </c>
      <c r="F107" s="190" t="s">
        <v>408</v>
      </c>
      <c r="G107" s="190">
        <f>SUMIF('Shift Pagi'!I:I,'master untuk shift 1'!E107,'Shift Pagi'!L:L)</f>
        <v>0</v>
      </c>
      <c r="H107" s="190" t="s">
        <v>872</v>
      </c>
      <c r="I107" s="326">
        <f>SUMIF('Shift Pagi'!I:I,'master untuk shift 1'!E107,'Shift Pagi'!L:L)</f>
        <v>0</v>
      </c>
    </row>
    <row r="108" spans="4:9" ht="15.75" hidden="1" thickBot="1">
      <c r="D108" s="190">
        <v>102</v>
      </c>
      <c r="E108" s="190" t="s">
        <v>420</v>
      </c>
      <c r="F108" s="190" t="s">
        <v>412</v>
      </c>
      <c r="G108" s="190">
        <f>SUMIF('Shift Pagi'!I:I,'master untuk shift 1'!E108,'Shift Pagi'!L:L)</f>
        <v>0</v>
      </c>
      <c r="H108" s="190" t="s">
        <v>872</v>
      </c>
      <c r="I108" s="326">
        <f>SUMIF('Shift Pagi'!I:I,'master untuk shift 1'!E108,'Shift Pagi'!L:L)</f>
        <v>0</v>
      </c>
    </row>
    <row r="109" spans="4:9" ht="15.75" hidden="1" thickBot="1">
      <c r="D109" s="190">
        <v>103</v>
      </c>
      <c r="E109" s="190" t="s">
        <v>419</v>
      </c>
      <c r="F109" s="190" t="s">
        <v>408</v>
      </c>
      <c r="G109" s="190">
        <f>SUMIF('Shift Pagi'!I:I,'master untuk shift 1'!E109,'Shift Pagi'!L:L)</f>
        <v>0</v>
      </c>
      <c r="H109" s="190" t="s">
        <v>872</v>
      </c>
      <c r="I109" s="326">
        <f>SUMIF('Shift Pagi'!I:I,'master untuk shift 1'!E109,'Shift Pagi'!L:L)</f>
        <v>0</v>
      </c>
    </row>
    <row r="110" spans="4:9" ht="15.75" hidden="1" thickBot="1">
      <c r="D110" s="190">
        <v>104</v>
      </c>
      <c r="E110" s="190" t="s">
        <v>419</v>
      </c>
      <c r="F110" s="190" t="s">
        <v>412</v>
      </c>
      <c r="G110" s="190">
        <f>SUMIF('Shift Pagi'!I:I,'master untuk shift 1'!E110,'Shift Pagi'!L:L)</f>
        <v>0</v>
      </c>
      <c r="H110" s="190" t="s">
        <v>872</v>
      </c>
      <c r="I110" s="326">
        <f>SUMIF('Shift Pagi'!I:I,'master untuk shift 1'!E110,'Shift Pagi'!L:L)</f>
        <v>0</v>
      </c>
    </row>
    <row r="111" spans="4:9" ht="15.75" hidden="1" thickBot="1">
      <c r="D111" s="190">
        <v>105</v>
      </c>
      <c r="E111" s="190" t="s">
        <v>408</v>
      </c>
      <c r="F111" s="190" t="s">
        <v>408</v>
      </c>
      <c r="G111" s="190">
        <f>SUMIF('Shift Pagi'!I:I,'master untuk shift 1'!E111,'Shift Pagi'!L:L)</f>
        <v>0</v>
      </c>
      <c r="H111" s="190" t="s">
        <v>872</v>
      </c>
      <c r="I111" s="326">
        <f>SUMIF('Shift Pagi'!I:I,'master untuk shift 1'!E111,'Shift Pagi'!L:L)</f>
        <v>0</v>
      </c>
    </row>
    <row r="112" spans="4:9" ht="15.75" hidden="1" thickBot="1">
      <c r="D112" s="190">
        <v>106</v>
      </c>
      <c r="E112" s="190" t="s">
        <v>408</v>
      </c>
      <c r="F112" s="190" t="s">
        <v>412</v>
      </c>
      <c r="G112" s="190">
        <f>SUMIF('Shift Pagi'!I:I,'master untuk shift 1'!E112,'Shift Pagi'!L:L)</f>
        <v>0</v>
      </c>
      <c r="H112" s="190" t="s">
        <v>872</v>
      </c>
      <c r="I112" s="326">
        <f>SUMIF('Shift Pagi'!I:I,'master untuk shift 1'!E112,'Shift Pagi'!L:L)</f>
        <v>0</v>
      </c>
    </row>
    <row r="113" spans="4:9" ht="15.75" hidden="1" thickBot="1">
      <c r="D113" s="190">
        <v>107</v>
      </c>
      <c r="E113" s="190" t="s">
        <v>328</v>
      </c>
      <c r="F113" s="190" t="s">
        <v>334</v>
      </c>
      <c r="G113" s="190">
        <f>SUMIF('Shift Pagi'!I:I,'master untuk shift 1'!E113,'Shift Pagi'!L:L)</f>
        <v>0</v>
      </c>
      <c r="H113" s="190" t="s">
        <v>872</v>
      </c>
      <c r="I113" s="326">
        <f>SUMIF('Shift Pagi'!I:I,'master untuk shift 1'!E113,'Shift Pagi'!L:L)</f>
        <v>0</v>
      </c>
    </row>
    <row r="114" spans="4:9" ht="15.75" hidden="1" thickBot="1">
      <c r="D114" s="190">
        <v>108</v>
      </c>
      <c r="E114" s="190" t="s">
        <v>328</v>
      </c>
      <c r="F114" s="190" t="s">
        <v>328</v>
      </c>
      <c r="G114" s="190">
        <f>SUMIF('Shift Pagi'!I:I,'master untuk shift 1'!E114,'Shift Pagi'!L:L)</f>
        <v>0</v>
      </c>
      <c r="H114" s="190" t="s">
        <v>872</v>
      </c>
      <c r="I114" s="326">
        <f>SUMIF('Shift Pagi'!I:I,'master untuk shift 1'!E114,'Shift Pagi'!L:L)</f>
        <v>0</v>
      </c>
    </row>
    <row r="115" spans="4:9" ht="15.75" hidden="1" thickBot="1">
      <c r="D115" s="190">
        <v>109</v>
      </c>
      <c r="E115" s="190" t="s">
        <v>339</v>
      </c>
      <c r="F115" s="190" t="s">
        <v>339</v>
      </c>
      <c r="G115" s="190">
        <f>SUMIF('Shift Pagi'!I:I,'master untuk shift 1'!E115,'Shift Pagi'!L:L)</f>
        <v>0</v>
      </c>
      <c r="H115" s="190" t="s">
        <v>872</v>
      </c>
      <c r="I115" s="326">
        <f>SUMIF('Shift Pagi'!I:I,'master untuk shift 1'!E115,'Shift Pagi'!L:L)</f>
        <v>0</v>
      </c>
    </row>
    <row r="116" spans="4:9" ht="15.75" hidden="1" thickBot="1">
      <c r="D116" s="190">
        <v>110</v>
      </c>
      <c r="E116" s="190" t="s">
        <v>343</v>
      </c>
      <c r="F116" s="190" t="s">
        <v>343</v>
      </c>
      <c r="G116" s="190">
        <f>SUMIF('Shift Pagi'!I:I,'master untuk shift 1'!E116,'Shift Pagi'!L:L)</f>
        <v>480</v>
      </c>
      <c r="H116" s="190" t="s">
        <v>872</v>
      </c>
      <c r="I116" s="326">
        <f>SUMIF('Shift Pagi'!I:I,'master untuk shift 1'!E116,'Shift Pagi'!L:L)</f>
        <v>480</v>
      </c>
    </row>
    <row r="117" spans="4:9" ht="15.75" hidden="1" thickBot="1">
      <c r="D117" s="190">
        <v>111</v>
      </c>
      <c r="E117" s="190" t="s">
        <v>343</v>
      </c>
      <c r="F117" s="190" t="s">
        <v>347</v>
      </c>
      <c r="G117" s="190">
        <f>SUMIF('Shift Pagi'!I:I,'master untuk shift 1'!E117,'Shift Pagi'!L:L)</f>
        <v>480</v>
      </c>
      <c r="H117" s="190" t="s">
        <v>872</v>
      </c>
      <c r="I117" s="326">
        <f>SUMIF('Shift Pagi'!I:I,'master untuk shift 1'!E117,'Shift Pagi'!L:L)</f>
        <v>480</v>
      </c>
    </row>
    <row r="118" spans="4:9" ht="15.75" hidden="1" thickBot="1">
      <c r="D118" s="190">
        <v>112</v>
      </c>
      <c r="E118" s="190" t="s">
        <v>734</v>
      </c>
      <c r="F118" s="190" t="s">
        <v>286</v>
      </c>
      <c r="G118" s="190">
        <f>SUMIF('Shift Pagi'!I:I,'master untuk shift 1'!E118,'Shift Pagi'!L:L)</f>
        <v>0</v>
      </c>
      <c r="H118" s="190" t="s">
        <v>872</v>
      </c>
      <c r="I118" s="326">
        <f>SUMIF('Shift Pagi'!I:I,'master untuk shift 1'!E118,'Shift Pagi'!L:L)</f>
        <v>0</v>
      </c>
    </row>
    <row r="119" spans="4:9" ht="15.75" hidden="1" thickBot="1">
      <c r="D119" s="190">
        <v>113</v>
      </c>
      <c r="E119" s="190" t="s">
        <v>735</v>
      </c>
      <c r="F119" s="190" t="s">
        <v>290</v>
      </c>
      <c r="G119" s="190">
        <f>SUMIF('Shift Pagi'!I:I,'master untuk shift 1'!E119,'Shift Pagi'!L:L)</f>
        <v>0</v>
      </c>
      <c r="H119" s="190" t="s">
        <v>872</v>
      </c>
      <c r="I119" s="326">
        <f>SUMIF('Shift Pagi'!I:I,'master untuk shift 1'!E119,'Shift Pagi'!L:L)</f>
        <v>0</v>
      </c>
    </row>
    <row r="120" spans="4:9" ht="15.75" hidden="1" thickBot="1">
      <c r="D120" s="190">
        <v>114</v>
      </c>
      <c r="E120" s="190" t="s">
        <v>1452</v>
      </c>
      <c r="F120" s="190" t="s">
        <v>1451</v>
      </c>
      <c r="G120" s="190">
        <f>SUMIF('Shift Pagi'!I:I,'master untuk shift 1'!E120,'Shift Pagi'!L:L)</f>
        <v>0</v>
      </c>
      <c r="H120" s="190" t="s">
        <v>872</v>
      </c>
      <c r="I120" s="326">
        <f>SUMIF('Shift Pagi'!I:I,'master untuk shift 1'!E120,'Shift Pagi'!L:L)</f>
        <v>0</v>
      </c>
    </row>
    <row r="121" spans="4:9" ht="15.75" hidden="1" thickBot="1">
      <c r="D121" s="190">
        <v>115</v>
      </c>
      <c r="E121" s="190" t="s">
        <v>292</v>
      </c>
      <c r="F121" s="190" t="s">
        <v>292</v>
      </c>
      <c r="G121" s="190">
        <f>SUMIF('Shift Pagi'!I:I,'master untuk shift 1'!E121,'Shift Pagi'!L:L)</f>
        <v>0</v>
      </c>
      <c r="H121" s="190" t="s">
        <v>872</v>
      </c>
      <c r="I121" s="326">
        <f>SUMIF('Shift Pagi'!I:I,'master untuk shift 1'!E121,'Shift Pagi'!L:L)</f>
        <v>0</v>
      </c>
    </row>
    <row r="122" spans="4:9" ht="15.75" hidden="1" thickBot="1">
      <c r="D122" s="190">
        <v>116</v>
      </c>
      <c r="E122" s="190" t="s">
        <v>887</v>
      </c>
      <c r="F122" s="190" t="s">
        <v>873</v>
      </c>
      <c r="G122" s="190">
        <f>SUMIF('Shift Pagi'!I:I,'master untuk shift 1'!E122,'Shift Pagi'!L:L)</f>
        <v>0</v>
      </c>
      <c r="H122" s="190" t="s">
        <v>872</v>
      </c>
      <c r="I122" s="326">
        <f>SUMIF('Shift Pagi'!I:I,'master untuk shift 1'!E122,'Shift Pagi'!L:L)</f>
        <v>0</v>
      </c>
    </row>
    <row r="123" spans="4:9" ht="15.75" hidden="1" thickBot="1">
      <c r="D123" s="190">
        <v>117</v>
      </c>
      <c r="E123" s="190" t="s">
        <v>829</v>
      </c>
      <c r="F123" s="190" t="s">
        <v>873</v>
      </c>
      <c r="G123" s="190">
        <f>SUMIF('Shift Pagi'!I:I,'master untuk shift 1'!E123,'Shift Pagi'!L:L)</f>
        <v>0</v>
      </c>
      <c r="H123" s="190" t="s">
        <v>872</v>
      </c>
      <c r="I123" s="326">
        <f>SUMIF('Shift Pagi'!I:I,'master untuk shift 1'!E123,'Shift Pagi'!L:L)</f>
        <v>0</v>
      </c>
    </row>
    <row r="124" spans="4:9" ht="15.75" hidden="1" thickBot="1">
      <c r="D124" s="190">
        <v>118</v>
      </c>
      <c r="E124" s="190" t="s">
        <v>888</v>
      </c>
      <c r="F124" s="190" t="s">
        <v>874</v>
      </c>
      <c r="G124" s="190">
        <f>SUMIF('Shift Pagi'!I:I,'master untuk shift 1'!E124,'Shift Pagi'!L:L)</f>
        <v>0</v>
      </c>
      <c r="H124" s="190" t="s">
        <v>872</v>
      </c>
      <c r="I124" s="326">
        <f>SUMIF('Shift Pagi'!I:I,'master untuk shift 1'!E124,'Shift Pagi'!L:L)</f>
        <v>0</v>
      </c>
    </row>
    <row r="125" spans="4:9" ht="15.75" hidden="1" thickBot="1">
      <c r="D125" s="190">
        <v>119</v>
      </c>
      <c r="E125" s="190" t="s">
        <v>834</v>
      </c>
      <c r="F125" s="190" t="s">
        <v>874</v>
      </c>
      <c r="G125" s="190">
        <f>SUMIF('Shift Pagi'!I:I,'master untuk shift 1'!E125,'Shift Pagi'!L:L)</f>
        <v>500</v>
      </c>
      <c r="H125" s="190" t="s">
        <v>872</v>
      </c>
      <c r="I125" s="326">
        <f>SUMIF('Shift Pagi'!I:I,'master untuk shift 1'!E125,'Shift Pagi'!L:L)</f>
        <v>500</v>
      </c>
    </row>
    <row r="126" spans="4:9" ht="15.75" hidden="1" thickBot="1">
      <c r="D126" s="190">
        <v>120</v>
      </c>
      <c r="E126" s="190" t="s">
        <v>830</v>
      </c>
      <c r="F126" s="190" t="s">
        <v>830</v>
      </c>
      <c r="G126" s="190">
        <f>SUMIF('Shift Pagi'!I:I,'master untuk shift 1'!E126,'Shift Pagi'!L:L)</f>
        <v>0</v>
      </c>
      <c r="H126" s="190" t="s">
        <v>867</v>
      </c>
      <c r="I126" s="326">
        <f>SUMIF('Shift Pagi'!I:I,'master untuk shift 1'!E126,'Shift Pagi'!L:L)</f>
        <v>0</v>
      </c>
    </row>
    <row r="127" spans="4:9" ht="15.75" hidden="1" thickBot="1">
      <c r="D127" s="190">
        <v>121</v>
      </c>
      <c r="E127" s="190" t="s">
        <v>835</v>
      </c>
      <c r="F127" s="190" t="s">
        <v>835</v>
      </c>
      <c r="G127" s="190">
        <f>SUMIF('Shift Pagi'!I:I,'master untuk shift 1'!E127,'Shift Pagi'!L:L)</f>
        <v>0</v>
      </c>
      <c r="H127" s="190" t="s">
        <v>867</v>
      </c>
      <c r="I127" s="326">
        <f>SUMIF('Shift Pagi'!I:I,'master untuk shift 1'!E127,'Shift Pagi'!L:L)</f>
        <v>0</v>
      </c>
    </row>
    <row r="128" spans="4:9" ht="15.75" hidden="1" thickBot="1">
      <c r="D128" s="190">
        <v>122</v>
      </c>
      <c r="E128" s="190" t="s">
        <v>831</v>
      </c>
      <c r="F128" s="190" t="s">
        <v>831</v>
      </c>
      <c r="G128" s="190">
        <f>SUMIF('Shift Pagi'!I:I,'master untuk shift 1'!E128,'Shift Pagi'!L:L)</f>
        <v>0</v>
      </c>
      <c r="H128" s="190" t="s">
        <v>872</v>
      </c>
      <c r="I128" s="326">
        <f>SUMIF('Shift Pagi'!I:I,'master untuk shift 1'!E128,'Shift Pagi'!L:L)</f>
        <v>0</v>
      </c>
    </row>
    <row r="129" spans="4:9" ht="15.75" hidden="1" thickBot="1">
      <c r="D129" s="190">
        <v>123</v>
      </c>
      <c r="E129" s="190" t="s">
        <v>836</v>
      </c>
      <c r="F129" s="190" t="s">
        <v>836</v>
      </c>
      <c r="G129" s="190">
        <f>SUMIF('Shift Pagi'!I:I,'master untuk shift 1'!E129,'Shift Pagi'!L:L)</f>
        <v>400</v>
      </c>
      <c r="H129" s="190" t="s">
        <v>872</v>
      </c>
      <c r="I129" s="326">
        <f>SUMIF('Shift Pagi'!I:I,'master untuk shift 1'!E129,'Shift Pagi'!L:L)</f>
        <v>400</v>
      </c>
    </row>
    <row r="130" spans="4:9" ht="15.75" hidden="1" thickBot="1">
      <c r="D130" s="190">
        <v>124</v>
      </c>
      <c r="E130" s="190" t="s">
        <v>832</v>
      </c>
      <c r="F130" s="190" t="s">
        <v>832</v>
      </c>
      <c r="G130" s="190">
        <f>SUMIF('Shift Pagi'!I:I,'master untuk shift 1'!E130,'Shift Pagi'!L:L)</f>
        <v>0</v>
      </c>
      <c r="H130" s="190" t="s">
        <v>872</v>
      </c>
      <c r="I130" s="326">
        <f>SUMIF('Shift Pagi'!I:I,'master untuk shift 1'!E130,'Shift Pagi'!L:L)</f>
        <v>0</v>
      </c>
    </row>
    <row r="131" spans="4:9" ht="15.75" hidden="1" thickBot="1">
      <c r="D131" s="190">
        <v>125</v>
      </c>
      <c r="E131" s="190" t="s">
        <v>837</v>
      </c>
      <c r="F131" s="190" t="s">
        <v>837</v>
      </c>
      <c r="G131" s="190">
        <f>SUMIF('Shift Pagi'!I:I,'master untuk shift 1'!E131,'Shift Pagi'!L:L)</f>
        <v>0</v>
      </c>
      <c r="H131" s="190" t="s">
        <v>872</v>
      </c>
      <c r="I131" s="326">
        <f>SUMIF('Shift Pagi'!I:I,'master untuk shift 1'!E131,'Shift Pagi'!L:L)</f>
        <v>0</v>
      </c>
    </row>
    <row r="132" spans="4:9" ht="15.75" hidden="1" thickBot="1">
      <c r="D132" s="190">
        <v>126</v>
      </c>
      <c r="E132" s="190" t="s">
        <v>361</v>
      </c>
      <c r="F132" s="190" t="s">
        <v>361</v>
      </c>
      <c r="G132" s="190">
        <f>SUMIF('Shift Pagi'!I:I,'master untuk shift 1'!E132,'Shift Pagi'!L:L)</f>
        <v>0</v>
      </c>
      <c r="H132" s="190" t="s">
        <v>872</v>
      </c>
      <c r="I132" s="326">
        <f>SUMIF('Shift Pagi'!I:I,'master untuk shift 1'!E132,'Shift Pagi'!L:L)</f>
        <v>0</v>
      </c>
    </row>
    <row r="133" spans="4:9" ht="15.75" hidden="1" thickBot="1">
      <c r="D133" s="190">
        <v>127</v>
      </c>
      <c r="E133" s="190" t="s">
        <v>375</v>
      </c>
      <c r="F133" s="190" t="s">
        <v>375</v>
      </c>
      <c r="G133" s="190">
        <f>SUMIF('Shift Pagi'!I:I,'master untuk shift 1'!E133,'Shift Pagi'!L:L)</f>
        <v>0</v>
      </c>
      <c r="H133" s="190" t="s">
        <v>872</v>
      </c>
      <c r="I133" s="326">
        <f>SUMIF('Shift Pagi'!I:I,'master untuk shift 1'!E133,'Shift Pagi'!L:L)</f>
        <v>0</v>
      </c>
    </row>
    <row r="134" spans="4:9" ht="15.75" hidden="1" thickBot="1">
      <c r="D134" s="190">
        <v>128</v>
      </c>
      <c r="E134" s="190" t="s">
        <v>379</v>
      </c>
      <c r="F134" s="190" t="s">
        <v>379</v>
      </c>
      <c r="G134" s="190">
        <f>SUMIF('Shift Pagi'!I:I,'master untuk shift 1'!E134,'Shift Pagi'!L:L)</f>
        <v>0</v>
      </c>
      <c r="H134" s="190" t="s">
        <v>872</v>
      </c>
      <c r="I134" s="326">
        <f>SUMIF('Shift Pagi'!I:I,'master untuk shift 1'!E134,'Shift Pagi'!L:L)</f>
        <v>0</v>
      </c>
    </row>
    <row r="135" spans="4:9" ht="15.75" hidden="1" thickBot="1">
      <c r="D135" s="190">
        <v>129</v>
      </c>
      <c r="E135" s="190" t="s">
        <v>786</v>
      </c>
      <c r="F135" s="190" t="s">
        <v>786</v>
      </c>
      <c r="G135" s="190">
        <f>SUMIF('Shift Pagi'!I:I,'master untuk shift 1'!E135,'Shift Pagi'!L:L)</f>
        <v>0</v>
      </c>
      <c r="H135" s="190" t="s">
        <v>867</v>
      </c>
      <c r="I135" s="326">
        <f>SUMIF('Shift Pagi'!I:I,'master untuk shift 1'!E135,'Shift Pagi'!L:L)</f>
        <v>0</v>
      </c>
    </row>
    <row r="136" spans="4:9" ht="15.75" hidden="1" thickBot="1">
      <c r="D136" s="190">
        <v>130</v>
      </c>
      <c r="E136" s="190" t="s">
        <v>786</v>
      </c>
      <c r="F136" s="190" t="s">
        <v>787</v>
      </c>
      <c r="G136" s="190">
        <f>SUMIF('Shift Pagi'!I:I,'master untuk shift 1'!E136,'Shift Pagi'!L:L)</f>
        <v>0</v>
      </c>
      <c r="H136" s="190" t="s">
        <v>867</v>
      </c>
      <c r="I136" s="326">
        <f>SUMIF('Shift Pagi'!I:I,'master untuk shift 1'!E136,'Shift Pagi'!L:L)</f>
        <v>0</v>
      </c>
    </row>
    <row r="137" spans="4:9" ht="15.75" hidden="1" thickBot="1">
      <c r="D137" s="190">
        <v>131</v>
      </c>
      <c r="E137" s="190" t="s">
        <v>788</v>
      </c>
      <c r="F137" s="190" t="s">
        <v>788</v>
      </c>
      <c r="G137" s="190">
        <f>SUMIF('Shift Pagi'!I:I,'master untuk shift 1'!E137,'Shift Pagi'!L:L)</f>
        <v>0</v>
      </c>
      <c r="H137" s="190" t="s">
        <v>867</v>
      </c>
      <c r="I137" s="326">
        <f>SUMIF('Shift Pagi'!I:I,'master untuk shift 1'!E137,'Shift Pagi'!L:L)</f>
        <v>0</v>
      </c>
    </row>
    <row r="138" spans="4:9" ht="15.75" hidden="1" thickBot="1">
      <c r="D138" s="190">
        <v>132</v>
      </c>
      <c r="E138" s="190" t="s">
        <v>788</v>
      </c>
      <c r="F138" s="190" t="s">
        <v>789</v>
      </c>
      <c r="G138" s="190">
        <f>SUMIF('Shift Pagi'!I:I,'master untuk shift 1'!E138,'Shift Pagi'!L:L)</f>
        <v>0</v>
      </c>
      <c r="H138" s="190" t="s">
        <v>867</v>
      </c>
      <c r="I138" s="326">
        <f>SUMIF('Shift Pagi'!I:I,'master untuk shift 1'!E138,'Shift Pagi'!L:L)</f>
        <v>0</v>
      </c>
    </row>
    <row r="139" spans="4:9" ht="15.75" hidden="1" thickBot="1">
      <c r="D139" s="190">
        <v>133</v>
      </c>
      <c r="E139" s="190" t="s">
        <v>453</v>
      </c>
      <c r="F139" s="190" t="s">
        <v>453</v>
      </c>
      <c r="G139" s="190">
        <f>SUMIF('Shift Pagi'!I:I,'master untuk shift 1'!E139,'Shift Pagi'!L:L)</f>
        <v>0</v>
      </c>
      <c r="H139" s="190" t="s">
        <v>872</v>
      </c>
      <c r="I139" s="326">
        <f>SUMIF('Shift Pagi'!I:I,'master untuk shift 1'!E139,'Shift Pagi'!L:L)</f>
        <v>0</v>
      </c>
    </row>
    <row r="140" spans="4:9" ht="15.75" hidden="1" thickBot="1">
      <c r="D140" s="190">
        <v>134</v>
      </c>
      <c r="E140" s="190" t="s">
        <v>453</v>
      </c>
      <c r="F140" s="190" t="s">
        <v>458</v>
      </c>
      <c r="G140" s="190">
        <f>SUMIF('Shift Pagi'!I:I,'master untuk shift 1'!E140,'Shift Pagi'!L:L)</f>
        <v>0</v>
      </c>
      <c r="H140" s="190" t="s">
        <v>872</v>
      </c>
      <c r="I140" s="326">
        <f>SUMIF('Shift Pagi'!I:I,'master untuk shift 1'!E140,'Shift Pagi'!L:L)</f>
        <v>0</v>
      </c>
    </row>
    <row r="141" spans="4:9" ht="15.75" hidden="1" thickBot="1">
      <c r="D141" s="190">
        <v>135</v>
      </c>
      <c r="E141" s="190" t="s">
        <v>733</v>
      </c>
      <c r="F141" s="190" t="s">
        <v>733</v>
      </c>
      <c r="G141" s="190">
        <f>SUMIF('Shift Pagi'!I:I,'master untuk shift 1'!E141,'Shift Pagi'!L:L)</f>
        <v>0</v>
      </c>
      <c r="H141" s="190" t="s">
        <v>872</v>
      </c>
      <c r="I141" s="326">
        <f>SUMIF('Shift Pagi'!I:I,'master untuk shift 1'!E141,'Shift Pagi'!L:L)</f>
        <v>0</v>
      </c>
    </row>
    <row r="142" spans="4:9" ht="15.75" hidden="1" thickBot="1">
      <c r="D142" s="190">
        <v>136</v>
      </c>
      <c r="E142" s="190" t="s">
        <v>855</v>
      </c>
      <c r="F142" s="190" t="s">
        <v>487</v>
      </c>
      <c r="G142" s="190">
        <f>SUMIF('Shift Pagi'!I:I,'master untuk shift 1'!E142,'Shift Pagi'!L:L)</f>
        <v>360</v>
      </c>
      <c r="H142" s="190" t="s">
        <v>875</v>
      </c>
      <c r="I142" s="326">
        <f>SUMIF('Shift Pagi'!I:I,'master untuk shift 1'!E142,'Shift Pagi'!L:L)</f>
        <v>360</v>
      </c>
    </row>
    <row r="143" spans="4:9" ht="15.75" hidden="1" thickBot="1">
      <c r="D143" s="190">
        <v>137</v>
      </c>
      <c r="E143" s="190" t="s">
        <v>856</v>
      </c>
      <c r="F143" s="190" t="s">
        <v>1191</v>
      </c>
      <c r="G143" s="190">
        <f>SUMIF('Shift Pagi'!I:I,'master untuk shift 1'!E143,'Shift Pagi'!L:L)</f>
        <v>120</v>
      </c>
      <c r="H143" s="190" t="s">
        <v>875</v>
      </c>
      <c r="I143" s="326">
        <f>SUMIF('Shift Pagi'!I:I,'master untuk shift 1'!E143,'Shift Pagi'!L:L)</f>
        <v>120</v>
      </c>
    </row>
    <row r="144" spans="4:9" ht="15.75" hidden="1" thickBot="1">
      <c r="D144" s="190">
        <v>138</v>
      </c>
      <c r="E144" s="190" t="s">
        <v>857</v>
      </c>
      <c r="F144" s="190" t="s">
        <v>1226</v>
      </c>
      <c r="G144" s="190">
        <f>SUMIF('Shift Pagi'!I:I,'master untuk shift 1'!E144,'Shift Pagi'!L:L)</f>
        <v>0</v>
      </c>
      <c r="H144" s="190" t="s">
        <v>875</v>
      </c>
      <c r="I144" s="326">
        <f>SUMIF('Shift Pagi'!I:I,'master untuk shift 1'!E144,'Shift Pagi'!L:L)</f>
        <v>0</v>
      </c>
    </row>
    <row r="145" spans="4:9" ht="15.75" hidden="1" thickBot="1">
      <c r="D145" s="190">
        <v>139</v>
      </c>
      <c r="E145" s="190" t="s">
        <v>858</v>
      </c>
      <c r="F145" s="190" t="s">
        <v>494</v>
      </c>
      <c r="G145" s="190">
        <f>SUMIF('Shift Pagi'!I:I,'master untuk shift 1'!E145,'Shift Pagi'!L:L)</f>
        <v>0</v>
      </c>
      <c r="H145" s="190" t="s">
        <v>875</v>
      </c>
      <c r="I145" s="326">
        <f>SUMIF('Shift Pagi'!I:I,'master untuk shift 1'!E145,'Shift Pagi'!L:L)</f>
        <v>0</v>
      </c>
    </row>
    <row r="146" spans="4:9" ht="15.75" hidden="1" thickBot="1">
      <c r="D146" s="190">
        <v>140</v>
      </c>
      <c r="E146" s="190" t="s">
        <v>859</v>
      </c>
      <c r="F146" s="190" t="s">
        <v>1192</v>
      </c>
      <c r="G146" s="190">
        <f>SUMIF('Shift Pagi'!I:I,'master untuk shift 1'!E146,'Shift Pagi'!L:L)</f>
        <v>0</v>
      </c>
      <c r="H146" s="190" t="s">
        <v>875</v>
      </c>
      <c r="I146" s="326">
        <f>SUMIF('Shift Pagi'!I:I,'master untuk shift 1'!E146,'Shift Pagi'!L:L)</f>
        <v>0</v>
      </c>
    </row>
    <row r="147" spans="4:9" ht="15.75" hidden="1" thickBot="1">
      <c r="D147" s="190">
        <v>141</v>
      </c>
      <c r="E147" s="190" t="s">
        <v>860</v>
      </c>
      <c r="F147" s="190" t="s">
        <v>1227</v>
      </c>
      <c r="G147" s="190">
        <f>SUMIF('Shift Pagi'!I:I,'master untuk shift 1'!E147,'Shift Pagi'!L:L)</f>
        <v>0</v>
      </c>
      <c r="H147" s="190" t="s">
        <v>875</v>
      </c>
      <c r="I147" s="326">
        <f>SUMIF('Shift Pagi'!I:I,'master untuk shift 1'!E147,'Shift Pagi'!L:L)</f>
        <v>0</v>
      </c>
    </row>
    <row r="148" spans="4:9" ht="15.75" hidden="1" thickBot="1">
      <c r="D148" s="190">
        <v>142</v>
      </c>
      <c r="E148" s="190" t="s">
        <v>499</v>
      </c>
      <c r="F148" s="190" t="s">
        <v>499</v>
      </c>
      <c r="G148" s="190">
        <f>SUMIF('Shift Pagi'!I:I,'master untuk shift 1'!E148,'Shift Pagi'!L:L)</f>
        <v>300</v>
      </c>
      <c r="H148" s="190" t="s">
        <v>875</v>
      </c>
      <c r="I148" s="326">
        <f>SUMIF('Shift Pagi'!I:I,'master untuk shift 1'!E148,'Shift Pagi'!L:L)</f>
        <v>300</v>
      </c>
    </row>
    <row r="149" spans="4:9" ht="15.75" hidden="1" thickBot="1">
      <c r="D149" s="190">
        <v>143</v>
      </c>
      <c r="E149" s="190" t="s">
        <v>1379</v>
      </c>
      <c r="F149" s="190" t="s">
        <v>1379</v>
      </c>
      <c r="G149" s="190">
        <f>SUMIF('Shift Pagi'!I:I,'master untuk shift 1'!E149,'Shift Pagi'!L:L)</f>
        <v>240</v>
      </c>
      <c r="H149" s="190" t="s">
        <v>875</v>
      </c>
      <c r="I149" s="326">
        <f>SUMIF('Shift Pagi'!I:I,'master untuk shift 1'!E149,'Shift Pagi'!L:L)</f>
        <v>240</v>
      </c>
    </row>
    <row r="150" spans="4:9" ht="15.75" hidden="1" thickBot="1">
      <c r="D150" s="190">
        <v>144</v>
      </c>
      <c r="E150" s="190" t="s">
        <v>1380</v>
      </c>
      <c r="F150" s="190" t="s">
        <v>1380</v>
      </c>
      <c r="G150" s="190">
        <f>SUMIF('Shift Pagi'!I:I,'master untuk shift 1'!E150,'Shift Pagi'!L:L)</f>
        <v>240</v>
      </c>
      <c r="H150" s="190" t="s">
        <v>875</v>
      </c>
      <c r="I150" s="326">
        <f>SUMIF('Shift Pagi'!I:I,'master untuk shift 1'!E150,'Shift Pagi'!L:L)</f>
        <v>240</v>
      </c>
    </row>
    <row r="151" spans="4:9" ht="15.75" hidden="1" thickBot="1">
      <c r="D151" s="190">
        <v>145</v>
      </c>
      <c r="E151" s="190" t="s">
        <v>1381</v>
      </c>
      <c r="F151" s="190" t="s">
        <v>1381</v>
      </c>
      <c r="G151" s="190">
        <f>SUMIF('Shift Pagi'!I:I,'master untuk shift 1'!E151,'Shift Pagi'!L:L)</f>
        <v>0</v>
      </c>
      <c r="H151" s="190" t="s">
        <v>875</v>
      </c>
      <c r="I151" s="326">
        <f>SUMIF('Shift Pagi'!I:I,'master untuk shift 1'!E151,'Shift Pagi'!L:L)</f>
        <v>0</v>
      </c>
    </row>
    <row r="152" spans="4:9" ht="15.75" hidden="1" thickBot="1">
      <c r="D152" s="190">
        <v>146</v>
      </c>
      <c r="E152" s="190" t="s">
        <v>1382</v>
      </c>
      <c r="F152" s="190" t="s">
        <v>1382</v>
      </c>
      <c r="G152" s="190">
        <f>SUMIF('Shift Pagi'!I:I,'master untuk shift 1'!E152,'Shift Pagi'!L:L)</f>
        <v>0</v>
      </c>
      <c r="H152" s="190" t="s">
        <v>875</v>
      </c>
      <c r="I152" s="326">
        <f>SUMIF('Shift Pagi'!I:I,'master untuk shift 1'!E152,'Shift Pagi'!L:L)</f>
        <v>0</v>
      </c>
    </row>
    <row r="153" spans="4:9" ht="15.75" hidden="1" thickBot="1">
      <c r="D153" s="190">
        <v>147</v>
      </c>
      <c r="E153" s="190" t="s">
        <v>1392</v>
      </c>
      <c r="F153" s="190" t="s">
        <v>1392</v>
      </c>
      <c r="G153" s="190">
        <f>SUMIF('Shift Pagi'!I:I,'master untuk shift 1'!E153,'Shift Pagi'!L:L)</f>
        <v>15</v>
      </c>
      <c r="H153" s="190" t="s">
        <v>875</v>
      </c>
      <c r="I153" s="326">
        <f>SUMIF('Shift Pagi'!I:I,'master untuk shift 1'!E153,'Shift Pagi'!L:L)</f>
        <v>15</v>
      </c>
    </row>
    <row r="154" spans="4:9" ht="15.75" hidden="1" thickBot="1">
      <c r="D154" s="190">
        <v>148</v>
      </c>
      <c r="E154" s="190" t="s">
        <v>1383</v>
      </c>
      <c r="F154" s="190" t="s">
        <v>1383</v>
      </c>
      <c r="G154" s="190">
        <f>SUMIF('Shift Pagi'!I:I,'master untuk shift 1'!E154,'Shift Pagi'!L:L)</f>
        <v>0</v>
      </c>
      <c r="H154" s="190" t="s">
        <v>875</v>
      </c>
      <c r="I154" s="326">
        <f>SUMIF('Shift Pagi'!I:I,'master untuk shift 1'!E154,'Shift Pagi'!L:L)</f>
        <v>0</v>
      </c>
    </row>
    <row r="155" spans="4:9" ht="15.75" hidden="1" thickBot="1">
      <c r="D155" s="190">
        <v>149</v>
      </c>
      <c r="E155" s="190" t="s">
        <v>1384</v>
      </c>
      <c r="F155" s="190" t="s">
        <v>1384</v>
      </c>
      <c r="G155" s="190">
        <f>SUMIF('Shift Pagi'!I:I,'master untuk shift 1'!E155,'Shift Pagi'!L:L)</f>
        <v>0</v>
      </c>
      <c r="H155" s="190" t="s">
        <v>875</v>
      </c>
      <c r="I155" s="326">
        <f>SUMIF('Shift Pagi'!I:I,'master untuk shift 1'!E155,'Shift Pagi'!L:L)</f>
        <v>0</v>
      </c>
    </row>
    <row r="156" spans="4:9" ht="15.75" hidden="1" thickBot="1">
      <c r="D156" s="190">
        <v>150</v>
      </c>
      <c r="E156" s="190" t="s">
        <v>1385</v>
      </c>
      <c r="F156" s="190" t="s">
        <v>1385</v>
      </c>
      <c r="G156" s="190">
        <f>SUMIF('Shift Pagi'!I:I,'master untuk shift 1'!E156,'Shift Pagi'!L:L)</f>
        <v>50</v>
      </c>
      <c r="H156" s="190" t="s">
        <v>875</v>
      </c>
      <c r="I156" s="326">
        <f>SUMIF('Shift Pagi'!I:I,'master untuk shift 1'!E156,'Shift Pagi'!L:L)</f>
        <v>50</v>
      </c>
    </row>
    <row r="157" spans="4:9" ht="15.75" hidden="1" thickBot="1">
      <c r="D157" s="190">
        <v>151</v>
      </c>
      <c r="E157" s="190" t="s">
        <v>1386</v>
      </c>
      <c r="F157" s="190" t="s">
        <v>1386</v>
      </c>
      <c r="G157" s="190">
        <f>SUMIF('Shift Pagi'!I:I,'master untuk shift 1'!E157,'Shift Pagi'!L:L)</f>
        <v>200</v>
      </c>
      <c r="H157" s="190" t="s">
        <v>875</v>
      </c>
      <c r="I157" s="326">
        <f>SUMIF('Shift Pagi'!I:I,'master untuk shift 1'!E157,'Shift Pagi'!L:L)</f>
        <v>200</v>
      </c>
    </row>
    <row r="158" spans="4:9" ht="15.75" hidden="1" thickBot="1">
      <c r="D158" s="190">
        <v>152</v>
      </c>
      <c r="E158" s="190" t="s">
        <v>1387</v>
      </c>
      <c r="F158" s="190" t="s">
        <v>1387</v>
      </c>
      <c r="G158" s="190">
        <f>SUMIF('Shift Pagi'!I:I,'master untuk shift 1'!E158,'Shift Pagi'!L:L)</f>
        <v>200</v>
      </c>
      <c r="H158" s="190" t="s">
        <v>875</v>
      </c>
      <c r="I158" s="326">
        <f>SUMIF('Shift Pagi'!I:I,'master untuk shift 1'!E158,'Shift Pagi'!L:L)</f>
        <v>200</v>
      </c>
    </row>
    <row r="159" spans="4:9" ht="15.75" hidden="1" thickBot="1">
      <c r="D159" s="190">
        <v>153</v>
      </c>
      <c r="E159" s="190" t="s">
        <v>1388</v>
      </c>
      <c r="F159" s="190" t="s">
        <v>1388</v>
      </c>
      <c r="G159" s="190">
        <f>SUMIF('Shift Pagi'!I:I,'master untuk shift 1'!E159,'Shift Pagi'!L:L)</f>
        <v>0</v>
      </c>
      <c r="H159" s="190" t="s">
        <v>875</v>
      </c>
      <c r="I159" s="326">
        <f>SUMIF('Shift Pagi'!I:I,'master untuk shift 1'!E159,'Shift Pagi'!L:L)</f>
        <v>0</v>
      </c>
    </row>
    <row r="160" spans="4:9" ht="15.75" hidden="1" thickBot="1">
      <c r="D160" s="190">
        <v>154</v>
      </c>
      <c r="E160" s="190" t="s">
        <v>659</v>
      </c>
      <c r="F160" s="190" t="s">
        <v>659</v>
      </c>
      <c r="G160" s="190">
        <f>SUMIF('Shift Pagi'!I:I,'master untuk shift 1'!E160,'Shift Pagi'!L:L)</f>
        <v>0</v>
      </c>
      <c r="H160" s="190" t="s">
        <v>876</v>
      </c>
      <c r="I160" s="326">
        <f>SUMIF('Shift Pagi'!I:I,'master untuk shift 1'!E160,'Shift Pagi'!L:L)</f>
        <v>0</v>
      </c>
    </row>
    <row r="161" spans="4:11" ht="15.75" hidden="1" thickBot="1">
      <c r="D161" s="190">
        <v>155</v>
      </c>
      <c r="E161" s="190" t="s">
        <v>659</v>
      </c>
      <c r="F161" s="190" t="s">
        <v>663</v>
      </c>
      <c r="G161" s="190">
        <f>SUMIF('Shift Pagi'!I:I,'master untuk shift 1'!E161,'Shift Pagi'!L:L)</f>
        <v>0</v>
      </c>
      <c r="H161" s="190" t="s">
        <v>876</v>
      </c>
      <c r="I161" s="326">
        <f>SUMIF('Shift Pagi'!I:I,'master untuk shift 1'!E161,'Shift Pagi'!L:L)</f>
        <v>0</v>
      </c>
    </row>
    <row r="162" spans="4:11" ht="15.75" hidden="1" thickBot="1">
      <c r="D162" s="190">
        <v>156</v>
      </c>
      <c r="E162" s="190" t="s">
        <v>666</v>
      </c>
      <c r="F162" s="190" t="s">
        <v>666</v>
      </c>
      <c r="G162" s="190">
        <f>SUMIF('Shift Pagi'!I:I,'master untuk shift 1'!E162,'Shift Pagi'!L:L)</f>
        <v>0</v>
      </c>
      <c r="H162" s="190" t="s">
        <v>876</v>
      </c>
      <c r="I162" s="326">
        <f>SUMIF('Shift Pagi'!I:I,'master untuk shift 1'!E162,'Shift Pagi'!L:L)</f>
        <v>0</v>
      </c>
    </row>
    <row r="163" spans="4:11" ht="15.75" hidden="1" thickBot="1">
      <c r="D163" s="190">
        <v>157</v>
      </c>
      <c r="E163" s="190" t="s">
        <v>666</v>
      </c>
      <c r="F163" s="190" t="s">
        <v>669</v>
      </c>
      <c r="G163" s="190">
        <f>SUMIF('Shift Pagi'!I:I,'master untuk shift 1'!E163,'Shift Pagi'!L:L)</f>
        <v>0</v>
      </c>
      <c r="H163" s="190" t="s">
        <v>876</v>
      </c>
      <c r="I163" s="326">
        <f>SUMIF('Shift Pagi'!I:I,'master untuk shift 1'!E163,'Shift Pagi'!L:L)</f>
        <v>0</v>
      </c>
    </row>
    <row r="164" spans="4:11" ht="15.75" hidden="1" thickBot="1">
      <c r="D164" s="190">
        <v>158</v>
      </c>
      <c r="E164" s="190" t="s">
        <v>279</v>
      </c>
      <c r="F164" s="190" t="s">
        <v>279</v>
      </c>
      <c r="G164" s="190">
        <f>SUMIF('Shift Pagi'!I:I,'master untuk shift 1'!E164,'Shift Pagi'!L:L)</f>
        <v>0</v>
      </c>
      <c r="H164" s="190" t="s">
        <v>876</v>
      </c>
      <c r="I164" s="326">
        <f>SUMIF('Shift Pagi'!I:I,'master untuk shift 1'!E164,'Shift Pagi'!L:L)</f>
        <v>0</v>
      </c>
    </row>
    <row r="165" spans="4:11" ht="15.75" hidden="1" thickBot="1">
      <c r="D165" s="190">
        <v>159</v>
      </c>
      <c r="E165" s="190" t="s">
        <v>844</v>
      </c>
      <c r="F165" s="190" t="s">
        <v>1420</v>
      </c>
      <c r="G165" s="190">
        <f>SUMIF('Shift Pagi'!I:I,'master untuk shift 1'!E165,'Shift Pagi'!L:L)</f>
        <v>0</v>
      </c>
      <c r="H165" s="190" t="s">
        <v>876</v>
      </c>
      <c r="I165" s="326">
        <f>SUMIF('Shift Pagi'!I:I,'master untuk shift 1'!E165,'Shift Pagi'!L:L)</f>
        <v>0</v>
      </c>
      <c r="K165" s="329"/>
    </row>
    <row r="166" spans="4:11" ht="15.75" hidden="1" thickBot="1">
      <c r="D166" s="190">
        <v>160</v>
      </c>
      <c r="E166" s="190" t="s">
        <v>845</v>
      </c>
      <c r="F166" s="190" t="s">
        <v>1421</v>
      </c>
      <c r="G166" s="190">
        <f>SUMIF('Shift Pagi'!I:I,'master untuk shift 1'!E166,'Shift Pagi'!L:L)</f>
        <v>0</v>
      </c>
      <c r="H166" s="190" t="s">
        <v>876</v>
      </c>
      <c r="I166" s="326">
        <f>SUMIF('Shift Pagi'!I:I,'master untuk shift 1'!E166,'Shift Pagi'!L:L)</f>
        <v>0</v>
      </c>
      <c r="K166" s="331"/>
    </row>
    <row r="167" spans="4:11">
      <c r="D167" s="190">
        <v>161</v>
      </c>
      <c r="E167" s="190" t="s">
        <v>841</v>
      </c>
      <c r="F167" s="190" t="s">
        <v>1401</v>
      </c>
      <c r="G167" s="190">
        <f>SUMIF('Shift Pagi'!I:I,'master untuk shift 1'!E167,'Shift Pagi'!L:L)</f>
        <v>500</v>
      </c>
      <c r="H167" s="190" t="s">
        <v>876</v>
      </c>
      <c r="I167" s="326">
        <f>SUMIF('Shift Pagi'!I:I,'master untuk shift 1'!E167,'Shift Pagi'!L:L)</f>
        <v>500</v>
      </c>
      <c r="K167" s="329"/>
    </row>
    <row r="168" spans="4:11" ht="15.75" thickBot="1">
      <c r="D168" s="190">
        <v>162</v>
      </c>
      <c r="E168" s="190" t="s">
        <v>839</v>
      </c>
      <c r="F168" s="190" t="s">
        <v>1402</v>
      </c>
      <c r="G168" s="190">
        <f>SUMIF('Shift Pagi'!I:I,'master untuk shift 1'!E168,'Shift Pagi'!L:L)</f>
        <v>600</v>
      </c>
      <c r="H168" s="190" t="s">
        <v>876</v>
      </c>
      <c r="I168" s="326">
        <f>SUMIF('Shift Pagi'!I:I,'master untuk shift 1'!E168,'Shift Pagi'!L:L)</f>
        <v>600</v>
      </c>
      <c r="K168" s="331"/>
    </row>
    <row r="169" spans="4:11" hidden="1">
      <c r="D169" s="190">
        <v>163</v>
      </c>
      <c r="E169" s="190" t="s">
        <v>1027</v>
      </c>
      <c r="F169" s="190" t="s">
        <v>1560</v>
      </c>
      <c r="G169" s="190">
        <f>SUMIF('Shift Pagi'!I:I,'master untuk shift 1'!E169,'Shift Pagi'!L:L)</f>
        <v>0</v>
      </c>
      <c r="H169" s="190" t="s">
        <v>876</v>
      </c>
      <c r="I169" s="326">
        <f>SUMIF('Shift Pagi'!I:I,'master untuk shift 1'!E169,'Shift Pagi'!L:L)</f>
        <v>0</v>
      </c>
      <c r="K169" s="329"/>
    </row>
    <row r="170" spans="4:11" hidden="1">
      <c r="D170" s="190">
        <v>164</v>
      </c>
      <c r="E170" s="190" t="s">
        <v>1028</v>
      </c>
      <c r="F170" s="190" t="s">
        <v>878</v>
      </c>
      <c r="G170" s="190">
        <f>SUMIF('Shift Pagi'!I:I,'master untuk shift 1'!E170,'Shift Pagi'!L:L)</f>
        <v>0</v>
      </c>
      <c r="H170" s="190" t="s">
        <v>876</v>
      </c>
      <c r="I170" s="326">
        <f>SUMIF('Shift Pagi'!I:I,'master untuk shift 1'!E170,'Shift Pagi'!L:L)</f>
        <v>0</v>
      </c>
      <c r="K170" s="328"/>
    </row>
    <row r="171" spans="4:11" hidden="1">
      <c r="D171" s="190">
        <v>165</v>
      </c>
      <c r="E171" s="190" t="s">
        <v>553</v>
      </c>
      <c r="F171" s="190" t="s">
        <v>549</v>
      </c>
      <c r="G171" s="190">
        <f>SUMIF('Shift Pagi'!I:I,'master untuk shift 1'!E171,'Shift Pagi'!L:L)</f>
        <v>0</v>
      </c>
      <c r="H171" s="190" t="s">
        <v>876</v>
      </c>
      <c r="I171" s="326">
        <f>SUMIF('Shift Pagi'!I:I,'master untuk shift 1'!E171,'Shift Pagi'!L:L)</f>
        <v>0</v>
      </c>
      <c r="K171" s="328"/>
    </row>
    <row r="172" spans="4:11" ht="15.75" hidden="1" thickBot="1">
      <c r="D172" s="190">
        <v>166</v>
      </c>
      <c r="E172" s="190" t="s">
        <v>638</v>
      </c>
      <c r="F172" s="190" t="s">
        <v>631</v>
      </c>
      <c r="G172" s="190">
        <f>SUMIF('Shift Pagi'!I:I,'master untuk shift 1'!E172,'Shift Pagi'!L:L)</f>
        <v>0</v>
      </c>
      <c r="H172" s="190" t="s">
        <v>870</v>
      </c>
      <c r="I172" s="326">
        <f>SUMIF('Shift Pagi'!I:I,'master untuk shift 1'!E172,'Shift Pagi'!L:L)</f>
        <v>0</v>
      </c>
      <c r="K172" s="330"/>
    </row>
    <row r="173" spans="4:11" hidden="1">
      <c r="D173" s="190">
        <v>167</v>
      </c>
      <c r="E173" s="190" t="s">
        <v>737</v>
      </c>
      <c r="F173" s="190" t="s">
        <v>741</v>
      </c>
      <c r="G173" s="190">
        <f>SUMIF('Shift Pagi'!I:I,'master untuk shift 1'!E173,'Shift Pagi'!L:L)</f>
        <v>0</v>
      </c>
      <c r="H173" s="190" t="s">
        <v>870</v>
      </c>
      <c r="I173" s="326">
        <f>SUMIF('Shift Pagi'!I:I,'master untuk shift 1'!E173,'Shift Pagi'!L:L)</f>
        <v>0</v>
      </c>
      <c r="K173" s="329"/>
    </row>
    <row r="174" spans="4:11" hidden="1">
      <c r="D174" s="190">
        <v>168</v>
      </c>
      <c r="E174" s="190" t="s">
        <v>737</v>
      </c>
      <c r="F174" s="190" t="s">
        <v>879</v>
      </c>
      <c r="G174" s="190">
        <f>SUMIF('Shift Pagi'!I:I,'master untuk shift 1'!E174,'Shift Pagi'!L:L)</f>
        <v>0</v>
      </c>
      <c r="H174" s="190" t="s">
        <v>870</v>
      </c>
      <c r="I174" s="326">
        <f>SUMIF('Shift Pagi'!I:I,'master untuk shift 1'!E174,'Shift Pagi'!L:L)</f>
        <v>0</v>
      </c>
      <c r="K174" s="329"/>
    </row>
    <row r="175" spans="4:11" hidden="1">
      <c r="D175" s="190">
        <v>169</v>
      </c>
      <c r="E175" s="190" t="s">
        <v>638</v>
      </c>
      <c r="F175" s="190" t="s">
        <v>879</v>
      </c>
      <c r="G175" s="190">
        <f>SUMIF('Shift Pagi'!I:I,'master untuk shift 1'!E175,'Shift Pagi'!L:L)</f>
        <v>0</v>
      </c>
      <c r="H175" s="190" t="s">
        <v>870</v>
      </c>
      <c r="I175" s="326">
        <f>SUMIF('Shift Pagi'!I:I,'master untuk shift 1'!E175,'Shift Pagi'!L:L)</f>
        <v>0</v>
      </c>
      <c r="K175" s="328"/>
    </row>
    <row r="176" spans="4:11" hidden="1">
      <c r="D176" s="190">
        <v>170</v>
      </c>
      <c r="E176" s="190" t="s">
        <v>647</v>
      </c>
      <c r="F176" s="190" t="s">
        <v>641</v>
      </c>
      <c r="G176" s="190">
        <f>SUMIF('Shift Pagi'!I:I,'master untuk shift 1'!E176,'Shift Pagi'!L:L)</f>
        <v>0</v>
      </c>
      <c r="H176" s="190" t="s">
        <v>870</v>
      </c>
      <c r="I176" s="326">
        <f>SUMIF('Shift Pagi'!I:I,'master untuk shift 1'!E176,'Shift Pagi'!L:L)</f>
        <v>0</v>
      </c>
      <c r="K176" s="328"/>
    </row>
    <row r="177" spans="4:11" ht="15.75" hidden="1" thickBot="1">
      <c r="D177" s="190">
        <v>171</v>
      </c>
      <c r="E177" s="190" t="s">
        <v>738</v>
      </c>
      <c r="F177" s="190" t="s">
        <v>742</v>
      </c>
      <c r="G177" s="190">
        <f>SUMIF('Shift Pagi'!I:I,'master untuk shift 1'!E177,'Shift Pagi'!L:L)</f>
        <v>0</v>
      </c>
      <c r="H177" s="190" t="s">
        <v>870</v>
      </c>
      <c r="I177" s="326">
        <f>SUMIF('Shift Pagi'!I:I,'master untuk shift 1'!E177,'Shift Pagi'!L:L)</f>
        <v>0</v>
      </c>
      <c r="K177" s="330"/>
    </row>
    <row r="178" spans="4:11" ht="15.75" hidden="1" thickBot="1">
      <c r="D178" s="190">
        <v>172</v>
      </c>
      <c r="E178" s="190" t="s">
        <v>738</v>
      </c>
      <c r="F178" s="190" t="s">
        <v>880</v>
      </c>
      <c r="G178" s="190">
        <f>SUMIF('Shift Pagi'!I:I,'master untuk shift 1'!E178,'Shift Pagi'!L:L)</f>
        <v>0</v>
      </c>
      <c r="H178" s="190" t="s">
        <v>870</v>
      </c>
      <c r="I178" s="326">
        <f>SUMIF('Shift Pagi'!I:I,'master untuk shift 1'!E178,'Shift Pagi'!L:L)</f>
        <v>0</v>
      </c>
      <c r="K178" s="330"/>
    </row>
    <row r="179" spans="4:11" hidden="1">
      <c r="D179" s="190">
        <v>173</v>
      </c>
      <c r="E179" s="190" t="s">
        <v>647</v>
      </c>
      <c r="F179" s="190" t="s">
        <v>880</v>
      </c>
      <c r="G179" s="190">
        <f>SUMIF('Shift Pagi'!I:I,'master untuk shift 1'!E179,'Shift Pagi'!L:L)</f>
        <v>0</v>
      </c>
      <c r="H179" s="190" t="s">
        <v>870</v>
      </c>
      <c r="I179" s="326">
        <f>SUMIF('Shift Pagi'!I:I,'master untuk shift 1'!E179,'Shift Pagi'!L:L)</f>
        <v>0</v>
      </c>
    </row>
    <row r="180" spans="4:11">
      <c r="D180" s="190">
        <v>174</v>
      </c>
      <c r="E180" s="190" t="s">
        <v>249</v>
      </c>
      <c r="F180" s="190" t="s">
        <v>249</v>
      </c>
      <c r="G180" s="190">
        <f>SUMIF('Shift Pagi'!I:I,'master untuk shift 1'!E180,'Shift Pagi'!L:L)</f>
        <v>240</v>
      </c>
      <c r="H180" s="190" t="s">
        <v>876</v>
      </c>
      <c r="I180" s="326">
        <f>SUMIF('Shift Pagi'!I:I,'master untuk shift 1'!E180,'Shift Pagi'!L:L)</f>
        <v>240</v>
      </c>
    </row>
    <row r="181" spans="4:11">
      <c r="D181" s="190">
        <v>175</v>
      </c>
      <c r="E181" s="190" t="s">
        <v>657</v>
      </c>
      <c r="F181" s="190" t="s">
        <v>650</v>
      </c>
      <c r="G181" s="190">
        <f>SUMIF('Shift Pagi'!I:I,'master untuk shift 1'!E181,'Shift Pagi'!L:L)</f>
        <v>240</v>
      </c>
      <c r="H181" s="190" t="s">
        <v>876</v>
      </c>
      <c r="I181" s="326">
        <f>SUMIF('Shift Pagi'!I:I,'master untuk shift 1'!E181,'Shift Pagi'!L:L)</f>
        <v>240</v>
      </c>
    </row>
    <row r="182" spans="4:11">
      <c r="D182" s="190">
        <v>176</v>
      </c>
      <c r="E182" s="190" t="s">
        <v>657</v>
      </c>
      <c r="F182" s="190" t="s">
        <v>881</v>
      </c>
      <c r="G182" s="190">
        <f>SUMIF('Shift Pagi'!I:I,'master untuk shift 1'!E182,'Shift Pagi'!L:L)</f>
        <v>240</v>
      </c>
      <c r="H182" s="190" t="s">
        <v>876</v>
      </c>
      <c r="I182" s="326">
        <f>SUMIF('Shift Pagi'!I:I,'master untuk shift 1'!E182,'Shift Pagi'!L:L)</f>
        <v>240</v>
      </c>
    </row>
    <row r="183" spans="4:11" hidden="1">
      <c r="D183" s="190">
        <v>177</v>
      </c>
      <c r="E183" s="190" t="s">
        <v>262</v>
      </c>
      <c r="F183" s="190" t="s">
        <v>262</v>
      </c>
      <c r="G183" s="190">
        <f>SUMIF('Shift Pagi'!I:I,'master untuk shift 1'!E183,'Shift Pagi'!L:L)</f>
        <v>0</v>
      </c>
      <c r="H183" s="190" t="s">
        <v>876</v>
      </c>
      <c r="I183" s="326">
        <f>SUMIF('Shift Pagi'!I:I,'master untuk shift 1'!E183,'Shift Pagi'!L:L)</f>
        <v>0</v>
      </c>
    </row>
    <row r="184" spans="4:11" hidden="1">
      <c r="D184" s="190">
        <v>178</v>
      </c>
      <c r="E184" s="190" t="s">
        <v>269</v>
      </c>
      <c r="F184" s="190" t="s">
        <v>269</v>
      </c>
      <c r="G184" s="190">
        <f>SUMIF('Shift Pagi'!I:I,'master untuk shift 1'!E184,'Shift Pagi'!L:L)</f>
        <v>0</v>
      </c>
      <c r="H184" s="190" t="s">
        <v>876</v>
      </c>
      <c r="I184" s="326">
        <f>SUMIF('Shift Pagi'!I:I,'master untuk shift 1'!E184,'Shift Pagi'!L:L)</f>
        <v>0</v>
      </c>
    </row>
    <row r="185" spans="4:11" hidden="1">
      <c r="D185" s="190">
        <v>179</v>
      </c>
      <c r="E185" s="190" t="s">
        <v>511</v>
      </c>
      <c r="F185" s="190" t="s">
        <v>883</v>
      </c>
      <c r="G185" s="190">
        <f>SUMIF('Shift Pagi'!I:I,'master untuk shift 1'!E185,'Shift Pagi'!L:L)</f>
        <v>0</v>
      </c>
      <c r="H185" s="190" t="s">
        <v>876</v>
      </c>
      <c r="I185" s="326">
        <f>SUMIF('Shift Pagi'!I:I,'master untuk shift 1'!E185,'Shift Pagi'!L:L)</f>
        <v>0</v>
      </c>
    </row>
    <row r="186" spans="4:11" hidden="1">
      <c r="D186" s="190">
        <v>180</v>
      </c>
      <c r="E186" s="190" t="s">
        <v>940</v>
      </c>
      <c r="F186" s="190" t="s">
        <v>1177</v>
      </c>
      <c r="G186" s="190">
        <f>SUMIF('Shift Pagi'!I:I,'master untuk shift 1'!E186,'Shift Pagi'!L:L)</f>
        <v>0</v>
      </c>
      <c r="H186" s="190" t="s">
        <v>866</v>
      </c>
      <c r="I186" s="326">
        <f>SUMIF('Shift Pagi'!I:I,'master untuk shift 1'!E186,'Shift Pagi'!L:L)</f>
        <v>0</v>
      </c>
    </row>
    <row r="187" spans="4:11">
      <c r="D187" s="190">
        <v>181</v>
      </c>
      <c r="E187" s="190" t="s">
        <v>942</v>
      </c>
      <c r="F187" s="190" t="s">
        <v>1100</v>
      </c>
      <c r="G187" s="190">
        <f>SUMIF('Shift Pagi'!I:I,'master untuk shift 1'!E187,'Shift Pagi'!L:L)</f>
        <v>300</v>
      </c>
      <c r="H187" s="190" t="s">
        <v>876</v>
      </c>
      <c r="I187" s="326">
        <f>SUMIF('Shift Pagi'!I:I,'master untuk shift 1'!E187,'Shift Pagi'!L:L)</f>
        <v>300</v>
      </c>
    </row>
    <row r="188" spans="4:11" hidden="1">
      <c r="D188" s="190">
        <v>182</v>
      </c>
      <c r="E188" s="190" t="s">
        <v>941</v>
      </c>
      <c r="F188" s="190" t="s">
        <v>1228</v>
      </c>
      <c r="G188" s="190">
        <f>SUMIF('Shift Pagi'!I:I,'master untuk shift 1'!E188,'Shift Pagi'!L:L)</f>
        <v>0</v>
      </c>
      <c r="H188" s="190" t="s">
        <v>866</v>
      </c>
      <c r="I188" s="326">
        <f>SUMIF('Shift Pagi'!I:I,'master untuk shift 1'!E188,'Shift Pagi'!L:L)</f>
        <v>0</v>
      </c>
    </row>
    <row r="189" spans="4:11">
      <c r="D189" s="190">
        <v>183</v>
      </c>
      <c r="E189" s="190" t="s">
        <v>943</v>
      </c>
      <c r="F189" s="190" t="s">
        <v>1101</v>
      </c>
      <c r="G189" s="190">
        <f>SUMIF('Shift Pagi'!I:I,'master untuk shift 1'!E189,'Shift Pagi'!L:L)</f>
        <v>250</v>
      </c>
      <c r="H189" s="190" t="s">
        <v>876</v>
      </c>
      <c r="I189" s="326">
        <f>SUMIF('Shift Pagi'!I:I,'master untuk shift 1'!E189,'Shift Pagi'!L:L)</f>
        <v>250</v>
      </c>
    </row>
    <row r="190" spans="4:11" hidden="1">
      <c r="D190" s="190">
        <v>184</v>
      </c>
      <c r="E190" s="190" t="s">
        <v>939</v>
      </c>
      <c r="F190" s="190" t="s">
        <v>1099</v>
      </c>
      <c r="G190" s="190">
        <f>SUMIF('Shift Pagi'!I:I,'master untuk shift 1'!E190,'Shift Pagi'!L:L)</f>
        <v>0</v>
      </c>
      <c r="H190" s="190" t="s">
        <v>866</v>
      </c>
      <c r="I190" s="326">
        <f>SUMIF('Shift Pagi'!I:I,'master untuk shift 1'!E190,'Shift Pagi'!L:L)</f>
        <v>0</v>
      </c>
    </row>
    <row r="191" spans="4:11">
      <c r="D191" s="190">
        <v>185</v>
      </c>
      <c r="E191" s="190" t="s">
        <v>949</v>
      </c>
      <c r="F191" s="190" t="s">
        <v>968</v>
      </c>
      <c r="G191" s="190">
        <f>SUMIF('Shift Pagi'!I:I,'master untuk shift 1'!E191,'Shift Pagi'!L:L)</f>
        <v>400</v>
      </c>
      <c r="H191" s="190" t="s">
        <v>876</v>
      </c>
      <c r="I191" s="326">
        <f>SUMIF('Shift Pagi'!I:I,'master untuk shift 1'!E191,'Shift Pagi'!L:L)</f>
        <v>400</v>
      </c>
    </row>
    <row r="192" spans="4:11">
      <c r="D192" s="190">
        <v>186</v>
      </c>
      <c r="E192" s="190" t="s">
        <v>951</v>
      </c>
      <c r="F192" s="190" t="s">
        <v>988</v>
      </c>
      <c r="G192" s="190">
        <f>SUMIF('Shift Pagi'!I:I,'master untuk shift 1'!E192,'Shift Pagi'!L:L)</f>
        <v>300</v>
      </c>
      <c r="H192" s="190" t="s">
        <v>876</v>
      </c>
      <c r="I192" s="326">
        <f>SUMIF('Shift Pagi'!I:I,'master untuk shift 1'!E192,'Shift Pagi'!L:L)</f>
        <v>300</v>
      </c>
    </row>
    <row r="193" spans="4:10">
      <c r="D193" s="190">
        <v>187</v>
      </c>
      <c r="E193" s="190" t="s">
        <v>1395</v>
      </c>
      <c r="F193" s="190" t="s">
        <v>1398</v>
      </c>
      <c r="G193" s="190">
        <f>SUMIF('Shift Pagi'!I:I,'master untuk shift 1'!E193,'Shift Pagi'!L:L)</f>
        <v>120</v>
      </c>
      <c r="H193" s="190" t="s">
        <v>876</v>
      </c>
      <c r="I193" s="326">
        <f>SUMIF('Shift Pagi'!I:I,'master untuk shift 1'!E193,'Shift Pagi'!L:L)</f>
        <v>120</v>
      </c>
    </row>
    <row r="194" spans="4:10">
      <c r="D194" s="190">
        <v>188</v>
      </c>
      <c r="E194" s="190" t="s">
        <v>1397</v>
      </c>
      <c r="F194" s="190" t="s">
        <v>1399</v>
      </c>
      <c r="G194" s="190">
        <f>SUMIF('Shift Pagi'!I:I,'master untuk shift 1'!E194,'Shift Pagi'!L:L)</f>
        <v>120</v>
      </c>
      <c r="H194" s="190" t="s">
        <v>876</v>
      </c>
      <c r="I194" s="326">
        <f>SUMIF('Shift Pagi'!I:I,'master untuk shift 1'!E194,'Shift Pagi'!L:L)</f>
        <v>120</v>
      </c>
    </row>
    <row r="195" spans="4:10" hidden="1">
      <c r="D195" s="190">
        <v>189</v>
      </c>
      <c r="E195" s="190" t="s">
        <v>927</v>
      </c>
      <c r="F195" s="190" t="s">
        <v>927</v>
      </c>
      <c r="G195" s="190">
        <f>SUMIF('Shift Pagi'!I:I,'master untuk shift 1'!E195,'Shift Pagi'!L:L)</f>
        <v>0</v>
      </c>
      <c r="H195" s="190" t="s">
        <v>866</v>
      </c>
      <c r="I195" s="326">
        <f>SUMIF('Shift Pagi'!I:I,'master untuk shift 1'!E195,'Shift Pagi'!L:L)</f>
        <v>0</v>
      </c>
    </row>
    <row r="196" spans="4:10" hidden="1">
      <c r="D196" s="190">
        <v>190</v>
      </c>
      <c r="E196" s="190" t="s">
        <v>927</v>
      </c>
      <c r="F196" s="190" t="s">
        <v>928</v>
      </c>
      <c r="G196" s="190">
        <f>SUMIF('Shift Pagi'!I:I,'master untuk shift 1'!E196,'Shift Pagi'!L:L)</f>
        <v>0</v>
      </c>
      <c r="H196" s="190" t="s">
        <v>866</v>
      </c>
      <c r="I196" s="326">
        <f>SUMIF('Shift Pagi'!I:I,'master untuk shift 1'!E196,'Shift Pagi'!L:L)</f>
        <v>0</v>
      </c>
    </row>
    <row r="197" spans="4:10" hidden="1">
      <c r="D197" s="190">
        <v>191</v>
      </c>
      <c r="E197" s="190" t="s">
        <v>929</v>
      </c>
      <c r="F197" s="190" t="s">
        <v>929</v>
      </c>
      <c r="G197" s="190">
        <f>SUMIF('Shift Pagi'!I:I,'master untuk shift 1'!E197,'Shift Pagi'!L:L)</f>
        <v>0</v>
      </c>
      <c r="H197" s="190" t="s">
        <v>876</v>
      </c>
      <c r="I197" s="326">
        <f>SUMIF('Shift Pagi'!I:I,'master untuk shift 1'!E197,'Shift Pagi'!L:L)</f>
        <v>0</v>
      </c>
    </row>
    <row r="198" spans="4:10" hidden="1">
      <c r="D198" s="190">
        <v>192</v>
      </c>
      <c r="E198" s="190" t="s">
        <v>930</v>
      </c>
      <c r="F198" s="190" t="s">
        <v>930</v>
      </c>
      <c r="G198" s="190">
        <f>SUMIF('Shift Pagi'!I:I,'master untuk shift 1'!E198,'Shift Pagi'!L:L)</f>
        <v>0</v>
      </c>
      <c r="H198" s="190" t="s">
        <v>876</v>
      </c>
      <c r="I198" s="326">
        <f>SUMIF('Shift Pagi'!I:I,'master untuk shift 1'!E198,'Shift Pagi'!L:L)</f>
        <v>0</v>
      </c>
    </row>
    <row r="199" spans="4:10" hidden="1">
      <c r="D199" s="190">
        <v>193</v>
      </c>
      <c r="E199" s="190" t="s">
        <v>945</v>
      </c>
      <c r="F199" s="190" t="s">
        <v>989</v>
      </c>
      <c r="G199" s="190">
        <f>SUMIF('Shift Pagi'!I:I,'master untuk shift 1'!E199,'Shift Pagi'!L:L)</f>
        <v>0</v>
      </c>
      <c r="H199" s="190" t="s">
        <v>870</v>
      </c>
      <c r="I199" s="326">
        <f>SUMIF('Shift Pagi'!I:I,'master untuk shift 1'!E199,'Shift Pagi'!L:L)</f>
        <v>0</v>
      </c>
    </row>
    <row r="200" spans="4:10" hidden="1">
      <c r="D200" s="190">
        <v>194</v>
      </c>
      <c r="E200" s="190" t="s">
        <v>947</v>
      </c>
      <c r="F200" s="190" t="s">
        <v>990</v>
      </c>
      <c r="G200" s="190">
        <f>SUMIF('Shift Pagi'!I:I,'master untuk shift 1'!E200,'Shift Pagi'!L:L)</f>
        <v>0</v>
      </c>
      <c r="H200" s="190" t="s">
        <v>870</v>
      </c>
      <c r="I200" s="326">
        <f>SUMIF('Shift Pagi'!I:I,'master untuk shift 1'!E200,'Shift Pagi'!L:L)</f>
        <v>0</v>
      </c>
    </row>
    <row r="201" spans="4:10" hidden="1">
      <c r="D201" s="190">
        <v>195</v>
      </c>
      <c r="E201" s="190" t="s">
        <v>961</v>
      </c>
      <c r="F201" s="190" t="s">
        <v>969</v>
      </c>
      <c r="G201" s="190">
        <f>SUMIF('Shift Pagi'!I:I,'master untuk shift 1'!E201,'Shift Pagi'!L:L)</f>
        <v>540</v>
      </c>
      <c r="H201" s="190" t="s">
        <v>870</v>
      </c>
      <c r="I201" s="326">
        <f>SUMIF('Shift Pagi'!I:I,'master untuk shift 1'!E201,'Shift Pagi'!L:L)</f>
        <v>540</v>
      </c>
    </row>
    <row r="202" spans="4:10" hidden="1">
      <c r="D202" s="190">
        <v>196</v>
      </c>
      <c r="E202" s="190" t="s">
        <v>963</v>
      </c>
      <c r="F202" s="190" t="s">
        <v>970</v>
      </c>
      <c r="G202" s="190">
        <f>SUMIF('Shift Pagi'!I:I,'master untuk shift 1'!E202,'Shift Pagi'!L:L)</f>
        <v>180</v>
      </c>
      <c r="H202" s="190" t="s">
        <v>870</v>
      </c>
      <c r="I202" s="326">
        <f>SUMIF('Shift Pagi'!I:I,'master untuk shift 1'!E202,'Shift Pagi'!L:L)</f>
        <v>180</v>
      </c>
    </row>
    <row r="203" spans="4:10" hidden="1">
      <c r="D203" s="190">
        <v>197</v>
      </c>
      <c r="E203" s="190" t="s">
        <v>963</v>
      </c>
      <c r="F203" s="190" t="s">
        <v>932</v>
      </c>
      <c r="G203" s="190">
        <f>SUMIF('Shift Pagi'!I:I,'master untuk shift 1'!E203,'Shift Pagi'!L:L)</f>
        <v>180</v>
      </c>
      <c r="H203" s="190" t="s">
        <v>870</v>
      </c>
      <c r="I203" s="326">
        <f>SUMIF('Shift Pagi'!I:I,'master untuk shift 1'!E203,'Shift Pagi'!L:L)</f>
        <v>180</v>
      </c>
      <c r="J203">
        <v>100</v>
      </c>
    </row>
    <row r="204" spans="4:10" hidden="1">
      <c r="D204" s="190">
        <v>198</v>
      </c>
      <c r="E204" s="190" t="s">
        <v>961</v>
      </c>
      <c r="F204" s="190" t="s">
        <v>931</v>
      </c>
      <c r="G204" s="190">
        <f>SUMIF('Shift Pagi'!I:I,'master untuk shift 1'!E204,'Shift Pagi'!L:L)</f>
        <v>540</v>
      </c>
      <c r="H204" s="190" t="s">
        <v>870</v>
      </c>
      <c r="I204" s="326">
        <f>SUMIF('Shift Pagi'!I:I,'master untuk shift 1'!E204,'Shift Pagi'!L:L)</f>
        <v>540</v>
      </c>
    </row>
    <row r="205" spans="4:10" hidden="1">
      <c r="D205" s="190">
        <v>199</v>
      </c>
      <c r="E205" s="190" t="s">
        <v>991</v>
      </c>
      <c r="F205" s="190" t="s">
        <v>932</v>
      </c>
      <c r="G205" s="190">
        <f>SUMIF('Shift Pagi'!I:I,'master untuk shift 1'!E205,'Shift Pagi'!L:L)</f>
        <v>0</v>
      </c>
      <c r="H205" s="190" t="s">
        <v>870</v>
      </c>
      <c r="I205" s="326">
        <f>SUMIF('Shift Pagi'!I:I,'master untuk shift 1'!E205,'Shift Pagi'!L:L)</f>
        <v>0</v>
      </c>
    </row>
    <row r="206" spans="4:10" hidden="1">
      <c r="D206" s="190">
        <v>200</v>
      </c>
      <c r="E206" s="190" t="s">
        <v>612</v>
      </c>
      <c r="F206" s="190" t="s">
        <v>612</v>
      </c>
      <c r="G206" s="190">
        <f>SUMIF('Shift Pagi'!I:I,'master untuk shift 1'!E206,'Shift Pagi'!L:L)</f>
        <v>0</v>
      </c>
      <c r="H206" s="190" t="s">
        <v>882</v>
      </c>
      <c r="I206" s="326">
        <f>SUMIF('Shift Pagi'!I:I,'master untuk shift 1'!E206,'Shift Pagi'!L:L)</f>
        <v>0</v>
      </c>
    </row>
    <row r="207" spans="4:10" hidden="1">
      <c r="D207" s="190">
        <v>201</v>
      </c>
      <c r="E207" s="190" t="s">
        <v>612</v>
      </c>
      <c r="F207" s="190" t="s">
        <v>616</v>
      </c>
      <c r="G207" s="190">
        <f>SUMIF('Shift Pagi'!I:I,'master untuk shift 1'!E207,'Shift Pagi'!L:L)</f>
        <v>0</v>
      </c>
      <c r="H207" s="190" t="s">
        <v>882</v>
      </c>
      <c r="I207" s="326">
        <f>SUMIF('Shift Pagi'!I:I,'master untuk shift 1'!E207,'Shift Pagi'!L:L)</f>
        <v>0</v>
      </c>
    </row>
    <row r="208" spans="4:10" hidden="1">
      <c r="D208" s="190">
        <v>202</v>
      </c>
      <c r="E208" s="190" t="s">
        <v>536</v>
      </c>
      <c r="F208" s="190" t="s">
        <v>536</v>
      </c>
      <c r="G208" s="190">
        <f>SUMIF('Shift Pagi'!I:I,'master untuk shift 1'!E208,'Shift Pagi'!L:L)</f>
        <v>360</v>
      </c>
      <c r="H208" s="190" t="s">
        <v>872</v>
      </c>
      <c r="I208" s="326">
        <f>SUMIF('Shift Pagi'!I:I,'master untuk shift 1'!E208,'Shift Pagi'!L:L)</f>
        <v>360</v>
      </c>
    </row>
    <row r="209" spans="4:9" hidden="1">
      <c r="D209" s="190">
        <v>203</v>
      </c>
      <c r="E209" s="190" t="s">
        <v>619</v>
      </c>
      <c r="F209" s="190" t="s">
        <v>619</v>
      </c>
      <c r="G209" s="190">
        <f>SUMIF('Shift Pagi'!I:I,'master untuk shift 1'!E209,'Shift Pagi'!L:L)</f>
        <v>0</v>
      </c>
      <c r="H209" s="190" t="s">
        <v>882</v>
      </c>
      <c r="I209" s="326">
        <f>SUMIF('Shift Pagi'!I:I,'master untuk shift 1'!E209,'Shift Pagi'!L:L)</f>
        <v>0</v>
      </c>
    </row>
    <row r="210" spans="4:9" hidden="1">
      <c r="D210" s="190">
        <v>204</v>
      </c>
      <c r="E210" s="190" t="s">
        <v>623</v>
      </c>
      <c r="F210" s="190" t="s">
        <v>623</v>
      </c>
      <c r="G210" s="190">
        <f>SUMIF('Shift Pagi'!I:I,'master untuk shift 1'!E210,'Shift Pagi'!L:L)</f>
        <v>0</v>
      </c>
      <c r="H210" s="190" t="s">
        <v>882</v>
      </c>
      <c r="I210" s="326">
        <f>SUMIF('Shift Pagi'!I:I,'master untuk shift 1'!E210,'Shift Pagi'!L:L)</f>
        <v>0</v>
      </c>
    </row>
    <row r="211" spans="4:9" hidden="1">
      <c r="D211" s="190">
        <v>205</v>
      </c>
      <c r="E211" s="190" t="s">
        <v>626</v>
      </c>
      <c r="F211" s="190" t="s">
        <v>626</v>
      </c>
      <c r="G211" s="190">
        <f>SUMIF('Shift Pagi'!I:I,'master untuk shift 1'!E211,'Shift Pagi'!L:L)</f>
        <v>0</v>
      </c>
      <c r="H211" s="190" t="s">
        <v>882</v>
      </c>
      <c r="I211" s="326">
        <f>SUMIF('Shift Pagi'!I:I,'master untuk shift 1'!E211,'Shift Pagi'!L:L)</f>
        <v>0</v>
      </c>
    </row>
    <row r="212" spans="4:9" hidden="1">
      <c r="D212" s="190">
        <v>206</v>
      </c>
      <c r="E212" s="190" t="s">
        <v>628</v>
      </c>
      <c r="F212" s="190" t="s">
        <v>628</v>
      </c>
      <c r="G212" s="190">
        <f>SUMIF('Shift Pagi'!I:I,'master untuk shift 1'!E212,'Shift Pagi'!L:L)</f>
        <v>0</v>
      </c>
      <c r="H212" s="190" t="s">
        <v>882</v>
      </c>
      <c r="I212" s="326">
        <f>SUMIF('Shift Pagi'!I:I,'master untuk shift 1'!E212,'Shift Pagi'!L:L)</f>
        <v>0</v>
      </c>
    </row>
    <row r="213" spans="4:9" hidden="1">
      <c r="D213" s="190">
        <v>207</v>
      </c>
      <c r="E213" s="190" t="s">
        <v>525</v>
      </c>
      <c r="F213" s="190" t="s">
        <v>526</v>
      </c>
      <c r="G213" s="190">
        <f>SUMIF('Shift Pagi'!I:I,'master untuk shift 1'!E213,'Shift Pagi'!L:L)</f>
        <v>480</v>
      </c>
      <c r="H213" s="190" t="s">
        <v>872</v>
      </c>
      <c r="I213" s="326">
        <f>SUMIF('Shift Pagi'!I:I,'master untuk shift 1'!E213,'Shift Pagi'!L:L)</f>
        <v>480</v>
      </c>
    </row>
    <row r="214" spans="4:9" hidden="1">
      <c r="D214" s="190">
        <v>208</v>
      </c>
      <c r="E214" s="190" t="s">
        <v>531</v>
      </c>
      <c r="F214" s="190" t="s">
        <v>532</v>
      </c>
      <c r="G214" s="190">
        <f>SUMIF('Shift Pagi'!I:I,'master untuk shift 1'!E214,'Shift Pagi'!L:L)</f>
        <v>0</v>
      </c>
      <c r="H214" s="190" t="s">
        <v>872</v>
      </c>
      <c r="I214" s="326">
        <f>SUMIF('Shift Pagi'!I:I,'master untuk shift 1'!E214,'Shift Pagi'!L:L)</f>
        <v>0</v>
      </c>
    </row>
    <row r="215" spans="4:9" hidden="1">
      <c r="D215" s="190">
        <v>209</v>
      </c>
      <c r="E215" s="190" t="s">
        <v>262</v>
      </c>
      <c r="F215" s="190" t="s">
        <v>266</v>
      </c>
      <c r="G215" s="190">
        <f>SUMIF('Shift Pagi'!I:I,'master untuk shift 1'!E215,'Shift Pagi'!L:L)</f>
        <v>0</v>
      </c>
      <c r="H215" s="190" t="s">
        <v>882</v>
      </c>
      <c r="I215" s="326">
        <f>SUMIF('Shift Pagi'!I:I,'master untuk shift 1'!E215,'Shift Pagi'!L:L)</f>
        <v>0</v>
      </c>
    </row>
    <row r="216" spans="4:9" hidden="1">
      <c r="D216" s="190">
        <v>210</v>
      </c>
      <c r="E216" s="190" t="s">
        <v>269</v>
      </c>
      <c r="F216" s="190" t="s">
        <v>271</v>
      </c>
      <c r="G216" s="190">
        <f>SUMIF('Shift Pagi'!I:I,'master untuk shift 1'!E216,'Shift Pagi'!L:L)</f>
        <v>0</v>
      </c>
      <c r="H216" s="190" t="s">
        <v>882</v>
      </c>
      <c r="I216" s="326">
        <f>SUMIF('Shift Pagi'!I:I,'master untuk shift 1'!E216,'Shift Pagi'!L:L)</f>
        <v>0</v>
      </c>
    </row>
    <row r="217" spans="4:9" hidden="1">
      <c r="D217" s="190">
        <v>211</v>
      </c>
      <c r="E217" s="190" t="s">
        <v>507</v>
      </c>
      <c r="F217" s="190" t="s">
        <v>507</v>
      </c>
      <c r="G217" s="190">
        <f>SUMIF('Shift Pagi'!I:I,'master untuk shift 1'!E217,'Shift Pagi'!L:L)</f>
        <v>0</v>
      </c>
      <c r="H217" s="190" t="s">
        <v>882</v>
      </c>
      <c r="I217" s="326">
        <f>SUMIF('Shift Pagi'!I:I,'master untuk shift 1'!E217,'Shift Pagi'!L:L)</f>
        <v>0</v>
      </c>
    </row>
    <row r="218" spans="4:9" hidden="1">
      <c r="D218" s="190">
        <v>212</v>
      </c>
      <c r="E218" s="190" t="s">
        <v>279</v>
      </c>
      <c r="F218" s="190" t="s">
        <v>282</v>
      </c>
      <c r="G218" s="190">
        <f>SUMIF('Shift Pagi'!I:I,'master untuk shift 1'!E218,'Shift Pagi'!L:L)</f>
        <v>0</v>
      </c>
      <c r="H218" s="190" t="s">
        <v>882</v>
      </c>
      <c r="I218" s="326">
        <f>SUMIF('Shift Pagi'!I:I,'master untuk shift 1'!E218,'Shift Pagi'!L:L)</f>
        <v>0</v>
      </c>
    </row>
    <row r="219" spans="4:9" hidden="1">
      <c r="D219" s="190">
        <v>213</v>
      </c>
      <c r="E219" s="190" t="s">
        <v>561</v>
      </c>
      <c r="F219" s="190" t="s">
        <v>561</v>
      </c>
      <c r="G219" s="190">
        <f>SUMIF('Shift Pagi'!I:I,'master untuk shift 1'!E219,'Shift Pagi'!L:L)</f>
        <v>300</v>
      </c>
      <c r="H219" s="190" t="s">
        <v>872</v>
      </c>
      <c r="I219" s="326">
        <f>SUMIF('Shift Pagi'!I:I,'master untuk shift 1'!E219,'Shift Pagi'!L:L)</f>
        <v>300</v>
      </c>
    </row>
    <row r="220" spans="4:9" hidden="1">
      <c r="D220" s="190">
        <v>214</v>
      </c>
      <c r="E220" s="190" t="s">
        <v>565</v>
      </c>
      <c r="F220" s="190" t="s">
        <v>565</v>
      </c>
      <c r="G220" s="190">
        <f>SUMIF('Shift Pagi'!I:I,'master untuk shift 1'!E220,'Shift Pagi'!L:L)</f>
        <v>0</v>
      </c>
      <c r="H220" s="190" t="s">
        <v>867</v>
      </c>
      <c r="I220" s="326">
        <f>SUMIF('Shift Pagi'!I:I,'master untuk shift 1'!E220,'Shift Pagi'!L:L)</f>
        <v>0</v>
      </c>
    </row>
    <row r="221" spans="4:9" hidden="1">
      <c r="D221" s="190">
        <v>215</v>
      </c>
      <c r="E221" s="190" t="s">
        <v>569</v>
      </c>
      <c r="F221" s="190" t="s">
        <v>569</v>
      </c>
      <c r="G221" s="190">
        <f>SUMIF('Shift Pagi'!I:I,'master untuk shift 1'!E221,'Shift Pagi'!L:L)</f>
        <v>0</v>
      </c>
      <c r="H221" s="190" t="s">
        <v>867</v>
      </c>
      <c r="I221" s="326">
        <f>SUMIF('Shift Pagi'!I:I,'master untuk shift 1'!E221,'Shift Pagi'!L:L)</f>
        <v>0</v>
      </c>
    </row>
    <row r="222" spans="4:9" hidden="1">
      <c r="D222" s="190">
        <v>216</v>
      </c>
      <c r="E222" s="190" t="s">
        <v>569</v>
      </c>
      <c r="F222" s="190" t="s">
        <v>573</v>
      </c>
      <c r="G222" s="190">
        <f>SUMIF('Shift Pagi'!I:I,'master untuk shift 1'!E222,'Shift Pagi'!L:L)</f>
        <v>0</v>
      </c>
      <c r="H222" s="190" t="s">
        <v>867</v>
      </c>
      <c r="I222" s="326">
        <f>SUMIF('Shift Pagi'!I:I,'master untuk shift 1'!E222,'Shift Pagi'!L:L)</f>
        <v>0</v>
      </c>
    </row>
    <row r="223" spans="4:9" hidden="1">
      <c r="D223" s="190">
        <v>217</v>
      </c>
      <c r="E223" s="190" t="s">
        <v>576</v>
      </c>
      <c r="F223" s="190" t="s">
        <v>576</v>
      </c>
      <c r="G223" s="190">
        <f>SUMIF('Shift Pagi'!I:I,'master untuk shift 1'!E223,'Shift Pagi'!L:L)</f>
        <v>0</v>
      </c>
      <c r="H223" s="190" t="s">
        <v>867</v>
      </c>
      <c r="I223" s="326">
        <f>SUMIF('Shift Pagi'!I:I,'master untuk shift 1'!E223,'Shift Pagi'!L:L)</f>
        <v>0</v>
      </c>
    </row>
    <row r="224" spans="4:9" hidden="1">
      <c r="D224" s="190">
        <v>218</v>
      </c>
      <c r="E224" s="190" t="s">
        <v>576</v>
      </c>
      <c r="F224" s="190" t="s">
        <v>580</v>
      </c>
      <c r="G224" s="190">
        <f>SUMIF('Shift Pagi'!I:I,'master untuk shift 1'!E224,'Shift Pagi'!L:L)</f>
        <v>0</v>
      </c>
      <c r="H224" s="190" t="s">
        <v>867</v>
      </c>
      <c r="I224" s="326">
        <f>SUMIF('Shift Pagi'!I:I,'master untuk shift 1'!E224,'Shift Pagi'!L:L)</f>
        <v>0</v>
      </c>
    </row>
    <row r="225" spans="4:11" hidden="1">
      <c r="D225" s="190">
        <v>219</v>
      </c>
      <c r="E225" s="190" t="s">
        <v>848</v>
      </c>
      <c r="F225" s="190" t="s">
        <v>846</v>
      </c>
      <c r="G225" s="190">
        <f>SUMIF('Shift Pagi'!I:I,'master untuk shift 1'!E225,'Shift Pagi'!L:L)</f>
        <v>0</v>
      </c>
      <c r="H225" s="190" t="s">
        <v>882</v>
      </c>
      <c r="I225" s="326">
        <f>SUMIF('Shift Pagi'!I:I,'master untuk shift 1'!E225,'Shift Pagi'!L:L)</f>
        <v>0</v>
      </c>
    </row>
    <row r="226" spans="4:11" hidden="1">
      <c r="D226" s="190">
        <v>220</v>
      </c>
      <c r="E226" s="190" t="s">
        <v>540</v>
      </c>
      <c r="F226" s="190" t="s">
        <v>540</v>
      </c>
      <c r="G226" s="190">
        <f>SUMIF('Shift Pagi'!I:I,'master untuk shift 1'!E226,'Shift Pagi'!L:L)</f>
        <v>0</v>
      </c>
      <c r="H226" s="190" t="s">
        <v>867</v>
      </c>
      <c r="I226" s="326">
        <f>SUMIF('Shift Pagi'!I:I,'master untuk shift 1'!E226,'Shift Pagi'!L:L)</f>
        <v>0</v>
      </c>
    </row>
    <row r="227" spans="4:11">
      <c r="D227" s="190">
        <v>221</v>
      </c>
      <c r="E227" s="190" t="s">
        <v>554</v>
      </c>
      <c r="F227" s="190" t="s">
        <v>554</v>
      </c>
      <c r="G227" s="190">
        <f>SUMIF('Shift Pagi'!I:I,'master untuk shift 1'!E227,'Shift Pagi'!L:L)</f>
        <v>60</v>
      </c>
      <c r="H227" s="190" t="s">
        <v>882</v>
      </c>
      <c r="I227" s="326">
        <f>SUMIF('Shift Pagi'!I:I,'master untuk shift 1'!E227,'Shift Pagi'!L:L)</f>
        <v>60</v>
      </c>
    </row>
    <row r="228" spans="4:11">
      <c r="D228" s="190">
        <v>222</v>
      </c>
      <c r="E228" s="190" t="s">
        <v>554</v>
      </c>
      <c r="F228" s="190" t="s">
        <v>558</v>
      </c>
      <c r="G228" s="190">
        <f>SUMIF('Shift Pagi'!I:I,'master untuk shift 1'!E228,'Shift Pagi'!L:L)</f>
        <v>60</v>
      </c>
      <c r="H228" s="190" t="s">
        <v>882</v>
      </c>
      <c r="I228" s="326">
        <f>SUMIF('Shift Pagi'!I:I,'master untuk shift 1'!E228,'Shift Pagi'!L:L)</f>
        <v>60</v>
      </c>
    </row>
    <row r="229" spans="4:11" hidden="1">
      <c r="D229" s="190">
        <v>223</v>
      </c>
      <c r="E229" s="190" t="s">
        <v>544</v>
      </c>
      <c r="F229" s="190" t="s">
        <v>544</v>
      </c>
      <c r="G229" s="190">
        <f>SUMIF('Shift Pagi'!I:I,'master untuk shift 1'!E229,'Shift Pagi'!L:L)</f>
        <v>0</v>
      </c>
      <c r="H229" s="190" t="s">
        <v>876</v>
      </c>
      <c r="I229" s="326">
        <f>SUMIF('Shift Pagi'!I:I,'master untuk shift 1'!E229,'Shift Pagi'!L:L)</f>
        <v>0</v>
      </c>
    </row>
    <row r="230" spans="4:11" hidden="1">
      <c r="D230" s="190">
        <v>224</v>
      </c>
      <c r="E230" s="190" t="s">
        <v>1029</v>
      </c>
      <c r="F230" s="190" t="s">
        <v>1029</v>
      </c>
      <c r="G230" s="190">
        <f>SUMIF('Shift Pagi'!I:I,'master untuk shift 1'!E230,'Shift Pagi'!L:L)</f>
        <v>0</v>
      </c>
      <c r="H230" s="190" t="s">
        <v>876</v>
      </c>
      <c r="I230" s="326">
        <f>SUMIF('Shift Pagi'!I:I,'master untuk shift 1'!E230,'Shift Pagi'!L:L)</f>
        <v>0</v>
      </c>
    </row>
    <row r="231" spans="4:11" hidden="1">
      <c r="D231" s="190">
        <v>225</v>
      </c>
      <c r="E231" s="190" t="s">
        <v>1029</v>
      </c>
      <c r="F231" s="190" t="s">
        <v>1060</v>
      </c>
      <c r="G231" s="190">
        <f>SUMIF('Shift Pagi'!I:I,'master untuk shift 1'!E231,'Shift Pagi'!L:L)</f>
        <v>0</v>
      </c>
      <c r="H231" s="190" t="s">
        <v>876</v>
      </c>
      <c r="I231" s="326">
        <f>SUMIF('Shift Pagi'!I:I,'master untuk shift 1'!E231,'Shift Pagi'!L:L)</f>
        <v>0</v>
      </c>
    </row>
    <row r="232" spans="4:11" hidden="1">
      <c r="D232" s="190">
        <v>226</v>
      </c>
      <c r="E232" s="190" t="s">
        <v>1034</v>
      </c>
      <c r="F232" s="190" t="s">
        <v>1034</v>
      </c>
      <c r="G232" s="190">
        <f>SUMIF('Shift Pagi'!I:I,'master untuk shift 1'!E232,'Shift Pagi'!L:L)</f>
        <v>0</v>
      </c>
      <c r="H232" s="190" t="s">
        <v>876</v>
      </c>
      <c r="I232" s="326">
        <f>SUMIF('Shift Pagi'!I:I,'master untuk shift 1'!E232,'Shift Pagi'!L:L)</f>
        <v>0</v>
      </c>
    </row>
    <row r="233" spans="4:11" hidden="1">
      <c r="D233" s="190">
        <v>227</v>
      </c>
      <c r="E233" s="190" t="s">
        <v>1038</v>
      </c>
      <c r="F233" s="190" t="s">
        <v>1038</v>
      </c>
      <c r="G233" s="190">
        <f>SUMIF('Shift Pagi'!I:I,'master untuk shift 1'!E233,'Shift Pagi'!L:L)</f>
        <v>0</v>
      </c>
      <c r="H233" s="190" t="s">
        <v>876</v>
      </c>
      <c r="I233" s="326">
        <f>SUMIF('Shift Pagi'!I:I,'master untuk shift 1'!E233,'Shift Pagi'!L:L)</f>
        <v>0</v>
      </c>
    </row>
    <row r="234" spans="4:11" hidden="1">
      <c r="D234" s="190">
        <v>228</v>
      </c>
      <c r="E234" s="190" t="s">
        <v>1041</v>
      </c>
      <c r="F234" s="190" t="s">
        <v>1041</v>
      </c>
      <c r="G234" s="190">
        <f>SUMIF('Shift Pagi'!I:I,'master untuk shift 1'!E234,'Shift Pagi'!L:L)</f>
        <v>0</v>
      </c>
      <c r="H234" s="190" t="s">
        <v>876</v>
      </c>
      <c r="I234" s="326">
        <f>SUMIF('Shift Pagi'!I:I,'master untuk shift 1'!E234,'Shift Pagi'!L:L)</f>
        <v>0</v>
      </c>
    </row>
    <row r="235" spans="4:11" hidden="1">
      <c r="D235" s="190">
        <v>229</v>
      </c>
      <c r="E235" s="190" t="s">
        <v>1051</v>
      </c>
      <c r="F235" s="190" t="s">
        <v>1051</v>
      </c>
      <c r="G235" s="190">
        <f>SUMIF('Shift Pagi'!I:I,'master untuk shift 1'!E235,'Shift Pagi'!L:L)</f>
        <v>0</v>
      </c>
      <c r="H235" s="190" t="s">
        <v>866</v>
      </c>
      <c r="I235" s="326">
        <f>SUMIF('Shift Pagi'!I:I,'master untuk shift 1'!E235,'Shift Pagi'!L:L)</f>
        <v>0</v>
      </c>
    </row>
    <row r="236" spans="4:11" hidden="1">
      <c r="D236" s="190">
        <v>230</v>
      </c>
      <c r="E236" s="190" t="s">
        <v>1061</v>
      </c>
      <c r="F236" s="190" t="s">
        <v>1061</v>
      </c>
      <c r="G236" s="190">
        <f>SUMIF('Shift Pagi'!I:I,'master untuk shift 1'!E236,'Shift Pagi'!L:L)</f>
        <v>0</v>
      </c>
      <c r="H236" s="190" t="s">
        <v>866</v>
      </c>
      <c r="I236" s="326">
        <f>SUMIF('Shift Pagi'!I:I,'master untuk shift 1'!E236,'Shift Pagi'!L:L)</f>
        <v>0</v>
      </c>
    </row>
    <row r="237" spans="4:11" hidden="1">
      <c r="D237" s="190">
        <v>231</v>
      </c>
      <c r="E237" s="190" t="s">
        <v>1057</v>
      </c>
      <c r="F237" s="190" t="s">
        <v>1057</v>
      </c>
      <c r="G237" s="190">
        <f>SUMIF('Shift Pagi'!I:I,'master untuk shift 1'!E237,'Shift Pagi'!L:L)</f>
        <v>0</v>
      </c>
      <c r="H237" s="190" t="s">
        <v>866</v>
      </c>
      <c r="I237" s="326">
        <f>SUMIF('Shift Pagi'!I:I,'master untuk shift 1'!E237,'Shift Pagi'!L:L)</f>
        <v>0</v>
      </c>
    </row>
    <row r="238" spans="4:11" hidden="1">
      <c r="D238" s="190">
        <v>232</v>
      </c>
      <c r="E238" s="190" t="s">
        <v>1058</v>
      </c>
      <c r="F238" s="190" t="s">
        <v>1059</v>
      </c>
      <c r="G238" s="190">
        <f>SUMIF('Shift Pagi'!I:I,'master untuk shift 1'!E238,'Shift Pagi'!L:L)</f>
        <v>0</v>
      </c>
      <c r="H238" s="190" t="s">
        <v>866</v>
      </c>
      <c r="I238" s="326">
        <f>SUMIF('Shift Pagi'!I:I,'master untuk shift 1'!E238,'Shift Pagi'!L:L)</f>
        <v>0</v>
      </c>
    </row>
    <row r="239" spans="4:11" hidden="1">
      <c r="D239" s="190">
        <v>233</v>
      </c>
      <c r="E239" s="190" t="s">
        <v>1062</v>
      </c>
      <c r="F239" s="190" t="s">
        <v>1062</v>
      </c>
      <c r="G239" s="190">
        <f>SUMIF('Shift Pagi'!I:I,'master untuk shift 1'!E239,'Shift Pagi'!L:L)</f>
        <v>450</v>
      </c>
      <c r="H239" s="190" t="s">
        <v>866</v>
      </c>
      <c r="I239" s="326">
        <f>SUMIF('Shift Pagi'!I:I,'master untuk shift 1'!E239,'Shift Pagi'!L:L)</f>
        <v>450</v>
      </c>
      <c r="J239" t="s">
        <v>1073</v>
      </c>
      <c r="K239" t="s">
        <v>1074</v>
      </c>
    </row>
    <row r="240" spans="4:11" hidden="1">
      <c r="D240" s="190">
        <v>234</v>
      </c>
      <c r="E240" s="190" t="s">
        <v>1062</v>
      </c>
      <c r="F240" s="190" t="s">
        <v>1418</v>
      </c>
      <c r="G240" s="190">
        <f>SUMIF('Shift Pagi'!I:I,'master untuk shift 1'!E240,'Shift Pagi'!L:L)</f>
        <v>450</v>
      </c>
      <c r="H240" s="190" t="s">
        <v>866</v>
      </c>
      <c r="I240" s="326">
        <f>SUMIF('Shift Pagi'!I:I,'master untuk shift 1'!E240,'Shift Pagi'!L:L)</f>
        <v>450</v>
      </c>
      <c r="J240" t="s">
        <v>1075</v>
      </c>
      <c r="K240" t="s">
        <v>1076</v>
      </c>
    </row>
    <row r="241" spans="4:11" hidden="1">
      <c r="D241" s="190">
        <v>235</v>
      </c>
      <c r="E241" s="190" t="s">
        <v>1064</v>
      </c>
      <c r="F241" s="190" t="s">
        <v>1064</v>
      </c>
      <c r="G241" s="190">
        <f>SUMIF('Shift Pagi'!I:I,'master untuk shift 1'!E241,'Shift Pagi'!L:L)</f>
        <v>120</v>
      </c>
      <c r="H241" s="190" t="s">
        <v>866</v>
      </c>
      <c r="I241" s="326">
        <f>SUMIF('Shift Pagi'!I:I,'master untuk shift 1'!E241,'Shift Pagi'!L:L)</f>
        <v>120</v>
      </c>
      <c r="J241" t="s">
        <v>1077</v>
      </c>
      <c r="K241" t="s">
        <v>1078</v>
      </c>
    </row>
    <row r="242" spans="4:11" hidden="1">
      <c r="D242" s="190">
        <v>236</v>
      </c>
      <c r="E242" s="190" t="s">
        <v>1064</v>
      </c>
      <c r="F242" s="190" t="s">
        <v>1419</v>
      </c>
      <c r="G242" s="190">
        <f>SUMIF('Shift Pagi'!I:I,'master untuk shift 1'!E242,'Shift Pagi'!L:L)</f>
        <v>120</v>
      </c>
      <c r="H242" s="190" t="s">
        <v>866</v>
      </c>
      <c r="I242" s="326">
        <f>SUMIF('Shift Pagi'!I:I,'master untuk shift 1'!E242,'Shift Pagi'!L:L)</f>
        <v>120</v>
      </c>
      <c r="J242" t="s">
        <v>1079</v>
      </c>
      <c r="K242" t="s">
        <v>1080</v>
      </c>
    </row>
    <row r="243" spans="4:11" ht="15.75" hidden="1">
      <c r="D243" s="190">
        <v>237</v>
      </c>
      <c r="E243" s="192" t="s">
        <v>1007</v>
      </c>
      <c r="F243" s="325" t="s">
        <v>1314</v>
      </c>
      <c r="G243" s="190">
        <f>SUMIF('Shift Pagi'!I:I,'master untuk shift 1'!E243,'Shift Pagi'!L:L)</f>
        <v>0</v>
      </c>
      <c r="H243" s="264" t="s">
        <v>876</v>
      </c>
      <c r="I243" s="326">
        <f>SUMIF('Shift Pagi'!I:I,'master untuk shift 1'!E243,'Shift Pagi'!L:L)</f>
        <v>0</v>
      </c>
      <c r="J243" t="s">
        <v>1081</v>
      </c>
      <c r="K243" t="s">
        <v>1082</v>
      </c>
    </row>
    <row r="244" spans="4:11" hidden="1">
      <c r="D244" s="190">
        <v>238</v>
      </c>
      <c r="E244" s="190" t="s">
        <v>1105</v>
      </c>
      <c r="F244" s="190" t="s">
        <v>1106</v>
      </c>
      <c r="G244" s="190">
        <f>SUMIF('Shift Pagi'!I:I,'master untuk shift 1'!E244,'Shift Pagi'!L:L)</f>
        <v>0</v>
      </c>
      <c r="H244" s="264" t="s">
        <v>870</v>
      </c>
      <c r="I244" s="326">
        <f>SUMIF('Shift Pagi'!I:I,'master untuk shift 1'!E244,'Shift Pagi'!L:L)</f>
        <v>0</v>
      </c>
      <c r="J244" t="s">
        <v>1083</v>
      </c>
      <c r="K244" t="s">
        <v>1084</v>
      </c>
    </row>
    <row r="245" spans="4:11" hidden="1">
      <c r="D245" s="190">
        <v>239</v>
      </c>
      <c r="E245" s="190" t="s">
        <v>1105</v>
      </c>
      <c r="F245" s="190" t="s">
        <v>1107</v>
      </c>
      <c r="G245" s="190">
        <f>SUMIF('Shift Pagi'!I:I,'master untuk shift 1'!E245,'Shift Pagi'!L:L)</f>
        <v>0</v>
      </c>
      <c r="H245" s="264" t="s">
        <v>870</v>
      </c>
      <c r="I245" s="326">
        <f>SUMIF('Shift Pagi'!I:I,'master untuk shift 1'!E245,'Shift Pagi'!L:L)</f>
        <v>0</v>
      </c>
      <c r="J245" t="s">
        <v>1085</v>
      </c>
      <c r="K245" t="s">
        <v>1086</v>
      </c>
    </row>
    <row r="246" spans="4:11" hidden="1">
      <c r="D246" s="190">
        <v>240</v>
      </c>
      <c r="E246" s="190" t="s">
        <v>1094</v>
      </c>
      <c r="F246" s="190" t="s">
        <v>1108</v>
      </c>
      <c r="G246" s="190">
        <f>SUMIF('Shift Pagi'!I:I,'master untuk shift 1'!E246,'Shift Pagi'!L:L)</f>
        <v>0</v>
      </c>
      <c r="H246" s="190" t="s">
        <v>870</v>
      </c>
      <c r="I246" s="326">
        <f>SUMIF('Shift Pagi'!I:I,'master untuk shift 1'!E246,'Shift Pagi'!L:L)</f>
        <v>0</v>
      </c>
      <c r="J246" t="s">
        <v>1087</v>
      </c>
      <c r="K246" t="s">
        <v>1088</v>
      </c>
    </row>
    <row r="247" spans="4:11" hidden="1">
      <c r="D247" s="190">
        <v>241</v>
      </c>
      <c r="E247" s="190" t="s">
        <v>1094</v>
      </c>
      <c r="F247" s="190" t="s">
        <v>1109</v>
      </c>
      <c r="G247" s="190">
        <f>SUMIF('Shift Pagi'!I:I,'master untuk shift 1'!E247,'Shift Pagi'!L:L)</f>
        <v>0</v>
      </c>
      <c r="H247" s="190" t="s">
        <v>870</v>
      </c>
      <c r="I247" s="326">
        <f>SUMIF('Shift Pagi'!I:I,'master untuk shift 1'!E247,'Shift Pagi'!L:L)</f>
        <v>0</v>
      </c>
      <c r="J247" t="s">
        <v>1089</v>
      </c>
      <c r="K247" t="s">
        <v>1090</v>
      </c>
    </row>
    <row r="248" spans="4:11" hidden="1">
      <c r="D248" s="190">
        <v>242</v>
      </c>
      <c r="E248" s="190" t="s">
        <v>1114</v>
      </c>
      <c r="F248" s="190" t="s">
        <v>1115</v>
      </c>
      <c r="G248" s="190">
        <f>SUMIF('Shift Pagi'!I:I,'master untuk shift 1'!E248,'Shift Pagi'!L:L)</f>
        <v>0</v>
      </c>
      <c r="H248" s="190" t="s">
        <v>876</v>
      </c>
      <c r="I248" s="326">
        <f>SUMIF('Shift Pagi'!I:I,'master untuk shift 1'!E248,'Shift Pagi'!L:L)</f>
        <v>0</v>
      </c>
      <c r="J248" t="s">
        <v>1091</v>
      </c>
      <c r="K248" t="s">
        <v>1092</v>
      </c>
    </row>
    <row r="249" spans="4:11" hidden="1">
      <c r="D249" s="190">
        <v>243</v>
      </c>
      <c r="E249" s="190" t="s">
        <v>1114</v>
      </c>
      <c r="F249" s="190" t="s">
        <v>1116</v>
      </c>
      <c r="G249" s="190">
        <f>SUMIF('Shift Pagi'!I:I,'master untuk shift 1'!E249,'Shift Pagi'!L:L)</f>
        <v>0</v>
      </c>
      <c r="H249" s="190" t="s">
        <v>876</v>
      </c>
      <c r="I249" s="326">
        <f>SUMIF('Shift Pagi'!I:I,'master untuk shift 1'!E249,'Shift Pagi'!L:L)</f>
        <v>0</v>
      </c>
      <c r="J249" t="s">
        <v>1108</v>
      </c>
      <c r="K249" t="s">
        <v>1111</v>
      </c>
    </row>
    <row r="250" spans="4:11" hidden="1">
      <c r="D250" s="190">
        <v>244</v>
      </c>
      <c r="E250" s="190" t="s">
        <v>1120</v>
      </c>
      <c r="F250" s="190" t="s">
        <v>1120</v>
      </c>
      <c r="G250" s="190">
        <f>SUMIF('Shift Pagi'!I:I,'master untuk shift 1'!E250,'Shift Pagi'!L:L)</f>
        <v>0</v>
      </c>
      <c r="H250" s="190" t="s">
        <v>870</v>
      </c>
      <c r="I250" s="326">
        <f>SUMIF('Shift Pagi'!I:I,'master untuk shift 1'!E250,'Shift Pagi'!L:L)</f>
        <v>0</v>
      </c>
      <c r="J250" t="s">
        <v>1109</v>
      </c>
      <c r="K250" t="s">
        <v>1110</v>
      </c>
    </row>
    <row r="251" spans="4:11" hidden="1">
      <c r="D251" s="190">
        <v>245</v>
      </c>
      <c r="E251" s="190" t="s">
        <v>1119</v>
      </c>
      <c r="F251" s="190" t="s">
        <v>1121</v>
      </c>
      <c r="G251" s="190">
        <f>SUMIF('Shift Pagi'!I:I,'master untuk shift 1'!E251,'Shift Pagi'!L:L)</f>
        <v>0</v>
      </c>
      <c r="H251" s="190" t="s">
        <v>870</v>
      </c>
      <c r="I251" s="326">
        <f>SUMIF('Shift Pagi'!I:I,'master untuk shift 1'!E251,'Shift Pagi'!L:L)</f>
        <v>0</v>
      </c>
    </row>
    <row r="252" spans="4:11" hidden="1">
      <c r="D252" s="190">
        <v>246</v>
      </c>
      <c r="E252" s="190" t="s">
        <v>1118</v>
      </c>
      <c r="F252" s="190" t="s">
        <v>1219</v>
      </c>
      <c r="G252" s="190">
        <f>SUMIF('Shift Pagi'!I:I,'master untuk shift 1'!E252,'Shift Pagi'!L:L)</f>
        <v>0</v>
      </c>
      <c r="H252" s="190" t="s">
        <v>875</v>
      </c>
      <c r="I252" s="326">
        <f>SUMIF('Shift Pagi'!I:I,'master untuk shift 1'!E252,'Shift Pagi'!L:L)</f>
        <v>0</v>
      </c>
    </row>
    <row r="253" spans="4:11" hidden="1">
      <c r="D253" s="190">
        <v>247</v>
      </c>
      <c r="E253" s="190" t="s">
        <v>1134</v>
      </c>
      <c r="F253" s="190" t="s">
        <v>1220</v>
      </c>
      <c r="G253" s="190">
        <f>SUMIF('Shift Pagi'!I:I,'master untuk shift 1'!E253,'Shift Pagi'!L:L)</f>
        <v>0</v>
      </c>
      <c r="H253" s="190" t="s">
        <v>876</v>
      </c>
      <c r="I253" s="326">
        <f>SUMIF('Shift Pagi'!I:I,'master untuk shift 1'!E253,'Shift Pagi'!L:L)</f>
        <v>0</v>
      </c>
    </row>
    <row r="254" spans="4:11" hidden="1">
      <c r="D254" s="190">
        <v>248</v>
      </c>
      <c r="E254" s="190" t="s">
        <v>1135</v>
      </c>
      <c r="F254" s="190" t="s">
        <v>1217</v>
      </c>
      <c r="G254" s="190">
        <f>SUMIF('Shift Pagi'!I:I,'master untuk shift 1'!E254,'Shift Pagi'!L:L)</f>
        <v>0</v>
      </c>
      <c r="H254" s="190" t="s">
        <v>876</v>
      </c>
      <c r="I254" s="326">
        <f>SUMIF('Shift Pagi'!I:I,'master untuk shift 1'!E254,'Shift Pagi'!L:L)</f>
        <v>0</v>
      </c>
    </row>
    <row r="255" spans="4:11" hidden="1">
      <c r="D255" s="190">
        <v>249</v>
      </c>
      <c r="E255" s="190" t="s">
        <v>1122</v>
      </c>
      <c r="F255" s="190" t="s">
        <v>1218</v>
      </c>
      <c r="G255" s="190">
        <f>SUMIF('Shift Pagi'!I:I,'master untuk shift 1'!E255,'Shift Pagi'!L:L)</f>
        <v>0</v>
      </c>
      <c r="H255" s="190" t="s">
        <v>876</v>
      </c>
      <c r="I255" s="326">
        <f>SUMIF('Shift Pagi'!I:I,'master untuk shift 1'!E255,'Shift Pagi'!L:L)</f>
        <v>0</v>
      </c>
    </row>
    <row r="256" spans="4:11" hidden="1">
      <c r="D256" s="190">
        <v>250</v>
      </c>
      <c r="E256" s="190" t="s">
        <v>1123</v>
      </c>
      <c r="F256" s="190" t="s">
        <v>1276</v>
      </c>
      <c r="G256" s="190">
        <f>SUMIF('Shift Pagi'!I:I,'master untuk shift 1'!E256,'Shift Pagi'!L:L)</f>
        <v>0</v>
      </c>
      <c r="H256" s="190" t="s">
        <v>876</v>
      </c>
      <c r="I256" s="326">
        <f>SUMIF('Shift Pagi'!I:I,'master untuk shift 1'!E256,'Shift Pagi'!L:L)</f>
        <v>0</v>
      </c>
    </row>
    <row r="257" spans="4:9" hidden="1">
      <c r="D257" s="190">
        <v>251</v>
      </c>
      <c r="E257" s="190" t="s">
        <v>1137</v>
      </c>
      <c r="F257" s="190" t="s">
        <v>1130</v>
      </c>
      <c r="G257" s="190">
        <f>SUMIF('Shift Pagi'!I:I,'master untuk shift 1'!E257,'Shift Pagi'!L:L)</f>
        <v>0</v>
      </c>
      <c r="H257" s="190" t="s">
        <v>866</v>
      </c>
      <c r="I257" s="326">
        <f>SUMIF('Shift Pagi'!I:I,'master untuk shift 1'!E257,'Shift Pagi'!L:L)</f>
        <v>0</v>
      </c>
    </row>
    <row r="258" spans="4:9" hidden="1">
      <c r="D258" s="190">
        <v>252</v>
      </c>
      <c r="E258" s="190" t="s">
        <v>1131</v>
      </c>
      <c r="F258" s="190" t="s">
        <v>1221</v>
      </c>
      <c r="G258" s="190">
        <f>SUMIF('Shift Pagi'!I:I,'master untuk shift 1'!E258,'Shift Pagi'!L:L)</f>
        <v>0</v>
      </c>
      <c r="H258" s="190" t="s">
        <v>866</v>
      </c>
      <c r="I258" s="326">
        <f>SUMIF('Shift Pagi'!I:I,'master untuk shift 1'!E258,'Shift Pagi'!L:L)</f>
        <v>0</v>
      </c>
    </row>
    <row r="259" spans="4:9" hidden="1">
      <c r="D259" s="190">
        <v>253</v>
      </c>
      <c r="E259" s="190" t="s">
        <v>1124</v>
      </c>
      <c r="F259" s="190" t="s">
        <v>1128</v>
      </c>
      <c r="G259" s="190">
        <f>SUMIF('Shift Pagi'!I:I,'master untuk shift 1'!E259,'Shift Pagi'!L:L)</f>
        <v>0</v>
      </c>
      <c r="H259" s="190" t="s">
        <v>866</v>
      </c>
      <c r="I259" s="326">
        <f>SUMIF('Shift Pagi'!I:I,'master untuk shift 1'!E259,'Shift Pagi'!L:L)</f>
        <v>0</v>
      </c>
    </row>
    <row r="260" spans="4:9" hidden="1">
      <c r="D260" s="190">
        <v>254</v>
      </c>
      <c r="E260" s="190" t="s">
        <v>1124</v>
      </c>
      <c r="F260" s="190" t="s">
        <v>1129</v>
      </c>
      <c r="G260" s="190">
        <f>SUMIF('Shift Pagi'!I:I,'master untuk shift 1'!E260,'Shift Pagi'!L:L)</f>
        <v>0</v>
      </c>
      <c r="H260" s="190" t="s">
        <v>866</v>
      </c>
      <c r="I260" s="326">
        <f>SUMIF('Shift Pagi'!I:I,'master untuk shift 1'!E260,'Shift Pagi'!L:L)</f>
        <v>0</v>
      </c>
    </row>
    <row r="261" spans="4:9" hidden="1">
      <c r="D261" s="190">
        <v>255</v>
      </c>
      <c r="E261" s="190" t="s">
        <v>1138</v>
      </c>
      <c r="F261" s="190" t="s">
        <v>1132</v>
      </c>
      <c r="G261" s="190">
        <f>SUMIF('Shift Pagi'!I:I,'master untuk shift 1'!E261,'Shift Pagi'!L:L)</f>
        <v>0</v>
      </c>
      <c r="H261" s="190" t="s">
        <v>866</v>
      </c>
      <c r="I261" s="326">
        <f>SUMIF('Shift Pagi'!I:I,'master untuk shift 1'!E261,'Shift Pagi'!L:L)</f>
        <v>0</v>
      </c>
    </row>
    <row r="262" spans="4:9" hidden="1">
      <c r="D262" s="190">
        <v>256</v>
      </c>
      <c r="E262" s="190" t="s">
        <v>1138</v>
      </c>
      <c r="F262" s="190" t="s">
        <v>1133</v>
      </c>
      <c r="G262" s="190">
        <f>SUMIF('Shift Pagi'!I:I,'master untuk shift 1'!E262,'Shift Pagi'!L:L)</f>
        <v>0</v>
      </c>
      <c r="H262" s="190" t="s">
        <v>866</v>
      </c>
      <c r="I262" s="326">
        <f>SUMIF('Shift Pagi'!I:I,'master untuk shift 1'!E262,'Shift Pagi'!L:L)</f>
        <v>0</v>
      </c>
    </row>
    <row r="263" spans="4:9" hidden="1">
      <c r="D263" s="190">
        <v>257</v>
      </c>
      <c r="E263" s="190" t="s">
        <v>1126</v>
      </c>
      <c r="F263" s="190" t="s">
        <v>1136</v>
      </c>
      <c r="G263" s="190">
        <f>SUMIF('Shift Pagi'!I:I,'master untuk shift 1'!E263,'Shift Pagi'!L:L)</f>
        <v>0</v>
      </c>
      <c r="H263" s="190" t="s">
        <v>870</v>
      </c>
      <c r="I263" s="326">
        <f>SUMIF('Shift Pagi'!I:I,'master untuk shift 1'!E263,'Shift Pagi'!L:L)</f>
        <v>0</v>
      </c>
    </row>
    <row r="264" spans="4:9" hidden="1">
      <c r="D264" s="190">
        <v>258</v>
      </c>
      <c r="E264" s="190" t="s">
        <v>1127</v>
      </c>
      <c r="F264" s="190" t="s">
        <v>1182</v>
      </c>
      <c r="G264" s="190">
        <f>SUMIF('Shift Pagi'!I:I,'master untuk shift 1'!E264,'Shift Pagi'!L:L)</f>
        <v>0</v>
      </c>
      <c r="H264" s="190" t="s">
        <v>870</v>
      </c>
      <c r="I264" s="326">
        <f>SUMIF('Shift Pagi'!I:I,'master untuk shift 1'!E264,'Shift Pagi'!L:L)</f>
        <v>0</v>
      </c>
    </row>
    <row r="265" spans="4:9" hidden="1">
      <c r="D265" s="190">
        <v>259</v>
      </c>
      <c r="E265" s="190" t="s">
        <v>1141</v>
      </c>
      <c r="F265" s="190" t="s">
        <v>1180</v>
      </c>
      <c r="G265" s="190">
        <f>SUMIF('Shift Pagi'!I:I,'master untuk shift 1'!E265,'Shift Pagi'!L:L)</f>
        <v>0</v>
      </c>
      <c r="H265" s="190" t="s">
        <v>866</v>
      </c>
      <c r="I265" s="326">
        <f>SUMIF('Shift Pagi'!I:I,'master untuk shift 1'!E265,'Shift Pagi'!L:L)</f>
        <v>0</v>
      </c>
    </row>
    <row r="266" spans="4:9" hidden="1">
      <c r="D266" s="190">
        <v>260</v>
      </c>
      <c r="E266" s="190" t="s">
        <v>1141</v>
      </c>
      <c r="F266" s="190" t="s">
        <v>1181</v>
      </c>
      <c r="G266" s="190">
        <f>SUMIF('Shift Pagi'!I:I,'master untuk shift 1'!E266,'Shift Pagi'!L:L)</f>
        <v>0</v>
      </c>
      <c r="H266" s="190" t="s">
        <v>866</v>
      </c>
      <c r="I266" s="326">
        <f>SUMIF('Shift Pagi'!I:I,'master untuk shift 1'!E266,'Shift Pagi'!L:L)</f>
        <v>0</v>
      </c>
    </row>
    <row r="267" spans="4:9" hidden="1">
      <c r="D267" s="190">
        <v>261</v>
      </c>
      <c r="E267" s="190" t="s">
        <v>1143</v>
      </c>
      <c r="F267" s="190" t="s">
        <v>1183</v>
      </c>
      <c r="G267" s="190">
        <f>SUMIF('Shift Pagi'!I:I,'master untuk shift 1'!E267,'Shift Pagi'!L:L)</f>
        <v>0</v>
      </c>
      <c r="H267" s="190" t="s">
        <v>866</v>
      </c>
      <c r="I267" s="326">
        <f>SUMIF('Shift Pagi'!I:I,'master untuk shift 1'!E267,'Shift Pagi'!L:L)</f>
        <v>0</v>
      </c>
    </row>
    <row r="268" spans="4:9" hidden="1">
      <c r="D268" s="190">
        <v>262</v>
      </c>
      <c r="E268" s="190" t="s">
        <v>1143</v>
      </c>
      <c r="F268" s="190" t="s">
        <v>1184</v>
      </c>
      <c r="G268" s="190">
        <f>SUMIF('Shift Pagi'!I:I,'master untuk shift 1'!E268,'Shift Pagi'!L:L)</f>
        <v>0</v>
      </c>
      <c r="H268" s="190" t="s">
        <v>866</v>
      </c>
      <c r="I268" s="326">
        <f>SUMIF('Shift Pagi'!I:I,'master untuk shift 1'!E268,'Shift Pagi'!L:L)</f>
        <v>0</v>
      </c>
    </row>
    <row r="269" spans="4:9" hidden="1">
      <c r="D269" s="190">
        <v>263</v>
      </c>
      <c r="E269" s="190" t="s">
        <v>1140</v>
      </c>
      <c r="F269" s="190" t="s">
        <v>1185</v>
      </c>
      <c r="G269" s="190">
        <f>SUMIF('Shift Pagi'!I:I,'master untuk shift 1'!E269,'Shift Pagi'!L:L)</f>
        <v>0</v>
      </c>
      <c r="H269" s="190" t="s">
        <v>866</v>
      </c>
      <c r="I269" s="326">
        <f>SUMIF('Shift Pagi'!I:I,'master untuk shift 1'!E269,'Shift Pagi'!L:L)</f>
        <v>0</v>
      </c>
    </row>
    <row r="270" spans="4:9" hidden="1">
      <c r="D270" s="190">
        <v>264</v>
      </c>
      <c r="E270" s="190" t="s">
        <v>1140</v>
      </c>
      <c r="F270" s="190" t="s">
        <v>1186</v>
      </c>
      <c r="G270" s="190">
        <f>SUMIF('Shift Pagi'!I:I,'master untuk shift 1'!E270,'Shift Pagi'!L:L)</f>
        <v>0</v>
      </c>
      <c r="H270" s="190" t="s">
        <v>866</v>
      </c>
      <c r="I270" s="326">
        <f>SUMIF('Shift Pagi'!I:I,'master untuk shift 1'!E270,'Shift Pagi'!L:L)</f>
        <v>0</v>
      </c>
    </row>
    <row r="271" spans="4:9" hidden="1">
      <c r="D271" s="190">
        <v>265</v>
      </c>
      <c r="E271" s="190" t="s">
        <v>1148</v>
      </c>
      <c r="F271" s="190" t="s">
        <v>1187</v>
      </c>
      <c r="G271" s="190">
        <f>SUMIF('Shift Pagi'!I:I,'master untuk shift 1'!E271,'Shift Pagi'!L:L)</f>
        <v>0</v>
      </c>
      <c r="H271" s="190" t="s">
        <v>866</v>
      </c>
      <c r="I271" s="326">
        <f>SUMIF('Shift Pagi'!I:I,'master untuk shift 1'!E271,'Shift Pagi'!L:L)</f>
        <v>0</v>
      </c>
    </row>
    <row r="272" spans="4:9" hidden="1">
      <c r="D272" s="190">
        <v>266</v>
      </c>
      <c r="E272" s="190" t="s">
        <v>1102</v>
      </c>
      <c r="F272" s="190" t="s">
        <v>1102</v>
      </c>
      <c r="G272" s="190">
        <f>SUMIF('Shift Pagi'!I:I,'master untuk shift 1'!E272,'Shift Pagi'!L:L)</f>
        <v>0</v>
      </c>
      <c r="H272" s="190" t="s">
        <v>870</v>
      </c>
      <c r="I272" s="326">
        <f>SUMIF('Shift Pagi'!I:I,'master untuk shift 1'!E272,'Shift Pagi'!L:L)</f>
        <v>0</v>
      </c>
    </row>
    <row r="273" spans="4:9" hidden="1">
      <c r="D273" s="190">
        <v>267</v>
      </c>
      <c r="E273" s="190" t="s">
        <v>1194</v>
      </c>
      <c r="F273" s="190" t="s">
        <v>1213</v>
      </c>
      <c r="G273" s="190">
        <f>SUMIF('Shift Pagi'!I:I,'master untuk shift 1'!E273,'Shift Pagi'!L:L)</f>
        <v>0</v>
      </c>
      <c r="H273" s="190" t="s">
        <v>875</v>
      </c>
      <c r="I273" s="326">
        <f>SUMIF('Shift Pagi'!I:I,'master untuk shift 1'!E273,'Shift Pagi'!L:L)</f>
        <v>0</v>
      </c>
    </row>
    <row r="274" spans="4:9" hidden="1">
      <c r="D274" s="190">
        <v>268</v>
      </c>
      <c r="E274" s="190" t="s">
        <v>1194</v>
      </c>
      <c r="F274" s="190" t="s">
        <v>1229</v>
      </c>
      <c r="G274" s="190">
        <f>SUMIF('Shift Pagi'!I:I,'master untuk shift 1'!E274,'Shift Pagi'!L:L)</f>
        <v>0</v>
      </c>
      <c r="H274" s="190" t="s">
        <v>875</v>
      </c>
      <c r="I274" s="326">
        <f>SUMIF('Shift Pagi'!I:I,'master untuk shift 1'!E274,'Shift Pagi'!L:L)</f>
        <v>0</v>
      </c>
    </row>
    <row r="275" spans="4:9" hidden="1">
      <c r="D275" s="190">
        <v>269</v>
      </c>
      <c r="E275" s="190" t="s">
        <v>1196</v>
      </c>
      <c r="F275" s="190" t="s">
        <v>1214</v>
      </c>
      <c r="G275" s="190">
        <f>SUMIF('Shift Pagi'!I:I,'master untuk shift 1'!E275,'Shift Pagi'!L:L)</f>
        <v>0</v>
      </c>
      <c r="H275" s="190" t="s">
        <v>875</v>
      </c>
      <c r="I275" s="326">
        <f>SUMIF('Shift Pagi'!I:I,'master untuk shift 1'!E275,'Shift Pagi'!L:L)</f>
        <v>0</v>
      </c>
    </row>
    <row r="276" spans="4:9" hidden="1">
      <c r="D276" s="190">
        <v>270</v>
      </c>
      <c r="E276" s="190" t="s">
        <v>1196</v>
      </c>
      <c r="F276" s="190" t="s">
        <v>1230</v>
      </c>
      <c r="G276" s="190">
        <f>SUMIF('Shift Pagi'!I:I,'master untuk shift 1'!E276,'Shift Pagi'!L:L)</f>
        <v>0</v>
      </c>
      <c r="H276" s="190" t="s">
        <v>875</v>
      </c>
      <c r="I276" s="326">
        <f>SUMIF('Shift Pagi'!I:I,'master untuk shift 1'!E276,'Shift Pagi'!L:L)</f>
        <v>0</v>
      </c>
    </row>
    <row r="277" spans="4:9" hidden="1">
      <c r="D277" s="190">
        <v>271</v>
      </c>
      <c r="E277" s="190" t="s">
        <v>1215</v>
      </c>
      <c r="F277" s="190" t="s">
        <v>1231</v>
      </c>
      <c r="G277" s="190">
        <f>SUMIF('Shift Pagi'!I:I,'master untuk shift 1'!E277,'Shift Pagi'!L:L)</f>
        <v>0</v>
      </c>
      <c r="H277" s="190" t="s">
        <v>875</v>
      </c>
      <c r="I277" s="326">
        <f>SUMIF('Shift Pagi'!I:I,'master untuk shift 1'!E277,'Shift Pagi'!L:L)</f>
        <v>0</v>
      </c>
    </row>
    <row r="278" spans="4:9" hidden="1">
      <c r="D278" s="190">
        <v>272</v>
      </c>
      <c r="E278" s="190" t="s">
        <v>1215</v>
      </c>
      <c r="F278" s="190" t="s">
        <v>1232</v>
      </c>
      <c r="G278" s="190">
        <f>SUMIF('Shift Pagi'!I:I,'master untuk shift 1'!E278,'Shift Pagi'!L:L)</f>
        <v>0</v>
      </c>
      <c r="H278" s="190" t="s">
        <v>875</v>
      </c>
      <c r="I278" s="326">
        <f>SUMIF('Shift Pagi'!I:I,'master untuk shift 1'!E278,'Shift Pagi'!L:L)</f>
        <v>0</v>
      </c>
    </row>
    <row r="279" spans="4:9" hidden="1">
      <c r="D279" s="190">
        <v>273</v>
      </c>
      <c r="E279" s="190" t="s">
        <v>1211</v>
      </c>
      <c r="F279" s="190" t="s">
        <v>1211</v>
      </c>
      <c r="G279" s="190">
        <f>SUMIF('Shift Pagi'!I:I,'master untuk shift 1'!E279,'Shift Pagi'!L:L)</f>
        <v>0</v>
      </c>
      <c r="H279" s="190" t="s">
        <v>875</v>
      </c>
      <c r="I279" s="326">
        <f>SUMIF('Shift Pagi'!I:I,'master untuk shift 1'!E279,'Shift Pagi'!L:L)</f>
        <v>0</v>
      </c>
    </row>
    <row r="280" spans="4:9" hidden="1">
      <c r="D280" s="190">
        <v>274</v>
      </c>
      <c r="E280" s="190" t="s">
        <v>1212</v>
      </c>
      <c r="F280" s="190" t="s">
        <v>1212</v>
      </c>
      <c r="G280" s="190">
        <f>SUMIF('Shift Pagi'!I:I,'master untuk shift 1'!E280,'Shift Pagi'!L:L)</f>
        <v>0</v>
      </c>
      <c r="H280" s="190" t="s">
        <v>875</v>
      </c>
      <c r="I280" s="326">
        <f>SUMIF('Shift Pagi'!I:I,'master untuk shift 1'!E280,'Shift Pagi'!L:L)</f>
        <v>0</v>
      </c>
    </row>
    <row r="281" spans="4:9" hidden="1">
      <c r="D281" s="190">
        <v>275</v>
      </c>
      <c r="E281" s="190" t="s">
        <v>1207</v>
      </c>
      <c r="F281" s="190" t="s">
        <v>1207</v>
      </c>
      <c r="G281" s="190">
        <f>SUMIF('Shift Pagi'!I:I,'master untuk shift 1'!E281,'Shift Pagi'!L:L)</f>
        <v>0</v>
      </c>
      <c r="H281" s="190" t="s">
        <v>875</v>
      </c>
      <c r="I281" s="326">
        <f>SUMIF('Shift Pagi'!I:I,'master untuk shift 1'!E281,'Shift Pagi'!L:L)</f>
        <v>0</v>
      </c>
    </row>
    <row r="282" spans="4:9" hidden="1">
      <c r="D282" s="190">
        <v>276</v>
      </c>
      <c r="E282" s="190" t="s">
        <v>1251</v>
      </c>
      <c r="F282" s="190" t="s">
        <v>1251</v>
      </c>
      <c r="G282" s="190">
        <f>SUMIF('Shift Pagi'!I:I,'master untuk shift 1'!E282,'Shift Pagi'!L:L)</f>
        <v>0</v>
      </c>
      <c r="H282" s="190" t="s">
        <v>875</v>
      </c>
      <c r="I282" s="326">
        <f>SUMIF('Shift Pagi'!I:I,'master untuk shift 1'!E282,'Shift Pagi'!L:L)</f>
        <v>0</v>
      </c>
    </row>
    <row r="283" spans="4:9" hidden="1">
      <c r="D283" s="190">
        <v>277</v>
      </c>
      <c r="E283" s="190" t="s">
        <v>1268</v>
      </c>
      <c r="F283" s="190" t="s">
        <v>1268</v>
      </c>
      <c r="G283" s="190">
        <f>SUMIF('Shift Pagi'!I:I,'master untuk shift 1'!E283,'Shift Pagi'!L:L)</f>
        <v>0</v>
      </c>
      <c r="H283" s="190" t="s">
        <v>875</v>
      </c>
      <c r="I283" s="326">
        <f>SUMIF('Shift Pagi'!I:I,'master untuk shift 1'!E283,'Shift Pagi'!L:L)</f>
        <v>0</v>
      </c>
    </row>
    <row r="284" spans="4:9" hidden="1">
      <c r="D284" s="190">
        <v>278</v>
      </c>
      <c r="E284" s="190" t="s">
        <v>677</v>
      </c>
      <c r="F284" s="190" t="s">
        <v>677</v>
      </c>
      <c r="G284" s="190">
        <f>SUMIF('Shift Pagi'!I:I,'master untuk shift 1'!E284,'Shift Pagi'!L:L)</f>
        <v>0</v>
      </c>
      <c r="H284" s="190" t="s">
        <v>866</v>
      </c>
      <c r="I284" s="326">
        <f>SUMIF('Shift Pagi'!I:I,'master untuk shift 1'!E284,'Shift Pagi'!L:L)</f>
        <v>0</v>
      </c>
    </row>
    <row r="285" spans="4:9" hidden="1">
      <c r="D285" s="190">
        <v>279</v>
      </c>
      <c r="E285" s="190" t="s">
        <v>1269</v>
      </c>
      <c r="F285" s="190" t="s">
        <v>1269</v>
      </c>
      <c r="G285" s="190">
        <f>SUMIF('Shift Pagi'!I:I,'master untuk shift 1'!E285,'Shift Pagi'!L:L)</f>
        <v>0</v>
      </c>
      <c r="H285" s="190" t="s">
        <v>875</v>
      </c>
      <c r="I285" s="326">
        <f>SUMIF('Shift Pagi'!I:I,'master untuk shift 1'!E285,'Shift Pagi'!L:L)</f>
        <v>0</v>
      </c>
    </row>
    <row r="286" spans="4:9" hidden="1">
      <c r="D286" s="190">
        <v>280</v>
      </c>
      <c r="E286" s="275" t="s">
        <v>1277</v>
      </c>
      <c r="F286" s="275" t="s">
        <v>1277</v>
      </c>
      <c r="G286" s="190">
        <f>SUMIF('Shift Pagi'!I:I,'master untuk shift 1'!E286,'Shift Pagi'!L:L)</f>
        <v>0</v>
      </c>
      <c r="H286" s="190" t="s">
        <v>875</v>
      </c>
      <c r="I286" s="326">
        <f>SUMIF('Shift Pagi'!I:I,'master untuk shift 1'!E286,'Shift Pagi'!L:L)</f>
        <v>0</v>
      </c>
    </row>
    <row r="287" spans="4:9" hidden="1">
      <c r="D287" s="190">
        <v>281</v>
      </c>
      <c r="E287" s="190" t="s">
        <v>1216</v>
      </c>
      <c r="F287" s="190" t="s">
        <v>1216</v>
      </c>
      <c r="G287" s="190">
        <f>SUMIF('Shift Pagi'!I:I,'master untuk shift 1'!E287,'Shift Pagi'!L:L)</f>
        <v>0</v>
      </c>
      <c r="H287" s="190" t="s">
        <v>875</v>
      </c>
      <c r="I287" s="326">
        <f>SUMIF('Shift Pagi'!I:I,'master untuk shift 1'!E287,'Shift Pagi'!L:L)</f>
        <v>0</v>
      </c>
    </row>
    <row r="288" spans="4:9" hidden="1">
      <c r="D288" s="190">
        <v>282</v>
      </c>
      <c r="E288" s="190" t="s">
        <v>366</v>
      </c>
      <c r="F288" s="190" t="s">
        <v>361</v>
      </c>
      <c r="G288" s="190">
        <f>SUMIF('Shift Pagi'!I:I,'master untuk shift 1'!E288,'Shift Pagi'!L:L)</f>
        <v>0</v>
      </c>
      <c r="H288" s="190" t="s">
        <v>870</v>
      </c>
      <c r="I288" s="326">
        <f>SUMIF('Shift Pagi'!I:I,'master untuk shift 1'!E288,'Shift Pagi'!L:L)</f>
        <v>0</v>
      </c>
    </row>
    <row r="289" spans="4:9" hidden="1">
      <c r="D289" s="190">
        <v>283</v>
      </c>
      <c r="E289" s="190" t="s">
        <v>1235</v>
      </c>
      <c r="F289" s="190" t="s">
        <v>1235</v>
      </c>
      <c r="G289" s="190">
        <f>SUMIF('Shift Pagi'!I:I,'master untuk shift 1'!E289,'Shift Pagi'!L:L)</f>
        <v>0</v>
      </c>
      <c r="H289" s="190" t="s">
        <v>875</v>
      </c>
      <c r="I289" s="326">
        <f>SUMIF('Shift Pagi'!I:I,'master untuk shift 1'!E289,'Shift Pagi'!L:L)</f>
        <v>0</v>
      </c>
    </row>
    <row r="290" spans="4:9" hidden="1">
      <c r="D290" s="190">
        <v>284</v>
      </c>
      <c r="E290" s="190" t="s">
        <v>1236</v>
      </c>
      <c r="F290" s="190" t="s">
        <v>1236</v>
      </c>
      <c r="G290" s="190">
        <f>SUMIF('Shift Pagi'!I:I,'master untuk shift 1'!E290,'Shift Pagi'!L:L)</f>
        <v>0</v>
      </c>
      <c r="H290" s="190" t="s">
        <v>875</v>
      </c>
      <c r="I290" s="326">
        <f>SUMIF('Shift Pagi'!I:I,'master untuk shift 1'!E290,'Shift Pagi'!L:L)</f>
        <v>0</v>
      </c>
    </row>
    <row r="291" spans="4:9" hidden="1">
      <c r="D291" s="190">
        <v>285</v>
      </c>
      <c r="E291" s="190" t="s">
        <v>1281</v>
      </c>
      <c r="F291" s="190" t="s">
        <v>1301</v>
      </c>
      <c r="G291" s="190">
        <f>SUMIF('Shift Pagi'!I:I,'master untuk shift 1'!E291,'Shift Pagi'!L:L)</f>
        <v>0</v>
      </c>
      <c r="H291" s="190" t="s">
        <v>870</v>
      </c>
      <c r="I291" s="326">
        <f>SUMIF('Shift Pagi'!I:I,'master untuk shift 1'!E291,'Shift Pagi'!L:L)</f>
        <v>0</v>
      </c>
    </row>
    <row r="292" spans="4:9" hidden="1">
      <c r="D292" s="190">
        <v>286</v>
      </c>
      <c r="E292" s="190" t="s">
        <v>1281</v>
      </c>
      <c r="F292" s="190" t="s">
        <v>1302</v>
      </c>
      <c r="G292" s="190">
        <f>SUMIF('Shift Pagi'!I:I,'master untuk shift 1'!E292,'Shift Pagi'!L:L)</f>
        <v>0</v>
      </c>
      <c r="H292" s="190" t="s">
        <v>870</v>
      </c>
      <c r="I292" s="326">
        <f>SUMIF('Shift Pagi'!I:I,'master untuk shift 1'!E292,'Shift Pagi'!L:L)</f>
        <v>0</v>
      </c>
    </row>
    <row r="293" spans="4:9" hidden="1">
      <c r="D293" s="190">
        <v>287</v>
      </c>
      <c r="E293" s="190" t="s">
        <v>1308</v>
      </c>
      <c r="F293" s="190" t="s">
        <v>1295</v>
      </c>
      <c r="G293" s="190">
        <f>SUMIF('Shift Pagi'!I:I,'master untuk shift 1'!E293,'Shift Pagi'!L:L)</f>
        <v>0</v>
      </c>
      <c r="H293" s="190" t="s">
        <v>876</v>
      </c>
      <c r="I293" s="326">
        <f>SUMIF('Shift Pagi'!I:I,'master untuk shift 1'!E293,'Shift Pagi'!L:L)</f>
        <v>0</v>
      </c>
    </row>
    <row r="294" spans="4:9" hidden="1">
      <c r="D294" s="190">
        <v>288</v>
      </c>
      <c r="E294" s="190" t="s">
        <v>1288</v>
      </c>
      <c r="F294" s="190" t="s">
        <v>1288</v>
      </c>
      <c r="G294" s="190">
        <f>SUMIF('Shift Pagi'!I:I,'master untuk shift 1'!E294,'Shift Pagi'!L:L)</f>
        <v>0</v>
      </c>
      <c r="H294" s="190" t="s">
        <v>875</v>
      </c>
      <c r="I294" s="326">
        <f>SUMIF('Shift Pagi'!I:I,'master untuk shift 1'!E294,'Shift Pagi'!L:L)</f>
        <v>0</v>
      </c>
    </row>
    <row r="295" spans="4:9" hidden="1">
      <c r="D295" s="190">
        <v>289</v>
      </c>
      <c r="E295" s="190" t="s">
        <v>1393</v>
      </c>
      <c r="F295" s="190" t="s">
        <v>1393</v>
      </c>
      <c r="G295" s="190">
        <f>SUMIF('Shift Pagi'!I:I,'master untuk shift 1'!E295,'Shift Pagi'!L:L)</f>
        <v>0</v>
      </c>
      <c r="H295" s="190" t="s">
        <v>875</v>
      </c>
      <c r="I295" s="326">
        <f>SUMIF('Shift Pagi'!I:I,'master untuk shift 1'!E295,'Shift Pagi'!L:L)</f>
        <v>0</v>
      </c>
    </row>
    <row r="296" spans="4:9" hidden="1">
      <c r="D296" s="190">
        <v>290</v>
      </c>
      <c r="E296" s="190" t="s">
        <v>1467</v>
      </c>
      <c r="F296" s="190" t="s">
        <v>1298</v>
      </c>
      <c r="G296" s="190">
        <f>SUMIF('Shift Pagi'!I:I,'master untuk shift 1'!E296,'Shift Pagi'!L:L)</f>
        <v>0</v>
      </c>
      <c r="H296" s="190" t="s">
        <v>870</v>
      </c>
      <c r="I296" s="326">
        <f>SUMIF('Shift Pagi'!I:I,'master untuk shift 1'!E296,'Shift Pagi'!L:L)</f>
        <v>0</v>
      </c>
    </row>
    <row r="297" spans="4:9" hidden="1">
      <c r="D297" s="190">
        <v>291</v>
      </c>
      <c r="E297" s="190" t="s">
        <v>1468</v>
      </c>
      <c r="F297" s="190" t="s">
        <v>1299</v>
      </c>
      <c r="G297" s="190">
        <f>SUMIF('Shift Pagi'!I:I,'master untuk shift 1'!E297,'Shift Pagi'!L:L)</f>
        <v>0</v>
      </c>
      <c r="H297" s="190" t="s">
        <v>870</v>
      </c>
      <c r="I297" s="326">
        <f>SUMIF('Shift Pagi'!I:I,'master untuk shift 1'!E297,'Shift Pagi'!L:L)</f>
        <v>0</v>
      </c>
    </row>
    <row r="298" spans="4:9" hidden="1">
      <c r="D298" s="190">
        <v>292</v>
      </c>
      <c r="E298" s="190" t="s">
        <v>1294</v>
      </c>
      <c r="F298" s="190" t="s">
        <v>1296</v>
      </c>
      <c r="G298" s="190">
        <f>SUMIF('Shift Pagi'!I:I,'master untuk shift 1'!E298,'Shift Pagi'!L:L)</f>
        <v>0</v>
      </c>
      <c r="H298" s="190" t="s">
        <v>870</v>
      </c>
      <c r="I298" s="326">
        <f>SUMIF('Shift Pagi'!I:I,'master untuk shift 1'!E298,'Shift Pagi'!L:L)</f>
        <v>0</v>
      </c>
    </row>
    <row r="299" spans="4:9" hidden="1">
      <c r="D299" s="190">
        <v>293</v>
      </c>
      <c r="E299" s="190" t="s">
        <v>1292</v>
      </c>
      <c r="F299" s="190" t="s">
        <v>1292</v>
      </c>
      <c r="G299" s="190">
        <f>SUMIF('Shift Pagi'!I:I,'master untuk shift 1'!E299,'Shift Pagi'!L:L)</f>
        <v>0</v>
      </c>
      <c r="H299" s="190" t="s">
        <v>870</v>
      </c>
      <c r="I299" s="326">
        <f>SUMIF('Shift Pagi'!I:I,'master untuk shift 1'!E299,'Shift Pagi'!L:L)</f>
        <v>0</v>
      </c>
    </row>
    <row r="300" spans="4:9" hidden="1">
      <c r="D300" s="190">
        <v>294</v>
      </c>
      <c r="E300" s="190" t="s">
        <v>1289</v>
      </c>
      <c r="F300" s="190" t="s">
        <v>1289</v>
      </c>
      <c r="G300" s="190">
        <f>SUMIF('Shift Pagi'!I:I,'master untuk shift 1'!E300,'Shift Pagi'!L:L)</f>
        <v>0</v>
      </c>
      <c r="H300" s="190" t="s">
        <v>870</v>
      </c>
      <c r="I300" s="326">
        <f>SUMIF('Shift Pagi'!I:I,'master untuk shift 1'!E300,'Shift Pagi'!L:L)</f>
        <v>0</v>
      </c>
    </row>
    <row r="301" spans="4:9" hidden="1">
      <c r="D301" s="190">
        <v>295</v>
      </c>
      <c r="E301" s="190" t="s">
        <v>1289</v>
      </c>
      <c r="F301" s="190" t="s">
        <v>1303</v>
      </c>
      <c r="G301" s="190">
        <f>SUMIF('Shift Pagi'!I:I,'master untuk shift 1'!E301,'Shift Pagi'!L:L)</f>
        <v>0</v>
      </c>
      <c r="H301" s="190" t="s">
        <v>870</v>
      </c>
      <c r="I301" s="326">
        <f>SUMIF('Shift Pagi'!I:I,'master untuk shift 1'!E301,'Shift Pagi'!L:L)</f>
        <v>0</v>
      </c>
    </row>
    <row r="302" spans="4:9" hidden="1">
      <c r="D302" s="190">
        <v>296</v>
      </c>
      <c r="E302" s="190" t="s">
        <v>1284</v>
      </c>
      <c r="F302" s="190" t="s">
        <v>1284</v>
      </c>
      <c r="G302" s="190">
        <f>SUMIF('Shift Pagi'!I:I,'master untuk shift 1'!E302,'Shift Pagi'!L:L)</f>
        <v>0</v>
      </c>
      <c r="H302" s="190" t="s">
        <v>870</v>
      </c>
      <c r="I302" s="326">
        <f>SUMIF('Shift Pagi'!I:I,'master untuk shift 1'!E302,'Shift Pagi'!L:L)</f>
        <v>0</v>
      </c>
    </row>
    <row r="303" spans="4:9" hidden="1">
      <c r="D303" s="190">
        <v>297</v>
      </c>
      <c r="E303" s="190" t="s">
        <v>1291</v>
      </c>
      <c r="F303" s="190" t="s">
        <v>1291</v>
      </c>
      <c r="G303" s="190">
        <f>SUMIF('Shift Pagi'!I:I,'master untuk shift 1'!E303,'Shift Pagi'!L:L)</f>
        <v>0</v>
      </c>
      <c r="H303" s="190" t="s">
        <v>870</v>
      </c>
      <c r="I303" s="326">
        <f>SUMIF('Shift Pagi'!I:I,'master untuk shift 1'!E303,'Shift Pagi'!L:L)</f>
        <v>0</v>
      </c>
    </row>
    <row r="304" spans="4:9" hidden="1">
      <c r="D304" s="190">
        <v>298</v>
      </c>
      <c r="E304" s="190" t="s">
        <v>1291</v>
      </c>
      <c r="F304" s="190" t="s">
        <v>1304</v>
      </c>
      <c r="G304" s="190">
        <f>SUMIF('Shift Pagi'!I:I,'master untuk shift 1'!E304,'Shift Pagi'!L:L)</f>
        <v>0</v>
      </c>
      <c r="H304" s="190" t="s">
        <v>870</v>
      </c>
      <c r="I304" s="326">
        <f>SUMIF('Shift Pagi'!I:I,'master untuk shift 1'!E304,'Shift Pagi'!L:L)</f>
        <v>0</v>
      </c>
    </row>
    <row r="305" spans="4:9" hidden="1">
      <c r="D305" s="190">
        <v>299</v>
      </c>
      <c r="E305" s="190" t="s">
        <v>1290</v>
      </c>
      <c r="F305" s="190" t="s">
        <v>1290</v>
      </c>
      <c r="G305" s="190">
        <f>SUMIF('Shift Pagi'!I:I,'master untuk shift 1'!E305,'Shift Pagi'!L:L)</f>
        <v>0</v>
      </c>
      <c r="H305" s="190" t="s">
        <v>870</v>
      </c>
      <c r="I305" s="326">
        <f>SUMIF('Shift Pagi'!I:I,'master untuk shift 1'!E305,'Shift Pagi'!L:L)</f>
        <v>0</v>
      </c>
    </row>
    <row r="306" spans="4:9" hidden="1">
      <c r="D306" s="190">
        <v>300</v>
      </c>
      <c r="E306" s="190" t="s">
        <v>1285</v>
      </c>
      <c r="F306" s="190" t="s">
        <v>1300</v>
      </c>
      <c r="G306" s="190">
        <f>SUMIF('Shift Pagi'!I:I,'master untuk shift 1'!E306,'Shift Pagi'!L:L)</f>
        <v>0</v>
      </c>
      <c r="H306" s="190" t="s">
        <v>870</v>
      </c>
      <c r="I306" s="326">
        <f>SUMIF('Shift Pagi'!I:I,'master untuk shift 1'!E306,'Shift Pagi'!L:L)</f>
        <v>0</v>
      </c>
    </row>
    <row r="307" spans="4:9" hidden="1">
      <c r="D307" s="190">
        <v>301</v>
      </c>
      <c r="E307" s="190" t="s">
        <v>1286</v>
      </c>
      <c r="F307" s="190" t="s">
        <v>1305</v>
      </c>
      <c r="G307" s="190">
        <f>SUMIF('Shift Pagi'!I:I,'master untuk shift 1'!E307,'Shift Pagi'!L:L)</f>
        <v>0</v>
      </c>
      <c r="H307" s="190" t="s">
        <v>870</v>
      </c>
      <c r="I307" s="326">
        <f>SUMIF('Shift Pagi'!I:I,'master untuk shift 1'!E307,'Shift Pagi'!L:L)</f>
        <v>0</v>
      </c>
    </row>
    <row r="308" spans="4:9" hidden="1">
      <c r="D308" s="190">
        <v>302</v>
      </c>
      <c r="E308" s="190" t="s">
        <v>1283</v>
      </c>
      <c r="F308" s="190" t="s">
        <v>1283</v>
      </c>
      <c r="G308" s="190">
        <f>SUMIF('Shift Pagi'!I:I,'master untuk shift 1'!E308,'Shift Pagi'!L:L)</f>
        <v>0</v>
      </c>
      <c r="H308" s="190" t="s">
        <v>870</v>
      </c>
      <c r="I308" s="326">
        <f>SUMIF('Shift Pagi'!I:I,'master untuk shift 1'!E308,'Shift Pagi'!L:L)</f>
        <v>0</v>
      </c>
    </row>
    <row r="309" spans="4:9" hidden="1">
      <c r="D309" s="190">
        <v>303</v>
      </c>
      <c r="E309" s="190" t="s">
        <v>1316</v>
      </c>
      <c r="F309" s="190" t="s">
        <v>1359</v>
      </c>
      <c r="G309" s="190">
        <f>SUMIF('Shift Pagi'!I:I,'master untuk shift 1'!E309,'Shift Pagi'!L:L)</f>
        <v>0</v>
      </c>
      <c r="H309" s="190" t="s">
        <v>870</v>
      </c>
      <c r="I309" s="326">
        <f>SUMIF('Shift Pagi'!I:I,'master untuk shift 1'!E309,'Shift Pagi'!L:L)</f>
        <v>0</v>
      </c>
    </row>
    <row r="310" spans="4:9" hidden="1">
      <c r="D310" s="190">
        <v>304</v>
      </c>
      <c r="E310" s="190" t="s">
        <v>1316</v>
      </c>
      <c r="F310" s="190" t="s">
        <v>1367</v>
      </c>
      <c r="G310" s="190">
        <f>SUMIF('Shift Pagi'!I:I,'master untuk shift 1'!E310,'Shift Pagi'!L:L)</f>
        <v>0</v>
      </c>
      <c r="H310" s="190" t="s">
        <v>870</v>
      </c>
      <c r="I310" s="326">
        <f>SUMIF('Shift Pagi'!I:I,'master untuk shift 1'!E310,'Shift Pagi'!L:L)</f>
        <v>0</v>
      </c>
    </row>
    <row r="311" spans="4:9" hidden="1">
      <c r="D311" s="190">
        <v>305</v>
      </c>
      <c r="E311" s="190" t="s">
        <v>1361</v>
      </c>
      <c r="F311" s="190" t="s">
        <v>1361</v>
      </c>
      <c r="G311" s="190">
        <f>SUMIF('Shift Pagi'!I:I,'master untuk shift 1'!E311,'Shift Pagi'!L:L)</f>
        <v>0</v>
      </c>
      <c r="H311" s="190" t="s">
        <v>866</v>
      </c>
      <c r="I311" s="326">
        <f>SUMIF('Shift Pagi'!I:I,'master untuk shift 1'!E311,'Shift Pagi'!L:L)</f>
        <v>0</v>
      </c>
    </row>
    <row r="312" spans="4:9" hidden="1">
      <c r="D312" s="190">
        <v>306</v>
      </c>
      <c r="E312" s="190" t="s">
        <v>1361</v>
      </c>
      <c r="F312" s="190" t="s">
        <v>1368</v>
      </c>
      <c r="G312" s="190">
        <f>SUMIF('Shift Pagi'!I:I,'master untuk shift 1'!E312,'Shift Pagi'!L:L)</f>
        <v>0</v>
      </c>
      <c r="H312" s="190" t="s">
        <v>866</v>
      </c>
      <c r="I312" s="326">
        <f>SUMIF('Shift Pagi'!I:I,'master untuk shift 1'!E312,'Shift Pagi'!L:L)</f>
        <v>0</v>
      </c>
    </row>
    <row r="313" spans="4:9" hidden="1">
      <c r="D313" s="190">
        <v>307</v>
      </c>
      <c r="E313" s="190" t="s">
        <v>1322</v>
      </c>
      <c r="F313" s="190" t="s">
        <v>1358</v>
      </c>
      <c r="G313" s="190">
        <f>SUMIF('Shift Pagi'!I:I,'master untuk shift 1'!E313,'Shift Pagi'!L:L)</f>
        <v>0</v>
      </c>
      <c r="H313" s="190" t="s">
        <v>870</v>
      </c>
      <c r="I313" s="326">
        <f>SUMIF('Shift Pagi'!I:I,'master untuk shift 1'!E313,'Shift Pagi'!L:L)</f>
        <v>0</v>
      </c>
    </row>
    <row r="314" spans="4:9" hidden="1">
      <c r="D314" s="190">
        <v>308</v>
      </c>
      <c r="E314" s="190" t="s">
        <v>1322</v>
      </c>
      <c r="F314" s="190" t="s">
        <v>1369</v>
      </c>
      <c r="G314" s="190">
        <f>SUMIF('Shift Pagi'!I:I,'master untuk shift 1'!E314,'Shift Pagi'!L:L)</f>
        <v>0</v>
      </c>
      <c r="H314" s="190" t="s">
        <v>870</v>
      </c>
      <c r="I314" s="326">
        <f>SUMIF('Shift Pagi'!I:I,'master untuk shift 1'!E314,'Shift Pagi'!L:L)</f>
        <v>0</v>
      </c>
    </row>
    <row r="315" spans="4:9" hidden="1">
      <c r="D315" s="190">
        <v>309</v>
      </c>
      <c r="E315" s="190" t="s">
        <v>1371</v>
      </c>
      <c r="F315" s="190" t="s">
        <v>1370</v>
      </c>
      <c r="G315" s="190">
        <f>SUMIF('Shift Pagi'!I:I,'master untuk shift 1'!E315,'Shift Pagi'!L:L)</f>
        <v>0</v>
      </c>
      <c r="H315" s="190" t="s">
        <v>870</v>
      </c>
      <c r="I315" s="326">
        <f>SUMIF('Shift Pagi'!I:I,'master untuk shift 1'!E315,'Shift Pagi'!L:L)</f>
        <v>0</v>
      </c>
    </row>
    <row r="316" spans="4:9" hidden="1">
      <c r="D316" s="190">
        <v>310</v>
      </c>
      <c r="E316" s="190" t="s">
        <v>1371</v>
      </c>
      <c r="F316" s="190" t="s">
        <v>1360</v>
      </c>
      <c r="G316" s="190">
        <f>SUMIF('Shift Pagi'!I:I,'master untuk shift 1'!E316,'Shift Pagi'!L:L)</f>
        <v>0</v>
      </c>
      <c r="H316" s="190" t="s">
        <v>870</v>
      </c>
      <c r="I316" s="326">
        <f>SUMIF('Shift Pagi'!I:I,'master untuk shift 1'!E316,'Shift Pagi'!L:L)</f>
        <v>0</v>
      </c>
    </row>
    <row r="317" spans="4:9" hidden="1">
      <c r="D317" s="190">
        <v>311</v>
      </c>
      <c r="E317" s="190" t="s">
        <v>677</v>
      </c>
      <c r="F317" s="190" t="s">
        <v>677</v>
      </c>
      <c r="G317" s="190">
        <f>SUMIF('Shift Pagi'!I:I,'master untuk shift 1'!E317,'Shift Pagi'!L:L)</f>
        <v>0</v>
      </c>
      <c r="H317" s="190" t="s">
        <v>866</v>
      </c>
      <c r="I317" s="326">
        <f>SUMIF('Shift Pagi'!I:I,'master untuk shift 1'!E317,'Shift Pagi'!L:L)</f>
        <v>0</v>
      </c>
    </row>
    <row r="318" spans="4:9" hidden="1">
      <c r="D318" s="190">
        <v>312</v>
      </c>
      <c r="E318" s="264" t="s">
        <v>252</v>
      </c>
      <c r="F318" s="264" t="s">
        <v>252</v>
      </c>
      <c r="G318" s="190">
        <f>SUMIF('Shift Pagi'!I:I,'master untuk shift 1'!E318,'Shift Pagi'!L:L)</f>
        <v>0</v>
      </c>
      <c r="H318" s="264" t="s">
        <v>866</v>
      </c>
      <c r="I318" s="326">
        <f>SUMIF('Shift Pagi'!I:I,'master untuk shift 1'!E318,'Shift Pagi'!L:L)</f>
        <v>0</v>
      </c>
    </row>
    <row r="319" spans="4:9" hidden="1">
      <c r="D319" s="190">
        <v>313</v>
      </c>
      <c r="E319" s="190" t="s">
        <v>1471</v>
      </c>
      <c r="F319" s="190" t="s">
        <v>1055</v>
      </c>
      <c r="G319" s="190">
        <f>SUMIF('Shift Pagi'!I:I,'master untuk shift 1'!E319,'Shift Pagi'!L:L)</f>
        <v>0</v>
      </c>
      <c r="H319" s="190" t="s">
        <v>870</v>
      </c>
      <c r="I319" s="326">
        <f>SUMIF('Shift Pagi'!I:I,'master untuk shift 1'!E319,'Shift Pagi'!L:L)</f>
        <v>0</v>
      </c>
    </row>
    <row r="320" spans="4:9" hidden="1">
      <c r="D320" s="264">
        <v>314</v>
      </c>
      <c r="E320" s="264" t="s">
        <v>1471</v>
      </c>
      <c r="F320" s="264" t="s">
        <v>1056</v>
      </c>
      <c r="G320" s="190">
        <f>SUMIF('Shift Pagi'!I:I,'master untuk shift 1'!E320,'Shift Pagi'!L:L)</f>
        <v>0</v>
      </c>
      <c r="H320" s="264" t="s">
        <v>870</v>
      </c>
      <c r="I320" s="326">
        <f>SUMIF('Shift Pagi'!I:I,'master untuk shift 1'!E320,'Shift Pagi'!L:L)</f>
        <v>0</v>
      </c>
    </row>
    <row r="321" spans="4:9" hidden="1">
      <c r="D321" s="190">
        <v>315</v>
      </c>
      <c r="E321" s="190" t="s">
        <v>1373</v>
      </c>
      <c r="F321" s="190" t="s">
        <v>1373</v>
      </c>
      <c r="G321" s="190">
        <f>SUMIF('Shift Pagi'!I:I,'master untuk shift 1'!E321,'Shift Pagi'!L:L)</f>
        <v>0</v>
      </c>
      <c r="H321" s="190" t="s">
        <v>875</v>
      </c>
      <c r="I321" s="190">
        <f>SUMIF('Shift Pagi'!I:I,'master untuk shift 1'!E321,'Shift Pagi'!L:L)</f>
        <v>0</v>
      </c>
    </row>
    <row r="322" spans="4:9" hidden="1">
      <c r="D322" s="526">
        <v>316</v>
      </c>
      <c r="E322" s="527" t="s">
        <v>1422</v>
      </c>
      <c r="F322" s="527" t="s">
        <v>1422</v>
      </c>
      <c r="G322" s="190">
        <f>SUMIF('Shift Pagi'!I:I,'master untuk shift 1'!E322,'Shift Pagi'!L:L)</f>
        <v>0</v>
      </c>
      <c r="H322" s="526" t="s">
        <v>866</v>
      </c>
      <c r="I322" s="326">
        <f>SUMIF('Shift Pagi'!I:I,'master untuk shift 1'!E322,'Shift Pagi'!L:L)</f>
        <v>0</v>
      </c>
    </row>
    <row r="323" spans="4:9" hidden="1">
      <c r="D323" s="190">
        <v>317</v>
      </c>
      <c r="E323" s="327" t="s">
        <v>1424</v>
      </c>
      <c r="F323" s="327" t="s">
        <v>1424</v>
      </c>
      <c r="G323" s="190">
        <f>SUMIF('Shift Pagi'!I:I,'master untuk shift 1'!E323,'Shift Pagi'!L:L)</f>
        <v>0</v>
      </c>
      <c r="H323" s="190" t="s">
        <v>866</v>
      </c>
      <c r="I323" s="326">
        <f>SUMIF('Shift Pagi'!I:I,'master untuk shift 1'!E323,'Shift Pagi'!L:L)</f>
        <v>0</v>
      </c>
    </row>
    <row r="324" spans="4:9" hidden="1">
      <c r="D324" s="190">
        <v>318</v>
      </c>
      <c r="E324" s="327" t="s">
        <v>1423</v>
      </c>
      <c r="F324" s="327" t="s">
        <v>1423</v>
      </c>
      <c r="G324" s="190">
        <f>SUMIF('Shift Pagi'!I:I,'master untuk shift 1'!E324,'Shift Pagi'!L:L)</f>
        <v>0</v>
      </c>
      <c r="H324" s="190" t="s">
        <v>866</v>
      </c>
      <c r="I324" s="326">
        <f>SUMIF('Shift Pagi'!I:I,'master untuk shift 1'!E324,'Shift Pagi'!L:L)</f>
        <v>0</v>
      </c>
    </row>
    <row r="325" spans="4:9" hidden="1">
      <c r="D325" s="190">
        <v>319</v>
      </c>
      <c r="E325" s="327" t="s">
        <v>1425</v>
      </c>
      <c r="F325" s="327" t="s">
        <v>1425</v>
      </c>
      <c r="G325" s="190">
        <f>SUMIF('Shift Pagi'!I:I,'master untuk shift 1'!E325,'Shift Pagi'!L:L)</f>
        <v>0</v>
      </c>
      <c r="H325" s="190" t="s">
        <v>866</v>
      </c>
      <c r="I325" s="326">
        <f>SUMIF('Shift Pagi'!I:I,'master untuk shift 1'!E325,'Shift Pagi'!L:L)</f>
        <v>0</v>
      </c>
    </row>
    <row r="326" spans="4:9" hidden="1">
      <c r="D326" s="190"/>
      <c r="E326" s="327" t="s">
        <v>747</v>
      </c>
      <c r="F326" s="327" t="s">
        <v>747</v>
      </c>
      <c r="G326" s="190">
        <f>SUMIF('Shift Pagi'!I:I,'master untuk shift 1'!E326,'Shift Pagi'!L:L)</f>
        <v>120</v>
      </c>
      <c r="H326" s="190" t="s">
        <v>872</v>
      </c>
      <c r="I326" s="326">
        <f>SUMIF('Shift Pagi'!I:I,'master untuk shift 1'!E326,'Shift Pagi'!L:L)</f>
        <v>120</v>
      </c>
    </row>
    <row r="327" spans="4:9" hidden="1">
      <c r="D327" s="190"/>
      <c r="E327" s="327" t="s">
        <v>1438</v>
      </c>
      <c r="F327" s="327" t="s">
        <v>745</v>
      </c>
      <c r="G327" s="190">
        <f>SUMIF('Shift Pagi'!I:I,'master untuk shift 1'!E327,'Shift Pagi'!L:L)</f>
        <v>0</v>
      </c>
      <c r="H327" s="190" t="s">
        <v>872</v>
      </c>
      <c r="I327" s="326">
        <f>SUMIF('Shift Pagi'!I:I,'master untuk shift 1'!E327,'Shift Pagi'!L:L)</f>
        <v>0</v>
      </c>
    </row>
    <row r="328" spans="4:9" hidden="1">
      <c r="D328" s="190"/>
      <c r="E328" s="327" t="s">
        <v>1439</v>
      </c>
      <c r="F328" s="327" t="s">
        <v>746</v>
      </c>
      <c r="G328" s="190">
        <f>SUMIF('Shift Pagi'!I:I,'master untuk shift 1'!E328,'Shift Pagi'!L:L)</f>
        <v>0</v>
      </c>
      <c r="H328" s="190" t="s">
        <v>872</v>
      </c>
      <c r="I328" s="326">
        <f>SUMIF('Shift Pagi'!I:I,'master untuk shift 1'!E328,'Shift Pagi'!L:L)</f>
        <v>0</v>
      </c>
    </row>
    <row r="329" spans="4:9" hidden="1">
      <c r="D329" s="190"/>
      <c r="E329" s="190" t="s">
        <v>1441</v>
      </c>
      <c r="F329" s="190" t="s">
        <v>1442</v>
      </c>
      <c r="G329" s="190">
        <f>SUMIF('Shift Pagi'!I:I,'master untuk shift 1'!E329,'Shift Pagi'!L:L)</f>
        <v>0</v>
      </c>
      <c r="H329" s="190" t="s">
        <v>870</v>
      </c>
      <c r="I329" s="326">
        <f>SUMIF('Shift Pagi'!I:I,'master untuk shift 1'!E329,'Shift Pagi'!L:L)</f>
        <v>0</v>
      </c>
    </row>
    <row r="330" spans="4:9" hidden="1">
      <c r="D330" s="264"/>
      <c r="E330" s="264" t="s">
        <v>1441</v>
      </c>
      <c r="F330" s="264" t="s">
        <v>1443</v>
      </c>
      <c r="G330" s="190">
        <f>SUMIF('Shift Pagi'!I:I,'master untuk shift 1'!E330,'Shift Pagi'!L:L)</f>
        <v>0</v>
      </c>
      <c r="H330" s="264" t="s">
        <v>870</v>
      </c>
      <c r="I330" s="326">
        <f>SUMIF('Shift Pagi'!I:I,'master untuk shift 1'!E330,'Shift Pagi'!L:L)</f>
        <v>0</v>
      </c>
    </row>
    <row r="331" spans="4:9" hidden="1">
      <c r="D331" s="190"/>
      <c r="E331" s="190" t="s">
        <v>1444</v>
      </c>
      <c r="F331" s="190" t="s">
        <v>1444</v>
      </c>
      <c r="G331" s="190">
        <f>SUMIF('Shift Pagi'!I:I,'master untuk shift 1'!E331,'Shift Pagi'!L:L)</f>
        <v>0</v>
      </c>
      <c r="H331" s="190" t="s">
        <v>875</v>
      </c>
      <c r="I331" s="326">
        <f>SUMIF('Shift Pagi'!I:I,'master untuk shift 1'!E331,'Shift Pagi'!L:L)</f>
        <v>0</v>
      </c>
    </row>
    <row r="332" spans="4:9" hidden="1">
      <c r="D332" s="190"/>
      <c r="E332" s="190" t="s">
        <v>1445</v>
      </c>
      <c r="F332" s="190" t="s">
        <v>1445</v>
      </c>
      <c r="G332" s="190">
        <f>SUMIF('Shift Pagi'!I:I,'master untuk shift 1'!E332,'Shift Pagi'!L:L)</f>
        <v>0</v>
      </c>
      <c r="H332" s="190" t="s">
        <v>875</v>
      </c>
      <c r="I332" s="326">
        <f>SUMIF('Shift Pagi'!I:I,'master untuk shift 1'!E332,'Shift Pagi'!L:L)</f>
        <v>0</v>
      </c>
    </row>
    <row r="333" spans="4:9" hidden="1">
      <c r="D333" s="190"/>
      <c r="E333" s="190" t="s">
        <v>1540</v>
      </c>
      <c r="F333" s="190" t="s">
        <v>1177</v>
      </c>
      <c r="G333" s="190">
        <f>SUMIF('Shift Pagi'!I:I,'master untuk shift 1'!E333,'Shift Pagi'!L:L)</f>
        <v>0</v>
      </c>
      <c r="H333" s="190" t="s">
        <v>866</v>
      </c>
      <c r="I333" s="326">
        <f>SUMIF('Shift Pagi'!I:I,'master untuk shift 1'!E333,'Shift Pagi'!L:L)</f>
        <v>0</v>
      </c>
    </row>
    <row r="334" spans="4:9" hidden="1">
      <c r="D334" s="190"/>
      <c r="E334" s="190" t="s">
        <v>1542</v>
      </c>
      <c r="F334" s="190" t="s">
        <v>1100</v>
      </c>
      <c r="G334" s="190">
        <f>SUMIF('Shift Pagi'!I:I,'master untuk shift 1'!E334,'Shift Pagi'!L:L)</f>
        <v>0</v>
      </c>
      <c r="H334" s="190" t="s">
        <v>876</v>
      </c>
      <c r="I334" s="326">
        <f>SUMIF('Shift Pagi'!I:I,'master untuk shift 1'!E334,'Shift Pagi'!L:L)</f>
        <v>0</v>
      </c>
    </row>
    <row r="335" spans="4:9" hidden="1">
      <c r="D335" s="190"/>
      <c r="E335" s="190" t="s">
        <v>1541</v>
      </c>
      <c r="F335" s="190" t="s">
        <v>1177</v>
      </c>
      <c r="G335" s="190">
        <f>SUMIF('Shift Pagi'!I:I,'master untuk shift 1'!E335,'Shift Pagi'!L:L)</f>
        <v>0</v>
      </c>
      <c r="H335" s="190" t="s">
        <v>866</v>
      </c>
      <c r="I335" s="326">
        <f>SUMIF('Shift Pagi'!I:I,'master untuk shift 1'!E335,'Shift Pagi'!L:L)</f>
        <v>0</v>
      </c>
    </row>
    <row r="336" spans="4:9" hidden="1">
      <c r="D336" s="190"/>
      <c r="E336" s="190" t="s">
        <v>1543</v>
      </c>
      <c r="F336" s="190" t="s">
        <v>1100</v>
      </c>
      <c r="G336" s="190">
        <f>SUMIF('Shift Pagi'!I:I,'master untuk shift 1'!E336,'Shift Pagi'!L:L)</f>
        <v>0</v>
      </c>
      <c r="H336" s="190" t="s">
        <v>876</v>
      </c>
      <c r="I336" s="326">
        <f>SUMIF('Shift Pagi'!I:I,'master untuk shift 1'!E336,'Shift Pagi'!L:L)</f>
        <v>0</v>
      </c>
    </row>
    <row r="337" spans="4:9" hidden="1">
      <c r="D337" s="190">
        <v>211</v>
      </c>
      <c r="E337" s="190" t="s">
        <v>771</v>
      </c>
      <c r="F337" s="190" t="s">
        <v>772</v>
      </c>
      <c r="G337" s="190">
        <f>SUMIF('Shift Pagi'!I:I,'master untuk shift 1'!E337,'Shift Pagi'!L:L)</f>
        <v>0</v>
      </c>
      <c r="H337" s="190" t="s">
        <v>872</v>
      </c>
      <c r="I337" s="326">
        <f>SUMIF('Shift Pagi'!I:I,'master untuk shift 1'!E337,'Shift Pagi'!L:L)</f>
        <v>0</v>
      </c>
    </row>
    <row r="338" spans="4:9" hidden="1">
      <c r="D338" s="190">
        <v>212</v>
      </c>
      <c r="E338" s="190" t="s">
        <v>771</v>
      </c>
      <c r="F338" s="190" t="s">
        <v>868</v>
      </c>
      <c r="G338" s="190">
        <f>SUMIF('Shift Pagi'!I:I,'master untuk shift 1'!E338,'Shift Pagi'!L:L)</f>
        <v>0</v>
      </c>
      <c r="H338" s="190" t="s">
        <v>872</v>
      </c>
      <c r="I338" s="326">
        <f>SUMIF('Shift Pagi'!I:I,'master untuk shift 1'!E338,'Shift Pagi'!L:L)</f>
        <v>0</v>
      </c>
    </row>
    <row r="339" spans="4:9" hidden="1">
      <c r="D339" s="190"/>
      <c r="E339" s="190" t="s">
        <v>1544</v>
      </c>
      <c r="F339" s="190" t="s">
        <v>1544</v>
      </c>
      <c r="G339" s="190">
        <f>SUMIF('Shift Pagi'!I:I,'master untuk shift 1'!E339,'Shift Pagi'!L:L)</f>
        <v>300</v>
      </c>
      <c r="H339" s="190" t="s">
        <v>870</v>
      </c>
    </row>
    <row r="340" spans="4:9" hidden="1">
      <c r="D340" s="190"/>
      <c r="E340" s="190" t="s">
        <v>1545</v>
      </c>
      <c r="F340" s="190" t="s">
        <v>1545</v>
      </c>
      <c r="G340" s="190">
        <f>SUMIF('Shift Pagi'!I:I,'master untuk shift 1'!E340,'Shift Pagi'!L:L)</f>
        <v>0</v>
      </c>
      <c r="H340" s="190" t="s">
        <v>870</v>
      </c>
    </row>
  </sheetData>
  <autoFilter ref="D6:K340" xr:uid="{00000000-0009-0000-0000-000001000000}">
    <filterColumn colId="3">
      <filters>
        <filter val="120"/>
        <filter val="240"/>
        <filter val="250"/>
        <filter val="300"/>
        <filter val="400"/>
        <filter val="500"/>
        <filter val="60"/>
        <filter val="600"/>
      </filters>
    </filterColumn>
    <filterColumn colId="4">
      <filters>
        <filter val="PRESS-D"/>
        <filter val="PRESS-D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D4:K341"/>
  <sheetViews>
    <sheetView topLeftCell="A162" zoomScaleNormal="100" workbookViewId="0">
      <selection activeCell="H344" sqref="H344"/>
    </sheetView>
  </sheetViews>
  <sheetFormatPr defaultRowHeight="15"/>
  <cols>
    <col min="4" max="4" width="9.140625" style="192"/>
    <col min="5" max="5" width="31.42578125" style="192" customWidth="1"/>
    <col min="6" max="6" width="26.85546875" style="192" bestFit="1" customWidth="1"/>
    <col min="7" max="8" width="9.140625" style="192"/>
    <col min="10" max="10" width="13.140625" customWidth="1"/>
    <col min="11" max="11" width="21.7109375" customWidth="1"/>
  </cols>
  <sheetData>
    <row r="4" spans="4:9" ht="18.75">
      <c r="D4" s="274" t="s">
        <v>861</v>
      </c>
      <c r="E4" s="274"/>
      <c r="F4" s="274"/>
      <c r="G4" s="274"/>
      <c r="H4" s="274"/>
    </row>
    <row r="6" spans="4:9" ht="18.75">
      <c r="D6" s="189" t="s">
        <v>31</v>
      </c>
      <c r="E6" s="189" t="s">
        <v>862</v>
      </c>
      <c r="F6" s="189" t="s">
        <v>863</v>
      </c>
      <c r="G6" s="189" t="s">
        <v>865</v>
      </c>
      <c r="H6" s="189" t="s">
        <v>864</v>
      </c>
    </row>
    <row r="7" spans="4:9" hidden="1">
      <c r="D7" s="190">
        <v>1</v>
      </c>
      <c r="E7" s="190" t="s">
        <v>227</v>
      </c>
      <c r="F7" s="190" t="s">
        <v>227</v>
      </c>
      <c r="G7" s="190">
        <f>SUMIF('Shift Malam'!I:I,'master untuk shift 2'!E7,'Shift Malam'!L:L)</f>
        <v>0</v>
      </c>
      <c r="H7" s="190" t="s">
        <v>866</v>
      </c>
      <c r="I7" s="326">
        <f>SUMIF('Shift Malam'!I:I,'master untuk shift 2'!E:E,'Shift Malam'!L:L)</f>
        <v>0</v>
      </c>
    </row>
    <row r="8" spans="4:9" hidden="1">
      <c r="D8" s="190">
        <v>2</v>
      </c>
      <c r="E8" s="190" t="s">
        <v>231</v>
      </c>
      <c r="F8" s="190" t="s">
        <v>231</v>
      </c>
      <c r="G8" s="190">
        <f>SUMIF('Shift Malam'!I:I,'master untuk shift 2'!E8,'Shift Malam'!L:L)</f>
        <v>0</v>
      </c>
      <c r="H8" s="190" t="s">
        <v>866</v>
      </c>
      <c r="I8" s="326">
        <f>SUMIF('Shift Malam'!I:I,'master untuk shift 2'!E:E,'Shift Malam'!L:L)</f>
        <v>0</v>
      </c>
    </row>
    <row r="9" spans="4:9" hidden="1">
      <c r="D9" s="190">
        <v>3</v>
      </c>
      <c r="E9" s="190" t="s">
        <v>220</v>
      </c>
      <c r="F9" s="190" t="s">
        <v>220</v>
      </c>
      <c r="G9" s="190">
        <f>SUMIF('Shift Malam'!I:I,'master untuk shift 2'!E9,'Shift Malam'!L:L)</f>
        <v>0</v>
      </c>
      <c r="H9" s="190" t="s">
        <v>866</v>
      </c>
      <c r="I9" s="326">
        <f>SUMIF('Shift Malam'!I:I,'master untuk shift 2'!E:E,'Shift Malam'!L:L)</f>
        <v>0</v>
      </c>
    </row>
    <row r="10" spans="4:9" hidden="1">
      <c r="D10" s="190">
        <v>4</v>
      </c>
      <c r="E10" s="190" t="s">
        <v>220</v>
      </c>
      <c r="F10" s="190" t="s">
        <v>224</v>
      </c>
      <c r="G10" s="190">
        <f>SUMIF('Shift Malam'!I:I,'master untuk shift 2'!E10,'Shift Malam'!L:L)</f>
        <v>0</v>
      </c>
      <c r="H10" s="190" t="s">
        <v>866</v>
      </c>
      <c r="I10" s="326">
        <f>SUMIF('Shift Malam'!I:I,'master untuk shift 2'!E:E,'Shift Malam'!L:L)</f>
        <v>0</v>
      </c>
    </row>
    <row r="11" spans="4:9" hidden="1">
      <c r="D11" s="190">
        <v>5</v>
      </c>
      <c r="E11" s="190" t="s">
        <v>234</v>
      </c>
      <c r="F11" s="190" t="s">
        <v>234</v>
      </c>
      <c r="G11" s="190">
        <f>SUMIF('Shift Malam'!I:I,'master untuk shift 2'!E11,'Shift Malam'!L:L)</f>
        <v>0</v>
      </c>
      <c r="H11" s="190" t="s">
        <v>866</v>
      </c>
      <c r="I11" s="326">
        <f>SUMIF('Shift Malam'!I:I,'master untuk shift 2'!E:E,'Shift Malam'!L:L)</f>
        <v>0</v>
      </c>
    </row>
    <row r="12" spans="4:9" hidden="1">
      <c r="D12" s="190">
        <v>6</v>
      </c>
      <c r="E12" s="190" t="s">
        <v>1389</v>
      </c>
      <c r="F12" s="190" t="s">
        <v>1389</v>
      </c>
      <c r="G12" s="190">
        <f>SUMIF('Shift Malam'!I:I,'master untuk shift 2'!E12,'Shift Malam'!L:L)</f>
        <v>0</v>
      </c>
      <c r="H12" s="190" t="s">
        <v>875</v>
      </c>
      <c r="I12" s="326">
        <f>SUMIF('Shift Malam'!I:I,'master untuk shift 2'!E:E,'Shift Malam'!L:L)</f>
        <v>0</v>
      </c>
    </row>
    <row r="13" spans="4:9" hidden="1">
      <c r="D13" s="190">
        <v>7</v>
      </c>
      <c r="E13" s="190" t="s">
        <v>1390</v>
      </c>
      <c r="F13" s="190" t="s">
        <v>1390</v>
      </c>
      <c r="G13" s="190">
        <f>SUMIF('Shift Malam'!I:I,'master untuk shift 2'!E13,'Shift Malam'!L:L)</f>
        <v>0</v>
      </c>
      <c r="H13" s="190" t="s">
        <v>875</v>
      </c>
      <c r="I13" s="326">
        <f>SUMIF('Shift Malam'!I:I,'master untuk shift 2'!E:E,'Shift Malam'!L:L)</f>
        <v>0</v>
      </c>
    </row>
    <row r="14" spans="4:9" hidden="1">
      <c r="D14" s="190">
        <v>8</v>
      </c>
      <c r="E14" s="190" t="s">
        <v>1391</v>
      </c>
      <c r="F14" s="190" t="s">
        <v>1391</v>
      </c>
      <c r="G14" s="190">
        <f>SUMIF('Shift Malam'!I:I,'master untuk shift 2'!E14,'Shift Malam'!L:L)</f>
        <v>0</v>
      </c>
      <c r="H14" s="190" t="s">
        <v>875</v>
      </c>
      <c r="I14" s="326">
        <f>SUMIF('Shift Malam'!I:I,'master untuk shift 2'!E:E,'Shift Malam'!L:L)</f>
        <v>0</v>
      </c>
    </row>
    <row r="15" spans="4:9" hidden="1">
      <c r="D15" s="190">
        <v>9</v>
      </c>
      <c r="E15" s="190" t="s">
        <v>461</v>
      </c>
      <c r="F15" s="190" t="s">
        <v>461</v>
      </c>
      <c r="G15" s="190">
        <f>SUMIF('Shift Malam'!I:I,'master untuk shift 2'!E15,'Shift Malam'!L:L)</f>
        <v>0</v>
      </c>
      <c r="H15" s="190" t="s">
        <v>870</v>
      </c>
      <c r="I15" s="326">
        <f>SUMIF('Shift Malam'!I:I,'master untuk shift 2'!E:E,'Shift Malam'!L:L)</f>
        <v>0</v>
      </c>
    </row>
    <row r="16" spans="4:9" hidden="1">
      <c r="D16" s="190">
        <v>10</v>
      </c>
      <c r="E16" s="190" t="s">
        <v>461</v>
      </c>
      <c r="F16" s="190" t="s">
        <v>465</v>
      </c>
      <c r="G16" s="190">
        <f>SUMIF('Shift Malam'!I:I,'master untuk shift 2'!E16,'Shift Malam'!L:L)</f>
        <v>0</v>
      </c>
      <c r="H16" s="190" t="s">
        <v>870</v>
      </c>
      <c r="I16" s="326">
        <f>SUMIF('Shift Malam'!I:I,'master untuk shift 2'!E:E,'Shift Malam'!L:L)</f>
        <v>0</v>
      </c>
    </row>
    <row r="17" spans="4:9">
      <c r="D17" s="190">
        <v>11</v>
      </c>
      <c r="E17" s="190" t="s">
        <v>243</v>
      </c>
      <c r="F17" s="190" t="s">
        <v>243</v>
      </c>
      <c r="G17" s="190">
        <f>SUMIF('Shift Malam'!I:I,'master untuk shift 2'!E17,'Shift Malam'!L:L)</f>
        <v>0</v>
      </c>
      <c r="H17" s="190" t="s">
        <v>876</v>
      </c>
      <c r="I17" s="326">
        <f>SUMIF('Shift Malam'!I:I,'master untuk shift 2'!E:E,'Shift Malam'!L:L)</f>
        <v>0</v>
      </c>
    </row>
    <row r="18" spans="4:9" hidden="1">
      <c r="D18" s="190">
        <v>12</v>
      </c>
      <c r="E18" s="190" t="s">
        <v>434</v>
      </c>
      <c r="F18" s="190" t="s">
        <v>434</v>
      </c>
      <c r="G18" s="190">
        <f>SUMIF('Shift Malam'!I:I,'master untuk shift 2'!E18,'Shift Malam'!L:L)</f>
        <v>0</v>
      </c>
      <c r="H18" s="190" t="s">
        <v>870</v>
      </c>
      <c r="I18" s="326">
        <f>SUMIF('Shift Malam'!I:I,'master untuk shift 2'!E:E,'Shift Malam'!L:L)</f>
        <v>0</v>
      </c>
    </row>
    <row r="19" spans="4:9">
      <c r="D19" s="190">
        <v>13</v>
      </c>
      <c r="E19" s="190" t="s">
        <v>790</v>
      </c>
      <c r="F19" s="190" t="s">
        <v>884</v>
      </c>
      <c r="G19" s="190">
        <f>SUMIF('Shift Malam'!I:I,'master untuk shift 2'!E19,'Shift Malam'!L:L)</f>
        <v>0</v>
      </c>
      <c r="H19" s="190" t="s">
        <v>876</v>
      </c>
      <c r="I19" s="326">
        <f>SUMIF('Shift Malam'!I:I,'master untuk shift 2'!E:E,'Shift Malam'!L:L)</f>
        <v>0</v>
      </c>
    </row>
    <row r="20" spans="4:9">
      <c r="D20" s="190">
        <v>14</v>
      </c>
      <c r="E20" s="190" t="s">
        <v>791</v>
      </c>
      <c r="F20" s="190" t="s">
        <v>885</v>
      </c>
      <c r="G20" s="190">
        <f>SUMIF('Shift Malam'!I:I,'master untuk shift 2'!E20,'Shift Malam'!L:L)</f>
        <v>0</v>
      </c>
      <c r="H20" s="190" t="s">
        <v>876</v>
      </c>
      <c r="I20" s="326">
        <f>SUMIF('Shift Malam'!I:I,'master untuk shift 2'!E:E,'Shift Malam'!L:L)</f>
        <v>0</v>
      </c>
    </row>
    <row r="21" spans="4:9">
      <c r="D21" s="190">
        <v>15</v>
      </c>
      <c r="E21" s="190" t="s">
        <v>790</v>
      </c>
      <c r="F21" s="191" t="s">
        <v>886</v>
      </c>
      <c r="G21" s="190">
        <f>SUMIF('Shift Malam'!I:I,'master untuk shift 2'!E21,'Shift Malam'!L:L)</f>
        <v>0</v>
      </c>
      <c r="H21" s="190" t="s">
        <v>876</v>
      </c>
      <c r="I21" s="326">
        <f>SUMIF('Shift Malam'!I:I,'master untuk shift 2'!E:E,'Shift Malam'!L:L)</f>
        <v>0</v>
      </c>
    </row>
    <row r="22" spans="4:9">
      <c r="D22" s="190">
        <v>16</v>
      </c>
      <c r="E22" s="190" t="s">
        <v>791</v>
      </c>
      <c r="F22" s="191" t="s">
        <v>886</v>
      </c>
      <c r="G22" s="190">
        <f>SUMIF('Shift Malam'!I:I,'master untuk shift 2'!E22,'Shift Malam'!L:L)</f>
        <v>0</v>
      </c>
      <c r="H22" s="190" t="s">
        <v>876</v>
      </c>
      <c r="I22" s="326">
        <f>SUMIF('Shift Malam'!I:I,'master untuk shift 2'!E:E,'Shift Malam'!L:L)</f>
        <v>0</v>
      </c>
    </row>
    <row r="23" spans="4:9" hidden="1">
      <c r="D23" s="190">
        <v>17</v>
      </c>
      <c r="E23" s="190" t="s">
        <v>959</v>
      </c>
      <c r="F23" s="190" t="s">
        <v>959</v>
      </c>
      <c r="G23" s="190">
        <f>SUMIF('Shift Malam'!I:I,'master untuk shift 2'!E23,'Shift Malam'!L:L)</f>
        <v>0</v>
      </c>
      <c r="H23" s="190" t="s">
        <v>866</v>
      </c>
      <c r="I23" s="326">
        <f>SUMIF('Shift Malam'!I:I,'master untuk shift 2'!E:E,'Shift Malam'!L:L)</f>
        <v>0</v>
      </c>
    </row>
    <row r="24" spans="4:9" hidden="1">
      <c r="D24" s="190">
        <v>18</v>
      </c>
      <c r="E24" s="190" t="s">
        <v>982</v>
      </c>
      <c r="F24" s="190" t="s">
        <v>982</v>
      </c>
      <c r="G24" s="190">
        <f>SUMIF('Shift Malam'!I:I,'master untuk shift 2'!E24,'Shift Malam'!L:L)</f>
        <v>0</v>
      </c>
      <c r="H24" s="190" t="s">
        <v>866</v>
      </c>
      <c r="I24" s="326">
        <f>SUMIF('Shift Malam'!I:I,'master untuk shift 2'!E:E,'Shift Malam'!L:L)</f>
        <v>0</v>
      </c>
    </row>
    <row r="25" spans="4:9" hidden="1">
      <c r="D25" s="190">
        <v>19</v>
      </c>
      <c r="E25" s="190" t="s">
        <v>958</v>
      </c>
      <c r="F25" s="190" t="s">
        <v>883</v>
      </c>
      <c r="G25" s="190">
        <f>SUMIF('Shift Malam'!I:I,'master untuk shift 2'!E25,'Shift Malam'!L:L)</f>
        <v>0</v>
      </c>
      <c r="H25" s="190" t="s">
        <v>866</v>
      </c>
      <c r="I25" s="326">
        <f>SUMIF('Shift Malam'!I:I,'master untuk shift 2'!E:E,'Shift Malam'!L:L)</f>
        <v>0</v>
      </c>
    </row>
    <row r="26" spans="4:9" hidden="1">
      <c r="D26" s="190">
        <v>20</v>
      </c>
      <c r="E26" s="190" t="s">
        <v>958</v>
      </c>
      <c r="F26" s="190" t="s">
        <v>983</v>
      </c>
      <c r="G26" s="190">
        <f>SUMIF('Shift Malam'!I:I,'master untuk shift 2'!E26,'Shift Malam'!L:L)</f>
        <v>0</v>
      </c>
      <c r="H26" s="190" t="s">
        <v>866</v>
      </c>
      <c r="I26" s="326">
        <f>SUMIF('Shift Malam'!I:I,'master untuk shift 2'!E:E,'Shift Malam'!L:L)</f>
        <v>0</v>
      </c>
    </row>
    <row r="27" spans="4:9" hidden="1">
      <c r="D27" s="190">
        <v>21</v>
      </c>
      <c r="E27" s="190" t="s">
        <v>953</v>
      </c>
      <c r="F27" s="190" t="s">
        <v>984</v>
      </c>
      <c r="G27" s="190">
        <f>SUMIF('Shift Malam'!I:I,'master untuk shift 2'!E27,'Shift Malam'!L:L)</f>
        <v>0</v>
      </c>
      <c r="H27" s="190" t="s">
        <v>872</v>
      </c>
      <c r="I27" s="326">
        <f>SUMIF('Shift Malam'!I:I,'master untuk shift 2'!E:E,'Shift Malam'!L:L)</f>
        <v>0</v>
      </c>
    </row>
    <row r="28" spans="4:9" hidden="1">
      <c r="D28" s="190">
        <v>22</v>
      </c>
      <c r="E28" s="190" t="s">
        <v>953</v>
      </c>
      <c r="F28" s="190" t="s">
        <v>985</v>
      </c>
      <c r="G28" s="190">
        <f>SUMIF('Shift Malam'!I:I,'master untuk shift 2'!E28,'Shift Malam'!L:L)</f>
        <v>0</v>
      </c>
      <c r="H28" s="190" t="s">
        <v>872</v>
      </c>
      <c r="I28" s="326">
        <f>SUMIF('Shift Malam'!I:I,'master untuk shift 2'!E:E,'Shift Malam'!L:L)</f>
        <v>0</v>
      </c>
    </row>
    <row r="29" spans="4:9" hidden="1">
      <c r="D29" s="190">
        <v>23</v>
      </c>
      <c r="E29" s="190" t="s">
        <v>747</v>
      </c>
      <c r="F29" s="190" t="s">
        <v>747</v>
      </c>
      <c r="G29" s="190">
        <f>SUMIF('Shift Malam'!I:I,'master untuk shift 2'!E29,'Shift Malam'!L:L)</f>
        <v>0</v>
      </c>
      <c r="H29" s="190" t="s">
        <v>872</v>
      </c>
      <c r="I29" s="326">
        <f>SUMIF('Shift Malam'!I:I,'master untuk shift 2'!E:E,'Shift Malam'!L:L)</f>
        <v>0</v>
      </c>
    </row>
    <row r="30" spans="4:9" hidden="1">
      <c r="D30" s="190">
        <v>24</v>
      </c>
      <c r="E30" s="190" t="s">
        <v>743</v>
      </c>
      <c r="F30" s="190" t="s">
        <v>743</v>
      </c>
      <c r="G30" s="190">
        <f>SUMIF('Shift Malam'!I:I,'master untuk shift 2'!E30,'Shift Malam'!L:L)</f>
        <v>0</v>
      </c>
      <c r="H30" s="190" t="s">
        <v>872</v>
      </c>
      <c r="I30" s="326">
        <f>SUMIF('Shift Malam'!I:I,'master untuk shift 2'!E:E,'Shift Malam'!L:L)</f>
        <v>0</v>
      </c>
    </row>
    <row r="31" spans="4:9" hidden="1">
      <c r="D31" s="190">
        <v>25</v>
      </c>
      <c r="E31" s="190" t="s">
        <v>743</v>
      </c>
      <c r="F31" s="190" t="s">
        <v>1528</v>
      </c>
      <c r="G31" s="190">
        <f>SUMIF('Shift Malam'!I:I,'master untuk shift 2'!E31,'Shift Malam'!L:L)</f>
        <v>0</v>
      </c>
      <c r="H31" s="190" t="s">
        <v>872</v>
      </c>
      <c r="I31" s="326">
        <f>SUMIF('Shift Malam'!I:I,'master untuk shift 2'!E:E,'Shift Malam'!L:L)</f>
        <v>0</v>
      </c>
    </row>
    <row r="32" spans="4:9" hidden="1">
      <c r="D32" s="190">
        <v>26</v>
      </c>
      <c r="E32" s="190" t="s">
        <v>747</v>
      </c>
      <c r="F32" s="190" t="s">
        <v>1528</v>
      </c>
      <c r="G32" s="190">
        <f>SUMIF('Shift Malam'!I:I,'master untuk shift 2'!E32,'Shift Malam'!L:L)</f>
        <v>0</v>
      </c>
      <c r="H32" s="190" t="s">
        <v>872</v>
      </c>
      <c r="I32" s="326">
        <f>SUMIF('Shift Malam'!I:I,'master untuk shift 2'!E:E,'Shift Malam'!L:L)</f>
        <v>0</v>
      </c>
    </row>
    <row r="33" spans="4:9" hidden="1">
      <c r="D33" s="190">
        <v>27</v>
      </c>
      <c r="E33" s="190" t="s">
        <v>186</v>
      </c>
      <c r="F33" s="190" t="s">
        <v>743</v>
      </c>
      <c r="G33" s="190">
        <f>SUMIF('Shift Malam'!I:I,'master untuk shift 2'!E33,'Shift Malam'!L:L)</f>
        <v>0</v>
      </c>
      <c r="H33" s="190" t="s">
        <v>872</v>
      </c>
      <c r="I33" s="326">
        <f>SUMIF('Shift Malam'!I:I,'master untuk shift 2'!E:E,'Shift Malam'!L:L)</f>
        <v>0</v>
      </c>
    </row>
    <row r="34" spans="4:9" hidden="1">
      <c r="D34" s="190">
        <v>28</v>
      </c>
      <c r="E34" s="190" t="s">
        <v>748</v>
      </c>
      <c r="F34" s="190" t="s">
        <v>748</v>
      </c>
      <c r="G34" s="190">
        <f>SUMIF('Shift Malam'!I:I,'master untuk shift 2'!E34,'Shift Malam'!L:L)</f>
        <v>0</v>
      </c>
      <c r="H34" s="190" t="s">
        <v>872</v>
      </c>
      <c r="I34" s="326">
        <f>SUMIF('Shift Malam'!I:I,'master untuk shift 2'!E:E,'Shift Malam'!L:L)</f>
        <v>0</v>
      </c>
    </row>
    <row r="35" spans="4:9" hidden="1">
      <c r="D35" s="190">
        <v>29</v>
      </c>
      <c r="E35" s="190" t="s">
        <v>748</v>
      </c>
      <c r="F35" s="190" t="s">
        <v>1528</v>
      </c>
      <c r="G35" s="190">
        <f>SUMIF('Shift Malam'!I:I,'master untuk shift 2'!E35,'Shift Malam'!L:L)</f>
        <v>0</v>
      </c>
      <c r="H35" s="190" t="s">
        <v>872</v>
      </c>
      <c r="I35" s="326">
        <f>SUMIF('Shift Malam'!I:I,'master untuk shift 2'!E:E,'Shift Malam'!L:L)</f>
        <v>0</v>
      </c>
    </row>
    <row r="36" spans="4:9" hidden="1">
      <c r="D36" s="190">
        <v>30</v>
      </c>
      <c r="E36" s="190" t="s">
        <v>182</v>
      </c>
      <c r="F36" s="190" t="s">
        <v>746</v>
      </c>
      <c r="G36" s="190">
        <f>SUMIF('Shift Malam'!I:I,'master untuk shift 2'!E36,'Shift Malam'!L:L)</f>
        <v>0</v>
      </c>
      <c r="H36" s="190" t="s">
        <v>872</v>
      </c>
      <c r="I36" s="326">
        <f>SUMIF('Shift Malam'!I:I,'master untuk shift 2'!E:E,'Shift Malam'!L:L)</f>
        <v>0</v>
      </c>
    </row>
    <row r="37" spans="4:9" hidden="1">
      <c r="D37" s="190">
        <v>31</v>
      </c>
      <c r="E37" s="190" t="s">
        <v>186</v>
      </c>
      <c r="F37" s="190" t="s">
        <v>744</v>
      </c>
      <c r="G37" s="190">
        <f>SUMIF('Shift Malam'!I:I,'master untuk shift 2'!E37,'Shift Malam'!L:L)</f>
        <v>0</v>
      </c>
      <c r="H37" s="190" t="s">
        <v>872</v>
      </c>
      <c r="I37" s="326">
        <f>SUMIF('Shift Malam'!I:I,'master untuk shift 2'!E:E,'Shift Malam'!L:L)</f>
        <v>0</v>
      </c>
    </row>
    <row r="38" spans="4:9" hidden="1">
      <c r="D38" s="190">
        <v>32</v>
      </c>
      <c r="E38" s="190" t="s">
        <v>772</v>
      </c>
      <c r="F38" s="190" t="s">
        <v>772</v>
      </c>
      <c r="G38" s="190">
        <f>SUMIF('Shift Malam'!I:I,'master untuk shift 2'!E38,'Shift Malam'!L:L)</f>
        <v>0</v>
      </c>
      <c r="H38" s="190" t="s">
        <v>872</v>
      </c>
      <c r="I38" s="326">
        <f>SUMIF('Shift Malam'!I:I,'master untuk shift 2'!E:E,'Shift Malam'!L:L)</f>
        <v>0</v>
      </c>
    </row>
    <row r="39" spans="4:9" hidden="1">
      <c r="D39" s="190">
        <v>33</v>
      </c>
      <c r="E39" s="190" t="s">
        <v>772</v>
      </c>
      <c r="F39" s="190" t="s">
        <v>868</v>
      </c>
      <c r="G39" s="190">
        <f>SUMIF('Shift Malam'!I:I,'master untuk shift 2'!E39,'Shift Malam'!L:L)</f>
        <v>0</v>
      </c>
      <c r="H39" s="190" t="s">
        <v>872</v>
      </c>
      <c r="I39" s="326">
        <f>SUMIF('Shift Malam'!I:I,'master untuk shift 2'!E:E,'Shift Malam'!L:L)</f>
        <v>0</v>
      </c>
    </row>
    <row r="40" spans="4:9" hidden="1">
      <c r="D40" s="190">
        <v>34</v>
      </c>
      <c r="E40" s="190" t="s">
        <v>238</v>
      </c>
      <c r="F40" s="190" t="s">
        <v>238</v>
      </c>
      <c r="G40" s="190">
        <f>SUMIF('Shift Malam'!I:I,'master untuk shift 2'!E40,'Shift Malam'!L:L)</f>
        <v>0</v>
      </c>
      <c r="H40" s="190" t="s">
        <v>872</v>
      </c>
      <c r="I40" s="326">
        <f>SUMIF('Shift Malam'!I:I,'master untuk shift 2'!E:E,'Shift Malam'!L:L)</f>
        <v>0</v>
      </c>
    </row>
    <row r="41" spans="4:9" hidden="1">
      <c r="D41" s="190">
        <v>35</v>
      </c>
      <c r="E41" s="190" t="s">
        <v>775</v>
      </c>
      <c r="F41" s="190" t="s">
        <v>869</v>
      </c>
      <c r="G41" s="190">
        <f>SUMIF('Shift Malam'!I:I,'master untuk shift 2'!E41,'Shift Malam'!L:L)</f>
        <v>0</v>
      </c>
      <c r="H41" s="190" t="s">
        <v>872</v>
      </c>
      <c r="I41" s="326">
        <f>SUMIF('Shift Malam'!I:I,'master untuk shift 2'!E:E,'Shift Malam'!L:L)</f>
        <v>0</v>
      </c>
    </row>
    <row r="42" spans="4:9" hidden="1">
      <c r="D42" s="190">
        <v>36</v>
      </c>
      <c r="E42" s="190" t="s">
        <v>596</v>
      </c>
      <c r="F42" s="190" t="s">
        <v>596</v>
      </c>
      <c r="G42" s="190">
        <f>SUMIF('Shift Malam'!I:I,'master untuk shift 2'!E42,'Shift Malam'!L:L)</f>
        <v>0</v>
      </c>
      <c r="H42" s="190" t="s">
        <v>867</v>
      </c>
      <c r="I42" s="326">
        <f>SUMIF('Shift Malam'!I:I,'master untuk shift 2'!E:E,'Shift Malam'!L:L)</f>
        <v>0</v>
      </c>
    </row>
    <row r="43" spans="4:9" hidden="1">
      <c r="D43" s="190">
        <v>37</v>
      </c>
      <c r="E43" s="190" t="s">
        <v>596</v>
      </c>
      <c r="F43" s="190" t="s">
        <v>600</v>
      </c>
      <c r="G43" s="190">
        <f>SUMIF('Shift Malam'!I:I,'master untuk shift 2'!E43,'Shift Malam'!L:L)</f>
        <v>0</v>
      </c>
      <c r="H43" s="190" t="s">
        <v>867</v>
      </c>
      <c r="I43" s="326">
        <f>SUMIF('Shift Malam'!I:I,'master untuk shift 2'!E:E,'Shift Malam'!L:L)</f>
        <v>0</v>
      </c>
    </row>
    <row r="44" spans="4:9" hidden="1">
      <c r="D44" s="190">
        <v>38</v>
      </c>
      <c r="E44" s="190" t="s">
        <v>603</v>
      </c>
      <c r="F44" s="190" t="s">
        <v>603</v>
      </c>
      <c r="G44" s="190">
        <f>SUMIF('Shift Malam'!I:I,'master untuk shift 2'!E44,'Shift Malam'!L:L)</f>
        <v>0</v>
      </c>
      <c r="H44" s="190" t="s">
        <v>867</v>
      </c>
      <c r="I44" s="326">
        <f>SUMIF('Shift Malam'!I:I,'master untuk shift 2'!E:E,'Shift Malam'!L:L)</f>
        <v>0</v>
      </c>
    </row>
    <row r="45" spans="4:9" hidden="1">
      <c r="D45" s="190">
        <v>39</v>
      </c>
      <c r="E45" s="190" t="s">
        <v>138</v>
      </c>
      <c r="F45" s="190" t="s">
        <v>138</v>
      </c>
      <c r="G45" s="190">
        <f>SUMIF('Shift Malam'!I:I,'master untuk shift 2'!E45,'Shift Malam'!L:L)</f>
        <v>0</v>
      </c>
      <c r="H45" s="190" t="s">
        <v>867</v>
      </c>
      <c r="I45" s="326">
        <f>SUMIF('Shift Malam'!I:I,'master untuk shift 2'!E:E,'Shift Malam'!L:L)</f>
        <v>0</v>
      </c>
    </row>
    <row r="46" spans="4:9" hidden="1">
      <c r="D46" s="190">
        <v>40</v>
      </c>
      <c r="E46" s="190" t="s">
        <v>142</v>
      </c>
      <c r="F46" s="190" t="s">
        <v>142</v>
      </c>
      <c r="G46" s="190">
        <f>SUMIF('Shift Malam'!I:I,'master untuk shift 2'!E46,'Shift Malam'!L:L)</f>
        <v>0</v>
      </c>
      <c r="H46" s="190" t="s">
        <v>867</v>
      </c>
      <c r="I46" s="326">
        <f>SUMIF('Shift Malam'!I:I,'master untuk shift 2'!E:E,'Shift Malam'!L:L)</f>
        <v>0</v>
      </c>
    </row>
    <row r="47" spans="4:9" hidden="1">
      <c r="D47" s="190">
        <v>41</v>
      </c>
      <c r="E47" s="190" t="s">
        <v>122</v>
      </c>
      <c r="F47" s="190" t="s">
        <v>122</v>
      </c>
      <c r="G47" s="190">
        <f>SUMIF('Shift Malam'!I:I,'master untuk shift 2'!E47,'Shift Malam'!L:L)</f>
        <v>0</v>
      </c>
      <c r="H47" s="190" t="s">
        <v>867</v>
      </c>
      <c r="I47" s="326">
        <f>SUMIF('Shift Malam'!I:I,'master untuk shift 2'!E:E,'Shift Malam'!L:L)</f>
        <v>0</v>
      </c>
    </row>
    <row r="48" spans="4:9" hidden="1">
      <c r="D48" s="190">
        <v>42</v>
      </c>
      <c r="E48" s="190" t="s">
        <v>129</v>
      </c>
      <c r="F48" s="190" t="s">
        <v>129</v>
      </c>
      <c r="G48" s="190">
        <f>SUMIF('Shift Malam'!I:I,'master untuk shift 2'!E48,'Shift Malam'!L:L)</f>
        <v>0</v>
      </c>
      <c r="H48" s="190" t="s">
        <v>867</v>
      </c>
      <c r="I48" s="326">
        <f>SUMIF('Shift Malam'!I:I,'master untuk shift 2'!E:E,'Shift Malam'!L:L)</f>
        <v>0</v>
      </c>
    </row>
    <row r="49" spans="4:9" hidden="1">
      <c r="D49" s="190">
        <v>43</v>
      </c>
      <c r="E49" s="190" t="s">
        <v>125</v>
      </c>
      <c r="F49" s="190" t="s">
        <v>125</v>
      </c>
      <c r="G49" s="190">
        <f>SUMIF('Shift Malam'!I:I,'master untuk shift 2'!E49,'Shift Malam'!L:L)</f>
        <v>0</v>
      </c>
      <c r="H49" s="190" t="s">
        <v>867</v>
      </c>
      <c r="I49" s="326">
        <f>SUMIF('Shift Malam'!I:I,'master untuk shift 2'!E:E,'Shift Malam'!L:L)</f>
        <v>0</v>
      </c>
    </row>
    <row r="50" spans="4:9" hidden="1">
      <c r="D50" s="190">
        <v>44</v>
      </c>
      <c r="E50" s="190" t="s">
        <v>134</v>
      </c>
      <c r="F50" s="190" t="s">
        <v>134</v>
      </c>
      <c r="G50" s="190">
        <f>SUMIF('Shift Malam'!I:I,'master untuk shift 2'!E50,'Shift Malam'!L:L)</f>
        <v>0</v>
      </c>
      <c r="H50" s="190" t="s">
        <v>867</v>
      </c>
      <c r="I50" s="326">
        <f>SUMIF('Shift Malam'!I:I,'master untuk shift 2'!E:E,'Shift Malam'!L:L)</f>
        <v>0</v>
      </c>
    </row>
    <row r="51" spans="4:9" hidden="1">
      <c r="D51" s="190">
        <v>45</v>
      </c>
      <c r="E51" s="190" t="s">
        <v>124</v>
      </c>
      <c r="F51" s="190" t="s">
        <v>122</v>
      </c>
      <c r="G51" s="190">
        <f>SUMIF('Shift Malam'!I:I,'master untuk shift 2'!E51,'Shift Malam'!L:L)</f>
        <v>0</v>
      </c>
      <c r="H51" s="190" t="s">
        <v>867</v>
      </c>
      <c r="I51" s="326">
        <f>SUMIF('Shift Malam'!I:I,'master untuk shift 2'!E:E,'Shift Malam'!L:L)</f>
        <v>0</v>
      </c>
    </row>
    <row r="52" spans="4:9" hidden="1">
      <c r="D52" s="190">
        <v>46</v>
      </c>
      <c r="E52" s="190" t="s">
        <v>133</v>
      </c>
      <c r="F52" s="190" t="s">
        <v>129</v>
      </c>
      <c r="G52" s="190">
        <f>SUMIF('Shift Malam'!I:I,'master untuk shift 2'!E52,'Shift Malam'!L:L)</f>
        <v>0</v>
      </c>
      <c r="H52" s="190" t="s">
        <v>867</v>
      </c>
      <c r="I52" s="326">
        <f>SUMIF('Shift Malam'!I:I,'master untuk shift 2'!E:E,'Shift Malam'!L:L)</f>
        <v>0</v>
      </c>
    </row>
    <row r="53" spans="4:9" hidden="1">
      <c r="D53" s="190">
        <v>47</v>
      </c>
      <c r="E53" s="190" t="s">
        <v>128</v>
      </c>
      <c r="F53" s="190" t="s">
        <v>125</v>
      </c>
      <c r="G53" s="190">
        <f>SUMIF('Shift Malam'!I:I,'master untuk shift 2'!E53,'Shift Malam'!L:L)</f>
        <v>0</v>
      </c>
      <c r="H53" s="190" t="s">
        <v>867</v>
      </c>
      <c r="I53" s="326">
        <f>SUMIF('Shift Malam'!I:I,'master untuk shift 2'!E:E,'Shift Malam'!L:L)</f>
        <v>0</v>
      </c>
    </row>
    <row r="54" spans="4:9" hidden="1">
      <c r="D54" s="190">
        <v>48</v>
      </c>
      <c r="E54" s="190" t="s">
        <v>137</v>
      </c>
      <c r="F54" s="190" t="s">
        <v>134</v>
      </c>
      <c r="G54" s="190">
        <f>SUMIF('Shift Malam'!I:I,'master untuk shift 2'!E54,'Shift Malam'!L:L)</f>
        <v>0</v>
      </c>
      <c r="H54" s="190" t="s">
        <v>867</v>
      </c>
      <c r="I54" s="326">
        <f>SUMIF('Shift Malam'!I:I,'master untuk shift 2'!E:E,'Shift Malam'!L:L)</f>
        <v>0</v>
      </c>
    </row>
    <row r="55" spans="4:9" hidden="1">
      <c r="D55" s="190">
        <v>49</v>
      </c>
      <c r="E55" s="190" t="s">
        <v>163</v>
      </c>
      <c r="F55" s="190" t="s">
        <v>163</v>
      </c>
      <c r="G55" s="190">
        <f>SUMIF('Shift Malam'!I:I,'master untuk shift 2'!E55,'Shift Malam'!L:L)</f>
        <v>0</v>
      </c>
      <c r="H55" s="190" t="s">
        <v>867</v>
      </c>
      <c r="I55" s="326">
        <f>SUMIF('Shift Malam'!I:I,'master untuk shift 2'!E:E,'Shift Malam'!L:L)</f>
        <v>0</v>
      </c>
    </row>
    <row r="56" spans="4:9" hidden="1">
      <c r="D56" s="190">
        <v>50</v>
      </c>
      <c r="E56" s="190" t="s">
        <v>167</v>
      </c>
      <c r="F56" s="190" t="s">
        <v>167</v>
      </c>
      <c r="G56" s="190">
        <f>SUMIF('Shift Malam'!I:I,'master untuk shift 2'!E56,'Shift Malam'!L:L)</f>
        <v>0</v>
      </c>
      <c r="H56" s="190" t="s">
        <v>867</v>
      </c>
      <c r="I56" s="326">
        <f>SUMIF('Shift Malam'!I:I,'master untuk shift 2'!E:E,'Shift Malam'!L:L)</f>
        <v>0</v>
      </c>
    </row>
    <row r="57" spans="4:9">
      <c r="D57" s="190">
        <v>51</v>
      </c>
      <c r="E57" s="190" t="s">
        <v>1531</v>
      </c>
      <c r="F57" s="190" t="s">
        <v>145</v>
      </c>
      <c r="G57" s="190">
        <f>SUMIF('Shift Malam'!I:I,'master untuk shift 2'!E57,'Shift Malam'!L:L)</f>
        <v>0</v>
      </c>
      <c r="H57" s="190" t="s">
        <v>882</v>
      </c>
      <c r="I57" s="326">
        <f>SUMIF('Shift Malam'!I:I,'master untuk shift 2'!E:E,'Shift Malam'!L:L)</f>
        <v>0</v>
      </c>
    </row>
    <row r="58" spans="4:9">
      <c r="D58" s="190">
        <v>52</v>
      </c>
      <c r="E58" s="190" t="s">
        <v>150</v>
      </c>
      <c r="F58" s="190" t="s">
        <v>150</v>
      </c>
      <c r="G58" s="190">
        <f>SUMIF('Shift Malam'!I:I,'master untuk shift 2'!E58,'Shift Malam'!L:L)</f>
        <v>0</v>
      </c>
      <c r="H58" s="190" t="s">
        <v>882</v>
      </c>
      <c r="I58" s="326">
        <f>SUMIF('Shift Malam'!I:I,'master untuk shift 2'!E:E,'Shift Malam'!L:L)</f>
        <v>0</v>
      </c>
    </row>
    <row r="59" spans="4:9">
      <c r="D59" s="190">
        <v>53</v>
      </c>
      <c r="E59" s="190" t="s">
        <v>153</v>
      </c>
      <c r="F59" s="190" t="s">
        <v>153</v>
      </c>
      <c r="G59" s="190">
        <f>SUMIF('Shift Malam'!I:I,'master untuk shift 2'!E59,'Shift Malam'!L:L)</f>
        <v>0</v>
      </c>
      <c r="H59" s="190" t="s">
        <v>882</v>
      </c>
      <c r="I59" s="326">
        <f>SUMIF('Shift Malam'!I:I,'master untuk shift 2'!E:E,'Shift Malam'!L:L)</f>
        <v>0</v>
      </c>
    </row>
    <row r="60" spans="4:9" hidden="1">
      <c r="D60" s="190">
        <v>54</v>
      </c>
      <c r="E60" s="190" t="s">
        <v>214</v>
      </c>
      <c r="F60" s="190" t="s">
        <v>214</v>
      </c>
      <c r="G60" s="190">
        <f>SUMIF('Shift Malam'!I:I,'master untuk shift 2'!E60,'Shift Malam'!L:L)</f>
        <v>0</v>
      </c>
      <c r="H60" s="190" t="s">
        <v>867</v>
      </c>
      <c r="I60" s="326">
        <f>SUMIF('Shift Malam'!I:I,'master untuk shift 2'!E:E,'Shift Malam'!L:L)</f>
        <v>0</v>
      </c>
    </row>
    <row r="61" spans="4:9" hidden="1">
      <c r="D61" s="190">
        <v>55</v>
      </c>
      <c r="E61" s="190" t="s">
        <v>214</v>
      </c>
      <c r="F61" s="190" t="s">
        <v>218</v>
      </c>
      <c r="G61" s="190">
        <f>SUMIF('Shift Malam'!I:I,'master untuk shift 2'!E61,'Shift Malam'!L:L)</f>
        <v>0</v>
      </c>
      <c r="H61" s="190" t="s">
        <v>867</v>
      </c>
      <c r="I61" s="326">
        <f>SUMIF('Shift Malam'!I:I,'master untuk shift 2'!E:E,'Shift Malam'!L:L)</f>
        <v>0</v>
      </c>
    </row>
    <row r="62" spans="4:9" hidden="1">
      <c r="D62" s="190">
        <v>56</v>
      </c>
      <c r="E62" s="190" t="s">
        <v>155</v>
      </c>
      <c r="F62" s="190" t="s">
        <v>155</v>
      </c>
      <c r="G62" s="190">
        <f>SUMIF('Shift Malam'!I:I,'master untuk shift 2'!E62,'Shift Malam'!L:L)</f>
        <v>0</v>
      </c>
      <c r="H62" s="190" t="s">
        <v>872</v>
      </c>
      <c r="I62" s="326">
        <f>SUMIF('Shift Malam'!I:I,'master untuk shift 2'!E:E,'Shift Malam'!L:L)</f>
        <v>0</v>
      </c>
    </row>
    <row r="63" spans="4:9" hidden="1">
      <c r="D63" s="190">
        <v>57</v>
      </c>
      <c r="E63" s="190" t="s">
        <v>155</v>
      </c>
      <c r="F63" s="190" t="s">
        <v>160</v>
      </c>
      <c r="G63" s="190">
        <f>SUMIF('Shift Malam'!I:I,'master untuk shift 2'!E63,'Shift Malam'!L:L)</f>
        <v>0</v>
      </c>
      <c r="H63" s="190" t="s">
        <v>872</v>
      </c>
      <c r="I63" s="326">
        <f>SUMIF('Shift Malam'!I:I,'master untuk shift 2'!E:E,'Shift Malam'!L:L)</f>
        <v>0</v>
      </c>
    </row>
    <row r="64" spans="4:9">
      <c r="D64" s="190">
        <v>58</v>
      </c>
      <c r="E64" s="190" t="s">
        <v>200</v>
      </c>
      <c r="F64" s="190" t="s">
        <v>196</v>
      </c>
      <c r="G64" s="190">
        <f>SUMIF('Shift Malam'!I:I,'master untuk shift 2'!E64,'Shift Malam'!L:L)</f>
        <v>0</v>
      </c>
      <c r="H64" s="190" t="s">
        <v>882</v>
      </c>
      <c r="I64" s="326">
        <f>SUMIF('Shift Malam'!I:I,'master untuk shift 2'!E:E,'Shift Malam'!L:L)</f>
        <v>0</v>
      </c>
    </row>
    <row r="65" spans="4:9">
      <c r="D65" s="190">
        <v>59</v>
      </c>
      <c r="E65" s="190" t="s">
        <v>205</v>
      </c>
      <c r="F65" s="190" t="s">
        <v>202</v>
      </c>
      <c r="G65" s="190">
        <f>SUMIF('Shift Malam'!I:I,'master untuk shift 2'!E65,'Shift Malam'!L:L)</f>
        <v>0</v>
      </c>
      <c r="H65" s="190" t="s">
        <v>882</v>
      </c>
      <c r="I65" s="326">
        <f>SUMIF('Shift Malam'!I:I,'master untuk shift 2'!E:E,'Shift Malam'!L:L)</f>
        <v>0</v>
      </c>
    </row>
    <row r="66" spans="4:9">
      <c r="D66" s="190">
        <v>60</v>
      </c>
      <c r="E66" s="190" t="s">
        <v>371</v>
      </c>
      <c r="F66" s="190" t="s">
        <v>371</v>
      </c>
      <c r="G66" s="190">
        <f>SUMIF('Shift Malam'!I:I,'master untuk shift 2'!E66,'Shift Malam'!L:L)</f>
        <v>0</v>
      </c>
      <c r="H66" s="190" t="s">
        <v>882</v>
      </c>
      <c r="I66" s="326">
        <f>SUMIF('Shift Malam'!I:I,'master untuk shift 2'!E:E,'Shift Malam'!L:L)</f>
        <v>0</v>
      </c>
    </row>
    <row r="67" spans="4:9" hidden="1">
      <c r="D67" s="190">
        <v>61</v>
      </c>
      <c r="E67" s="190" t="s">
        <v>429</v>
      </c>
      <c r="F67" s="190" t="s">
        <v>429</v>
      </c>
      <c r="G67" s="190">
        <f>SUMIF('Shift Malam'!I:I,'master untuk shift 2'!E67,'Shift Malam'!L:L)</f>
        <v>0</v>
      </c>
      <c r="H67" s="190" t="s">
        <v>870</v>
      </c>
      <c r="I67" s="326">
        <f>SUMIF('Shift Malam'!I:I,'master untuk shift 2'!E:E,'Shift Malam'!L:L)</f>
        <v>0</v>
      </c>
    </row>
    <row r="68" spans="4:9" hidden="1">
      <c r="D68" s="190">
        <v>62</v>
      </c>
      <c r="E68" s="190" t="s">
        <v>850</v>
      </c>
      <c r="F68" s="190" t="s">
        <v>767</v>
      </c>
      <c r="G68" s="190">
        <f>SUMIF('Shift Malam'!I:I,'master untuk shift 2'!E68,'Shift Malam'!L:L)</f>
        <v>0</v>
      </c>
      <c r="H68" s="190" t="s">
        <v>870</v>
      </c>
      <c r="I68" s="326">
        <f>SUMIF('Shift Malam'!I:I,'master untuk shift 2'!E:E,'Shift Malam'!L:L)</f>
        <v>0</v>
      </c>
    </row>
    <row r="69" spans="4:9" hidden="1">
      <c r="D69" s="190">
        <v>63</v>
      </c>
      <c r="E69" s="190" t="s">
        <v>401</v>
      </c>
      <c r="F69" s="190" t="s">
        <v>401</v>
      </c>
      <c r="G69" s="190">
        <f>SUMIF('Shift Malam'!I:I,'master untuk shift 2'!E69,'Shift Malam'!L:L)</f>
        <v>0</v>
      </c>
      <c r="H69" s="190" t="s">
        <v>870</v>
      </c>
      <c r="I69" s="326">
        <f>SUMIF('Shift Malam'!I:I,'master untuk shift 2'!E:E,'Shift Malam'!L:L)</f>
        <v>0</v>
      </c>
    </row>
    <row r="70" spans="4:9" hidden="1">
      <c r="D70" s="190">
        <v>64</v>
      </c>
      <c r="E70" s="190" t="s">
        <v>405</v>
      </c>
      <c r="F70" s="190" t="s">
        <v>405</v>
      </c>
      <c r="G70" s="190">
        <f>SUMIF('Shift Malam'!I:I,'master untuk shift 2'!E70,'Shift Malam'!L:L)</f>
        <v>0</v>
      </c>
      <c r="H70" s="190" t="s">
        <v>870</v>
      </c>
      <c r="I70" s="326">
        <f>SUMIF('Shift Malam'!I:I,'master untuk shift 2'!E:E,'Shift Malam'!L:L)</f>
        <v>0</v>
      </c>
    </row>
    <row r="71" spans="4:9" hidden="1">
      <c r="D71" s="190">
        <v>65</v>
      </c>
      <c r="E71" s="190" t="s">
        <v>278</v>
      </c>
      <c r="F71" s="190" t="s">
        <v>274</v>
      </c>
      <c r="G71" s="190">
        <f>SUMIF('Shift Malam'!I:I,'master untuk shift 2'!E71,'Shift Malam'!L:L)</f>
        <v>0</v>
      </c>
      <c r="H71" s="190" t="s">
        <v>870</v>
      </c>
      <c r="I71" s="326">
        <f>SUMIF('Shift Malam'!I:I,'master untuk shift 2'!E:E,'Shift Malam'!L:L)</f>
        <v>0</v>
      </c>
    </row>
    <row r="72" spans="4:9" hidden="1">
      <c r="D72" s="190">
        <v>66</v>
      </c>
      <c r="E72" s="190" t="s">
        <v>274</v>
      </c>
      <c r="F72" s="190" t="s">
        <v>274</v>
      </c>
      <c r="G72" s="190">
        <f>SUMIF('Shift Malam'!I:I,'master untuk shift 2'!E72,'Shift Malam'!L:L)</f>
        <v>0</v>
      </c>
      <c r="H72" s="190" t="s">
        <v>870</v>
      </c>
      <c r="I72" s="326">
        <f>SUMIF('Shift Malam'!I:I,'master untuk shift 2'!E:E,'Shift Malam'!L:L)</f>
        <v>0</v>
      </c>
    </row>
    <row r="73" spans="4:9" hidden="1">
      <c r="D73" s="190">
        <v>67</v>
      </c>
      <c r="E73" s="190" t="s">
        <v>468</v>
      </c>
      <c r="F73" s="190" t="s">
        <v>468</v>
      </c>
      <c r="G73" s="190">
        <f>SUMIF('Shift Malam'!I:I,'master untuk shift 2'!E73,'Shift Malam'!L:L)</f>
        <v>0</v>
      </c>
      <c r="H73" s="190" t="s">
        <v>870</v>
      </c>
      <c r="I73" s="326">
        <f>SUMIF('Shift Malam'!I:I,'master untuk shift 2'!E:E,'Shift Malam'!L:L)</f>
        <v>0</v>
      </c>
    </row>
    <row r="74" spans="4:9" hidden="1">
      <c r="D74" s="190">
        <v>68</v>
      </c>
      <c r="E74" s="190" t="s">
        <v>476</v>
      </c>
      <c r="F74" s="190" t="s">
        <v>472</v>
      </c>
      <c r="G74" s="190">
        <f>SUMIF('Shift Malam'!I:I,'master untuk shift 2'!E74,'Shift Malam'!L:L)</f>
        <v>0</v>
      </c>
      <c r="H74" s="190" t="s">
        <v>870</v>
      </c>
      <c r="I74" s="326">
        <f>SUMIF('Shift Malam'!I:I,'master untuk shift 2'!E:E,'Shift Malam'!L:L)</f>
        <v>0</v>
      </c>
    </row>
    <row r="75" spans="4:9" hidden="1">
      <c r="D75" s="190">
        <v>69</v>
      </c>
      <c r="E75" s="190" t="s">
        <v>472</v>
      </c>
      <c r="F75" s="190" t="s">
        <v>472</v>
      </c>
      <c r="G75" s="190">
        <f>SUMIF('Shift Malam'!I:I,'master untuk shift 2'!E75,'Shift Malam'!L:L)</f>
        <v>0</v>
      </c>
      <c r="H75" s="190" t="s">
        <v>870</v>
      </c>
      <c r="I75" s="326">
        <f>SUMIF('Shift Malam'!I:I,'master untuk shift 2'!E:E,'Shift Malam'!L:L)</f>
        <v>0</v>
      </c>
    </row>
    <row r="76" spans="4:9" hidden="1">
      <c r="D76" s="190">
        <v>70</v>
      </c>
      <c r="E76" s="190" t="s">
        <v>355</v>
      </c>
      <c r="F76" s="190" t="s">
        <v>351</v>
      </c>
      <c r="G76" s="190">
        <f>SUMIF('Shift Malam'!I:I,'master untuk shift 2'!E76,'Shift Malam'!L:L)</f>
        <v>0</v>
      </c>
      <c r="H76" s="190" t="s">
        <v>870</v>
      </c>
      <c r="I76" s="326">
        <f>SUMIF('Shift Malam'!I:I,'master untuk shift 2'!E:E,'Shift Malam'!L:L)</f>
        <v>0</v>
      </c>
    </row>
    <row r="77" spans="4:9" hidden="1">
      <c r="D77" s="190">
        <v>71</v>
      </c>
      <c r="E77" s="190" t="s">
        <v>360</v>
      </c>
      <c r="F77" s="190" t="s">
        <v>357</v>
      </c>
      <c r="G77" s="190">
        <f>SUMIF('Shift Malam'!I:I,'master untuk shift 2'!E77,'Shift Malam'!L:L)</f>
        <v>0</v>
      </c>
      <c r="H77" s="190" t="s">
        <v>870</v>
      </c>
      <c r="I77" s="326">
        <f>SUMIF('Shift Malam'!I:I,'master untuk shift 2'!E:E,'Shift Malam'!L:L)</f>
        <v>0</v>
      </c>
    </row>
    <row r="78" spans="4:9" hidden="1">
      <c r="D78" s="190">
        <v>72</v>
      </c>
      <c r="E78" s="190" t="s">
        <v>423</v>
      </c>
      <c r="F78" s="190" t="s">
        <v>423</v>
      </c>
      <c r="G78" s="190">
        <f>SUMIF('Shift Malam'!I:I,'master untuk shift 2'!E78,'Shift Malam'!L:L)</f>
        <v>0</v>
      </c>
      <c r="H78" s="190" t="s">
        <v>870</v>
      </c>
      <c r="I78" s="326">
        <f>SUMIF('Shift Malam'!I:I,'master untuk shift 2'!E:E,'Shift Malam'!L:L)</f>
        <v>0</v>
      </c>
    </row>
    <row r="79" spans="4:9" hidden="1">
      <c r="D79" s="190">
        <v>73</v>
      </c>
      <c r="E79" s="190" t="s">
        <v>732</v>
      </c>
      <c r="F79" s="190" t="s">
        <v>732</v>
      </c>
      <c r="G79" s="190">
        <f>SUMIF('Shift Malam'!I:I,'master untuk shift 2'!E79,'Shift Malam'!L:L)</f>
        <v>0</v>
      </c>
      <c r="H79" s="190" t="s">
        <v>870</v>
      </c>
      <c r="I79" s="326">
        <f>SUMIF('Shift Malam'!I:I,'master untuk shift 2'!E:E,'Shift Malam'!L:L)</f>
        <v>0</v>
      </c>
    </row>
    <row r="80" spans="4:9" hidden="1">
      <c r="D80" s="190">
        <v>74</v>
      </c>
      <c r="E80" s="190" t="s">
        <v>871</v>
      </c>
      <c r="F80" s="190" t="s">
        <v>871</v>
      </c>
      <c r="G80" s="190">
        <f>SUMIF('Shift Malam'!I:I,'master untuk shift 2'!E80,'Shift Malam'!L:L)</f>
        <v>0</v>
      </c>
      <c r="H80" s="190" t="s">
        <v>870</v>
      </c>
      <c r="I80" s="326">
        <f>SUMIF('Shift Malam'!I:I,'master untuk shift 2'!E:E,'Shift Malam'!L:L)</f>
        <v>0</v>
      </c>
    </row>
    <row r="81" spans="4:11" hidden="1">
      <c r="D81" s="190">
        <v>75</v>
      </c>
      <c r="E81" s="190" t="s">
        <v>779</v>
      </c>
      <c r="F81" s="190" t="s">
        <v>774</v>
      </c>
      <c r="G81" s="190">
        <f>SUMIF('Shift Malam'!I:I,'master untuk shift 2'!E81,'Shift Malam'!L:L)</f>
        <v>0</v>
      </c>
      <c r="H81" s="190" t="s">
        <v>870</v>
      </c>
      <c r="I81" s="326">
        <f>SUMIF('Shift Malam'!I:I,'master untuk shift 2'!E:E,'Shift Malam'!L:L)</f>
        <v>0</v>
      </c>
    </row>
    <row r="82" spans="4:11">
      <c r="D82" s="190">
        <v>76</v>
      </c>
      <c r="E82" s="190" t="s">
        <v>544</v>
      </c>
      <c r="F82" s="190" t="s">
        <v>544</v>
      </c>
      <c r="G82" s="190">
        <f>SUMIF('Shift Malam'!I:I,'master untuk shift 2'!E82,'Shift Malam'!L:L)</f>
        <v>0</v>
      </c>
      <c r="H82" s="190" t="s">
        <v>876</v>
      </c>
      <c r="I82" s="326">
        <f>SUMIF('Shift Malam'!I:I,'master untuk shift 2'!E:E,'Shift Malam'!L:L)</f>
        <v>0</v>
      </c>
    </row>
    <row r="83" spans="4:11" hidden="1">
      <c r="D83" s="190">
        <v>77</v>
      </c>
      <c r="E83" s="190" t="s">
        <v>973</v>
      </c>
      <c r="F83" s="190" t="s">
        <v>1410</v>
      </c>
      <c r="G83" s="190">
        <f>SUMIF('Shift Malam'!I:I,'master untuk shift 2'!E83,'Shift Malam'!L:L)</f>
        <v>0</v>
      </c>
      <c r="H83" s="190" t="s">
        <v>870</v>
      </c>
      <c r="I83" s="326">
        <f>SUMIF('Shift Malam'!I:I,'master untuk shift 2'!E:E,'Shift Malam'!L:L)</f>
        <v>0</v>
      </c>
      <c r="K83" s="333" t="s">
        <v>1403</v>
      </c>
    </row>
    <row r="84" spans="4:11" hidden="1">
      <c r="D84" s="190">
        <v>78</v>
      </c>
      <c r="E84" s="190" t="s">
        <v>973</v>
      </c>
      <c r="F84" s="190" t="s">
        <v>1411</v>
      </c>
      <c r="G84" s="190">
        <f>SUMIF('Shift Malam'!I:I,'master untuk shift 2'!E84,'Shift Malam'!L:L)</f>
        <v>0</v>
      </c>
      <c r="H84" s="190" t="s">
        <v>870</v>
      </c>
      <c r="I84" s="326">
        <f>SUMIF('Shift Malam'!I:I,'master untuk shift 2'!E:E,'Shift Malam'!L:L)</f>
        <v>0</v>
      </c>
      <c r="K84" s="332" t="s">
        <v>1404</v>
      </c>
    </row>
    <row r="85" spans="4:11" ht="15.75" hidden="1" thickBot="1">
      <c r="D85" s="190">
        <v>79</v>
      </c>
      <c r="E85" s="190" t="s">
        <v>975</v>
      </c>
      <c r="F85" s="190" t="s">
        <v>933</v>
      </c>
      <c r="G85" s="190">
        <f>SUMIF('Shift Malam'!I:I,'master untuk shift 2'!E85,'Shift Malam'!L:L)</f>
        <v>0</v>
      </c>
      <c r="H85" s="190" t="s">
        <v>870</v>
      </c>
      <c r="I85" s="326">
        <f>SUMIF('Shift Malam'!I:I,'master untuk shift 2'!E:E,'Shift Malam'!L:L)</f>
        <v>0</v>
      </c>
      <c r="K85" s="334" t="s">
        <v>998</v>
      </c>
    </row>
    <row r="86" spans="4:11" hidden="1">
      <c r="D86" s="190">
        <v>80</v>
      </c>
      <c r="E86" s="190" t="s">
        <v>965</v>
      </c>
      <c r="F86" s="190" t="s">
        <v>986</v>
      </c>
      <c r="G86" s="190">
        <f>SUMIF('Shift Malam'!I:I,'master untuk shift 2'!E86,'Shift Malam'!L:L)</f>
        <v>0</v>
      </c>
      <c r="H86" s="190" t="s">
        <v>870</v>
      </c>
      <c r="I86" s="326">
        <f>SUMIF('Shift Malam'!I:I,'master untuk shift 2'!E:E,'Shift Malam'!L:L)</f>
        <v>0</v>
      </c>
      <c r="K86" s="333" t="s">
        <v>1405</v>
      </c>
    </row>
    <row r="87" spans="4:11" ht="15.75" hidden="1" thickBot="1">
      <c r="D87" s="190">
        <v>81</v>
      </c>
      <c r="E87" s="190" t="s">
        <v>979</v>
      </c>
      <c r="F87" s="190" t="s">
        <v>993</v>
      </c>
      <c r="G87" s="190">
        <f>SUMIF('Shift Malam'!I:I,'master untuk shift 2'!E87,'Shift Malam'!L:L)</f>
        <v>0</v>
      </c>
      <c r="H87" s="190" t="s">
        <v>870</v>
      </c>
      <c r="I87" s="326">
        <f>SUMIF('Shift Malam'!I:I,'master untuk shift 2'!E:E,'Shift Malam'!L:L)</f>
        <v>0</v>
      </c>
      <c r="K87" s="334" t="s">
        <v>1406</v>
      </c>
    </row>
    <row r="88" spans="4:11" hidden="1">
      <c r="D88" s="190">
        <v>82</v>
      </c>
      <c r="E88" s="190" t="s">
        <v>977</v>
      </c>
      <c r="F88" s="190" t="s">
        <v>994</v>
      </c>
      <c r="G88" s="190">
        <f>SUMIF('Shift Malam'!I:I,'master untuk shift 2'!E88,'Shift Malam'!L:L)</f>
        <v>0</v>
      </c>
      <c r="H88" s="190" t="s">
        <v>870</v>
      </c>
      <c r="I88" s="326">
        <f>SUMIF('Shift Malam'!I:I,'master untuk shift 2'!E:E,'Shift Malam'!L:L)</f>
        <v>0</v>
      </c>
      <c r="K88" s="333" t="s">
        <v>1407</v>
      </c>
    </row>
    <row r="89" spans="4:11" ht="15.75" hidden="1" thickBot="1">
      <c r="D89" s="190">
        <v>83</v>
      </c>
      <c r="E89" s="190" t="s">
        <v>987</v>
      </c>
      <c r="F89" s="190" t="s">
        <v>924</v>
      </c>
      <c r="G89" s="190">
        <f>SUMIF('Shift Malam'!I:I,'master untuk shift 2'!E89,'Shift Malam'!L:L)</f>
        <v>0</v>
      </c>
      <c r="H89" s="190" t="s">
        <v>870</v>
      </c>
      <c r="I89" s="326">
        <f>SUMIF('Shift Malam'!I:I,'master untuk shift 2'!E:E,'Shift Malam'!L:L)</f>
        <v>0</v>
      </c>
      <c r="K89" s="334" t="s">
        <v>1408</v>
      </c>
    </row>
    <row r="90" spans="4:11" hidden="1">
      <c r="D90" s="190">
        <v>84</v>
      </c>
      <c r="E90" s="190" t="s">
        <v>981</v>
      </c>
      <c r="F90" s="190" t="s">
        <v>995</v>
      </c>
      <c r="G90" s="190">
        <f>SUMIF('Shift Malam'!I:I,'master untuk shift 2'!E90,'Shift Malam'!L:L)</f>
        <v>0</v>
      </c>
      <c r="H90" s="190" t="s">
        <v>870</v>
      </c>
      <c r="I90" s="326">
        <f>SUMIF('Shift Malam'!I:I,'master untuk shift 2'!E:E,'Shift Malam'!L:L)</f>
        <v>0</v>
      </c>
      <c r="K90" s="333" t="s">
        <v>1409</v>
      </c>
    </row>
    <row r="91" spans="4:11" hidden="1">
      <c r="D91" s="190">
        <v>85</v>
      </c>
      <c r="E91" s="190" t="s">
        <v>972</v>
      </c>
      <c r="F91" s="190" t="s">
        <v>996</v>
      </c>
      <c r="G91" s="190">
        <f>SUMIF('Shift Malam'!I:I,'master untuk shift 2'!E91,'Shift Malam'!L:L)</f>
        <v>0</v>
      </c>
      <c r="H91" s="190" t="s">
        <v>870</v>
      </c>
      <c r="I91" s="326">
        <f>SUMIF('Shift Malam'!I:I,'master untuk shift 2'!E:E,'Shift Malam'!L:L)</f>
        <v>0</v>
      </c>
      <c r="K91" s="332" t="s">
        <v>999</v>
      </c>
    </row>
    <row r="92" spans="4:11" ht="15.75" hidden="1" thickBot="1">
      <c r="D92" s="190">
        <v>86</v>
      </c>
      <c r="E92" s="190" t="s">
        <v>967</v>
      </c>
      <c r="F92" s="190" t="s">
        <v>997</v>
      </c>
      <c r="G92" s="190">
        <f>SUMIF('Shift Malam'!I:I,'master untuk shift 2'!E92,'Shift Malam'!L:L)</f>
        <v>0</v>
      </c>
      <c r="H92" s="190" t="s">
        <v>870</v>
      </c>
      <c r="I92" s="326">
        <f>SUMIF('Shift Malam'!I:I,'master untuk shift 2'!E:E,'Shift Malam'!L:L)</f>
        <v>0</v>
      </c>
      <c r="K92" s="334" t="s">
        <v>1409</v>
      </c>
    </row>
    <row r="93" spans="4:11">
      <c r="D93" s="190">
        <v>87</v>
      </c>
      <c r="E93" s="190" t="s">
        <v>367</v>
      </c>
      <c r="F93" s="190" t="s">
        <v>367</v>
      </c>
      <c r="G93" s="190">
        <f>SUMIF('Shift Malam'!I:I,'master untuk shift 2'!E93,'Shift Malam'!L:L)</f>
        <v>0</v>
      </c>
      <c r="H93" s="190" t="s">
        <v>882</v>
      </c>
      <c r="I93" s="326">
        <f>SUMIF('Shift Malam'!I:I,'master untuk shift 2'!E:E,'Shift Malam'!L:L)</f>
        <v>0</v>
      </c>
    </row>
    <row r="94" spans="4:11">
      <c r="D94" s="190">
        <v>88</v>
      </c>
      <c r="E94" s="190" t="s">
        <v>382</v>
      </c>
      <c r="F94" s="190" t="s">
        <v>382</v>
      </c>
      <c r="G94" s="190">
        <f>SUMIF('Shift Malam'!I:I,'master untuk shift 2'!E94,'Shift Malam'!L:L)</f>
        <v>0</v>
      </c>
      <c r="H94" s="190" t="s">
        <v>882</v>
      </c>
      <c r="I94" s="326">
        <f>SUMIF('Shift Malam'!I:I,'master untuk shift 2'!E:E,'Shift Malam'!L:L)</f>
        <v>0</v>
      </c>
    </row>
    <row r="95" spans="4:11" hidden="1">
      <c r="D95" s="190">
        <v>89</v>
      </c>
      <c r="E95" s="190" t="s">
        <v>310</v>
      </c>
      <c r="F95" s="190" t="s">
        <v>313</v>
      </c>
      <c r="G95" s="190">
        <f>SUMIF('Shift Malam'!I:I,'master untuk shift 2'!E95,'Shift Malam'!L:L)</f>
        <v>0</v>
      </c>
      <c r="H95" s="190" t="s">
        <v>872</v>
      </c>
      <c r="I95" s="326">
        <f>SUMIF('Shift Malam'!I:I,'master untuk shift 2'!E:E,'Shift Malam'!L:L)</f>
        <v>0</v>
      </c>
    </row>
    <row r="96" spans="4:11" hidden="1">
      <c r="D96" s="190">
        <v>90</v>
      </c>
      <c r="E96" s="190" t="s">
        <v>320</v>
      </c>
      <c r="F96" s="190" t="s">
        <v>323</v>
      </c>
      <c r="G96" s="190">
        <f>SUMIF('Shift Malam'!I:I,'master untuk shift 2'!E96,'Shift Malam'!L:L)</f>
        <v>0</v>
      </c>
      <c r="H96" s="190" t="s">
        <v>872</v>
      </c>
      <c r="I96" s="326">
        <f>SUMIF('Shift Malam'!I:I,'master untuk shift 2'!E:E,'Shift Malam'!L:L)</f>
        <v>0</v>
      </c>
    </row>
    <row r="97" spans="4:9" hidden="1">
      <c r="D97" s="190">
        <v>91</v>
      </c>
      <c r="E97" s="190" t="s">
        <v>310</v>
      </c>
      <c r="F97" s="190" t="s">
        <v>307</v>
      </c>
      <c r="G97" s="190">
        <f>SUMIF('Shift Malam'!I:I,'master untuk shift 2'!E97,'Shift Malam'!L:L)</f>
        <v>0</v>
      </c>
      <c r="H97" s="190" t="s">
        <v>872</v>
      </c>
      <c r="I97" s="326">
        <f>SUMIF('Shift Malam'!I:I,'master untuk shift 2'!E:E,'Shift Malam'!L:L)</f>
        <v>0</v>
      </c>
    </row>
    <row r="98" spans="4:9" hidden="1">
      <c r="D98" s="190">
        <v>92</v>
      </c>
      <c r="E98" s="190" t="s">
        <v>320</v>
      </c>
      <c r="F98" s="190" t="s">
        <v>318</v>
      </c>
      <c r="G98" s="190">
        <f>SUMIF('Shift Malam'!I:I,'master untuk shift 2'!E98,'Shift Malam'!L:L)</f>
        <v>0</v>
      </c>
      <c r="H98" s="190" t="s">
        <v>872</v>
      </c>
      <c r="I98" s="326">
        <f>SUMIF('Shift Malam'!I:I,'master untuk shift 2'!E:E,'Shift Malam'!L:L)</f>
        <v>0</v>
      </c>
    </row>
    <row r="99" spans="4:9" hidden="1">
      <c r="D99" s="190">
        <v>93</v>
      </c>
      <c r="E99" s="190" t="s">
        <v>307</v>
      </c>
      <c r="F99" s="190" t="s">
        <v>313</v>
      </c>
      <c r="G99" s="190">
        <f>SUMIF('Shift Malam'!I:I,'master untuk shift 2'!E99,'Shift Malam'!L:L)</f>
        <v>0</v>
      </c>
      <c r="H99" s="190" t="s">
        <v>872</v>
      </c>
      <c r="I99" s="326">
        <f>SUMIF('Shift Malam'!I:I,'master untuk shift 2'!E:E,'Shift Malam'!L:L)</f>
        <v>0</v>
      </c>
    </row>
    <row r="100" spans="4:9" hidden="1">
      <c r="D100" s="190">
        <v>94</v>
      </c>
      <c r="E100" s="190" t="s">
        <v>318</v>
      </c>
      <c r="F100" s="190" t="s">
        <v>323</v>
      </c>
      <c r="G100" s="190">
        <f>SUMIF('Shift Malam'!I:I,'master untuk shift 2'!E100,'Shift Malam'!L:L)</f>
        <v>0</v>
      </c>
      <c r="H100" s="190" t="s">
        <v>872</v>
      </c>
      <c r="I100" s="326">
        <f>SUMIF('Shift Malam'!I:I,'master untuk shift 2'!E:E,'Shift Malam'!L:L)</f>
        <v>0</v>
      </c>
    </row>
    <row r="101" spans="4:9" hidden="1">
      <c r="D101" s="190">
        <v>95</v>
      </c>
      <c r="E101" s="190" t="s">
        <v>307</v>
      </c>
      <c r="F101" s="190" t="s">
        <v>307</v>
      </c>
      <c r="G101" s="190">
        <f>SUMIF('Shift Malam'!I:I,'master untuk shift 2'!E101,'Shift Malam'!L:L)</f>
        <v>0</v>
      </c>
      <c r="H101" s="190" t="s">
        <v>872</v>
      </c>
      <c r="I101" s="326">
        <f>SUMIF('Shift Malam'!I:I,'master untuk shift 2'!E:E,'Shift Malam'!L:L)</f>
        <v>0</v>
      </c>
    </row>
    <row r="102" spans="4:9" hidden="1">
      <c r="D102" s="190">
        <v>96</v>
      </c>
      <c r="E102" s="190" t="s">
        <v>318</v>
      </c>
      <c r="F102" s="190" t="s">
        <v>318</v>
      </c>
      <c r="G102" s="190">
        <f>SUMIF('Shift Malam'!I:I,'master untuk shift 2'!E102,'Shift Malam'!L:L)</f>
        <v>0</v>
      </c>
      <c r="H102" s="190" t="s">
        <v>872</v>
      </c>
      <c r="I102" s="326">
        <f>SUMIF('Shift Malam'!I:I,'master untuk shift 2'!E:E,'Shift Malam'!L:L)</f>
        <v>0</v>
      </c>
    </row>
    <row r="103" spans="4:9" hidden="1">
      <c r="D103" s="190">
        <v>97</v>
      </c>
      <c r="E103" s="190" t="s">
        <v>757</v>
      </c>
      <c r="F103" s="190" t="s">
        <v>757</v>
      </c>
      <c r="G103" s="190">
        <f>SUMIF('Shift Malam'!I:I,'master untuk shift 2'!E103,'Shift Malam'!L:L)</f>
        <v>0</v>
      </c>
      <c r="H103" s="190" t="s">
        <v>872</v>
      </c>
      <c r="I103" s="326">
        <f>SUMIF('Shift Malam'!I:I,'master untuk shift 2'!E:E,'Shift Malam'!L:L)</f>
        <v>0</v>
      </c>
    </row>
    <row r="104" spans="4:9" hidden="1">
      <c r="D104" s="190">
        <v>98</v>
      </c>
      <c r="E104" s="190" t="s">
        <v>758</v>
      </c>
      <c r="F104" s="190" t="s">
        <v>758</v>
      </c>
      <c r="G104" s="190">
        <f>SUMIF('Shift Malam'!I:I,'master untuk shift 2'!E104,'Shift Malam'!L:L)</f>
        <v>0</v>
      </c>
      <c r="H104" s="190" t="s">
        <v>872</v>
      </c>
      <c r="I104" s="326">
        <f>SUMIF('Shift Malam'!I:I,'master untuk shift 2'!E:E,'Shift Malam'!L:L)</f>
        <v>0</v>
      </c>
    </row>
    <row r="105" spans="4:9" hidden="1">
      <c r="D105" s="190">
        <v>99</v>
      </c>
      <c r="E105" s="190" t="s">
        <v>759</v>
      </c>
      <c r="F105" s="190" t="s">
        <v>759</v>
      </c>
      <c r="G105" s="190">
        <f>SUMIF('Shift Malam'!I:I,'master untuk shift 2'!E105,'Shift Malam'!L:L)</f>
        <v>0</v>
      </c>
      <c r="H105" s="190" t="s">
        <v>872</v>
      </c>
      <c r="I105" s="326">
        <f>SUMIF('Shift Malam'!I:I,'master untuk shift 2'!E:E,'Shift Malam'!L:L)</f>
        <v>0</v>
      </c>
    </row>
    <row r="106" spans="4:9" hidden="1">
      <c r="D106" s="190">
        <v>100</v>
      </c>
      <c r="E106" s="190" t="s">
        <v>776</v>
      </c>
      <c r="F106" s="190" t="s">
        <v>776</v>
      </c>
      <c r="G106" s="190">
        <f>SUMIF('Shift Malam'!I:I,'master untuk shift 2'!E106,'Shift Malam'!L:L)</f>
        <v>0</v>
      </c>
      <c r="H106" s="190" t="s">
        <v>872</v>
      </c>
      <c r="I106" s="326">
        <f>SUMIF('Shift Malam'!I:I,'master untuk shift 2'!E:E,'Shift Malam'!L:L)</f>
        <v>0</v>
      </c>
    </row>
    <row r="107" spans="4:9" hidden="1">
      <c r="D107" s="190">
        <v>101</v>
      </c>
      <c r="E107" s="190" t="s">
        <v>420</v>
      </c>
      <c r="F107" s="190" t="s">
        <v>408</v>
      </c>
      <c r="G107" s="190">
        <f>SUMIF('Shift Malam'!I:I,'master untuk shift 2'!E107,'Shift Malam'!L:L)</f>
        <v>0</v>
      </c>
      <c r="H107" s="190" t="s">
        <v>872</v>
      </c>
      <c r="I107" s="326">
        <f>SUMIF('Shift Malam'!I:I,'master untuk shift 2'!E:E,'Shift Malam'!L:L)</f>
        <v>0</v>
      </c>
    </row>
    <row r="108" spans="4:9" hidden="1">
      <c r="D108" s="190">
        <v>102</v>
      </c>
      <c r="E108" s="190" t="s">
        <v>420</v>
      </c>
      <c r="F108" s="190" t="s">
        <v>412</v>
      </c>
      <c r="G108" s="190">
        <f>SUMIF('Shift Malam'!I:I,'master untuk shift 2'!E108,'Shift Malam'!L:L)</f>
        <v>0</v>
      </c>
      <c r="H108" s="190" t="s">
        <v>872</v>
      </c>
      <c r="I108" s="326">
        <f>SUMIF('Shift Malam'!I:I,'master untuk shift 2'!E:E,'Shift Malam'!L:L)</f>
        <v>0</v>
      </c>
    </row>
    <row r="109" spans="4:9" hidden="1">
      <c r="D109" s="190">
        <v>103</v>
      </c>
      <c r="E109" s="190" t="s">
        <v>419</v>
      </c>
      <c r="F109" s="190" t="s">
        <v>408</v>
      </c>
      <c r="G109" s="190">
        <f>SUMIF('Shift Malam'!I:I,'master untuk shift 2'!E109,'Shift Malam'!L:L)</f>
        <v>0</v>
      </c>
      <c r="H109" s="190" t="s">
        <v>872</v>
      </c>
      <c r="I109" s="326">
        <f>SUMIF('Shift Malam'!I:I,'master untuk shift 2'!E:E,'Shift Malam'!L:L)</f>
        <v>0</v>
      </c>
    </row>
    <row r="110" spans="4:9" hidden="1">
      <c r="D110" s="190">
        <v>104</v>
      </c>
      <c r="E110" s="190" t="s">
        <v>419</v>
      </c>
      <c r="F110" s="190" t="s">
        <v>412</v>
      </c>
      <c r="G110" s="190">
        <f>SUMIF('Shift Malam'!I:I,'master untuk shift 2'!E110,'Shift Malam'!L:L)</f>
        <v>0</v>
      </c>
      <c r="H110" s="190" t="s">
        <v>872</v>
      </c>
      <c r="I110" s="326">
        <f>SUMIF('Shift Malam'!I:I,'master untuk shift 2'!E:E,'Shift Malam'!L:L)</f>
        <v>0</v>
      </c>
    </row>
    <row r="111" spans="4:9" hidden="1">
      <c r="D111" s="190">
        <v>105</v>
      </c>
      <c r="E111" s="190" t="s">
        <v>408</v>
      </c>
      <c r="F111" s="190" t="s">
        <v>408</v>
      </c>
      <c r="G111" s="190">
        <f>SUMIF('Shift Malam'!I:I,'master untuk shift 2'!E111,'Shift Malam'!L:L)</f>
        <v>0</v>
      </c>
      <c r="H111" s="190" t="s">
        <v>872</v>
      </c>
      <c r="I111" s="326">
        <f>SUMIF('Shift Malam'!I:I,'master untuk shift 2'!E:E,'Shift Malam'!L:L)</f>
        <v>0</v>
      </c>
    </row>
    <row r="112" spans="4:9" hidden="1">
      <c r="D112" s="190">
        <v>106</v>
      </c>
      <c r="E112" s="190" t="s">
        <v>408</v>
      </c>
      <c r="F112" s="190" t="s">
        <v>412</v>
      </c>
      <c r="G112" s="190">
        <f>SUMIF('Shift Malam'!I:I,'master untuk shift 2'!E112,'Shift Malam'!L:L)</f>
        <v>0</v>
      </c>
      <c r="H112" s="190" t="s">
        <v>872</v>
      </c>
      <c r="I112" s="326">
        <f>SUMIF('Shift Malam'!I:I,'master untuk shift 2'!E:E,'Shift Malam'!L:L)</f>
        <v>0</v>
      </c>
    </row>
    <row r="113" spans="4:9" hidden="1">
      <c r="D113" s="190">
        <v>107</v>
      </c>
      <c r="E113" s="190" t="s">
        <v>328</v>
      </c>
      <c r="F113" s="190" t="s">
        <v>334</v>
      </c>
      <c r="G113" s="190">
        <f>SUMIF('Shift Malam'!I:I,'master untuk shift 2'!E113,'Shift Malam'!L:L)</f>
        <v>0</v>
      </c>
      <c r="H113" s="190" t="s">
        <v>872</v>
      </c>
      <c r="I113" s="326">
        <f>SUMIF('Shift Malam'!I:I,'master untuk shift 2'!E:E,'Shift Malam'!L:L)</f>
        <v>0</v>
      </c>
    </row>
    <row r="114" spans="4:9" hidden="1">
      <c r="D114" s="190">
        <v>108</v>
      </c>
      <c r="E114" s="190" t="s">
        <v>328</v>
      </c>
      <c r="F114" s="190" t="s">
        <v>328</v>
      </c>
      <c r="G114" s="190">
        <f>SUMIF('Shift Malam'!I:I,'master untuk shift 2'!E114,'Shift Malam'!L:L)</f>
        <v>0</v>
      </c>
      <c r="H114" s="190" t="s">
        <v>872</v>
      </c>
      <c r="I114" s="326">
        <f>SUMIF('Shift Malam'!I:I,'master untuk shift 2'!E:E,'Shift Malam'!L:L)</f>
        <v>0</v>
      </c>
    </row>
    <row r="115" spans="4:9" hidden="1">
      <c r="D115" s="190">
        <v>109</v>
      </c>
      <c r="E115" s="190" t="s">
        <v>339</v>
      </c>
      <c r="F115" s="190" t="s">
        <v>339</v>
      </c>
      <c r="G115" s="190">
        <f>SUMIF('Shift Malam'!I:I,'master untuk shift 2'!E115,'Shift Malam'!L:L)</f>
        <v>0</v>
      </c>
      <c r="H115" s="190" t="s">
        <v>872</v>
      </c>
      <c r="I115" s="326">
        <f>SUMIF('Shift Malam'!I:I,'master untuk shift 2'!E:E,'Shift Malam'!L:L)</f>
        <v>0</v>
      </c>
    </row>
    <row r="116" spans="4:9" hidden="1">
      <c r="D116" s="190">
        <v>110</v>
      </c>
      <c r="E116" s="190" t="s">
        <v>343</v>
      </c>
      <c r="F116" s="190" t="s">
        <v>343</v>
      </c>
      <c r="G116" s="190">
        <f>SUMIF('Shift Malam'!I:I,'master untuk shift 2'!E116,'Shift Malam'!L:L)</f>
        <v>0</v>
      </c>
      <c r="H116" s="190" t="s">
        <v>872</v>
      </c>
      <c r="I116" s="326">
        <f>SUMIF('Shift Malam'!I:I,'master untuk shift 2'!E:E,'Shift Malam'!L:L)</f>
        <v>0</v>
      </c>
    </row>
    <row r="117" spans="4:9" hidden="1">
      <c r="D117" s="190">
        <v>111</v>
      </c>
      <c r="E117" s="190" t="s">
        <v>343</v>
      </c>
      <c r="F117" s="190" t="s">
        <v>347</v>
      </c>
      <c r="G117" s="190">
        <f>SUMIF('Shift Malam'!I:I,'master untuk shift 2'!E117,'Shift Malam'!L:L)</f>
        <v>0</v>
      </c>
      <c r="H117" s="190" t="s">
        <v>872</v>
      </c>
      <c r="I117" s="326">
        <f>SUMIF('Shift Malam'!I:I,'master untuk shift 2'!E:E,'Shift Malam'!L:L)</f>
        <v>0</v>
      </c>
    </row>
    <row r="118" spans="4:9" hidden="1">
      <c r="D118" s="190">
        <v>112</v>
      </c>
      <c r="E118" s="190" t="s">
        <v>734</v>
      </c>
      <c r="F118" s="190" t="s">
        <v>286</v>
      </c>
      <c r="G118" s="190">
        <f>SUMIF('Shift Malam'!I:I,'master untuk shift 2'!E118,'Shift Malam'!L:L)</f>
        <v>0</v>
      </c>
      <c r="H118" s="190" t="s">
        <v>872</v>
      </c>
      <c r="I118" s="326">
        <f>SUMIF('Shift Malam'!I:I,'master untuk shift 2'!E:E,'Shift Malam'!L:L)</f>
        <v>0</v>
      </c>
    </row>
    <row r="119" spans="4:9" hidden="1">
      <c r="D119" s="190">
        <v>113</v>
      </c>
      <c r="E119" s="190" t="s">
        <v>735</v>
      </c>
      <c r="F119" s="190" t="s">
        <v>290</v>
      </c>
      <c r="G119" s="190">
        <f>SUMIF('Shift Malam'!I:I,'master untuk shift 2'!E119,'Shift Malam'!L:L)</f>
        <v>0</v>
      </c>
      <c r="H119" s="190" t="s">
        <v>872</v>
      </c>
      <c r="I119" s="326">
        <f>SUMIF('Shift Malam'!I:I,'master untuk shift 2'!E:E,'Shift Malam'!L:L)</f>
        <v>0</v>
      </c>
    </row>
    <row r="120" spans="4:9" hidden="1">
      <c r="D120" s="190">
        <v>114</v>
      </c>
      <c r="E120" s="190" t="s">
        <v>1452</v>
      </c>
      <c r="F120" s="190" t="s">
        <v>1451</v>
      </c>
      <c r="G120" s="190">
        <f>SUMIF('Shift Malam'!I:I,'master untuk shift 2'!E120,'Shift Malam'!L:L)</f>
        <v>0</v>
      </c>
      <c r="H120" s="190" t="s">
        <v>872</v>
      </c>
      <c r="I120" s="326">
        <f>SUMIF('Shift Malam'!I:I,'master untuk shift 2'!E:E,'Shift Malam'!L:L)</f>
        <v>0</v>
      </c>
    </row>
    <row r="121" spans="4:9" hidden="1">
      <c r="D121" s="190">
        <v>115</v>
      </c>
      <c r="E121" s="190" t="s">
        <v>292</v>
      </c>
      <c r="F121" s="190" t="s">
        <v>292</v>
      </c>
      <c r="G121" s="190">
        <f>SUMIF('Shift Malam'!I:I,'master untuk shift 2'!E121,'Shift Malam'!L:L)</f>
        <v>0</v>
      </c>
      <c r="H121" s="190" t="s">
        <v>872</v>
      </c>
      <c r="I121" s="326">
        <f>SUMIF('Shift Malam'!I:I,'master untuk shift 2'!E:E,'Shift Malam'!L:L)</f>
        <v>0</v>
      </c>
    </row>
    <row r="122" spans="4:9" hidden="1">
      <c r="D122" s="190">
        <v>116</v>
      </c>
      <c r="E122" s="190" t="s">
        <v>887</v>
      </c>
      <c r="F122" s="190" t="s">
        <v>873</v>
      </c>
      <c r="G122" s="190">
        <f>SUMIF('Shift Malam'!I:I,'master untuk shift 2'!E122,'Shift Malam'!L:L)</f>
        <v>0</v>
      </c>
      <c r="H122" s="190" t="s">
        <v>872</v>
      </c>
      <c r="I122" s="326">
        <f>SUMIF('Shift Malam'!I:I,'master untuk shift 2'!E:E,'Shift Malam'!L:L)</f>
        <v>0</v>
      </c>
    </row>
    <row r="123" spans="4:9" hidden="1">
      <c r="D123" s="190">
        <v>117</v>
      </c>
      <c r="E123" s="190" t="s">
        <v>829</v>
      </c>
      <c r="F123" s="190" t="s">
        <v>873</v>
      </c>
      <c r="G123" s="190">
        <f>SUMIF('Shift Malam'!I:I,'master untuk shift 2'!E123,'Shift Malam'!L:L)</f>
        <v>0</v>
      </c>
      <c r="H123" s="190" t="s">
        <v>872</v>
      </c>
      <c r="I123" s="326">
        <f>SUMIF('Shift Malam'!I:I,'master untuk shift 2'!E:E,'Shift Malam'!L:L)</f>
        <v>0</v>
      </c>
    </row>
    <row r="124" spans="4:9" hidden="1">
      <c r="D124" s="190">
        <v>118</v>
      </c>
      <c r="E124" s="190" t="s">
        <v>888</v>
      </c>
      <c r="F124" s="190" t="s">
        <v>874</v>
      </c>
      <c r="G124" s="190">
        <f>SUMIF('Shift Malam'!I:I,'master untuk shift 2'!E124,'Shift Malam'!L:L)</f>
        <v>0</v>
      </c>
      <c r="H124" s="190" t="s">
        <v>872</v>
      </c>
      <c r="I124" s="326">
        <f>SUMIF('Shift Malam'!I:I,'master untuk shift 2'!E:E,'Shift Malam'!L:L)</f>
        <v>0</v>
      </c>
    </row>
    <row r="125" spans="4:9" hidden="1">
      <c r="D125" s="190">
        <v>119</v>
      </c>
      <c r="E125" s="190" t="s">
        <v>834</v>
      </c>
      <c r="F125" s="190" t="s">
        <v>874</v>
      </c>
      <c r="G125" s="190">
        <f>SUMIF('Shift Malam'!I:I,'master untuk shift 2'!E125,'Shift Malam'!L:L)</f>
        <v>0</v>
      </c>
      <c r="H125" s="190" t="s">
        <v>872</v>
      </c>
      <c r="I125" s="326">
        <f>SUMIF('Shift Malam'!I:I,'master untuk shift 2'!E:E,'Shift Malam'!L:L)</f>
        <v>0</v>
      </c>
    </row>
    <row r="126" spans="4:9" hidden="1">
      <c r="D126" s="190">
        <v>120</v>
      </c>
      <c r="E126" s="190" t="s">
        <v>830</v>
      </c>
      <c r="F126" s="190" t="s">
        <v>830</v>
      </c>
      <c r="G126" s="190">
        <f>SUMIF('Shift Malam'!I:I,'master untuk shift 2'!E126,'Shift Malam'!L:L)</f>
        <v>0</v>
      </c>
      <c r="H126" s="190" t="s">
        <v>867</v>
      </c>
      <c r="I126" s="326">
        <f>SUMIF('Shift Malam'!I:I,'master untuk shift 2'!E:E,'Shift Malam'!L:L)</f>
        <v>0</v>
      </c>
    </row>
    <row r="127" spans="4:9" hidden="1">
      <c r="D127" s="190">
        <v>121</v>
      </c>
      <c r="E127" s="190" t="s">
        <v>835</v>
      </c>
      <c r="F127" s="190" t="s">
        <v>835</v>
      </c>
      <c r="G127" s="190">
        <f>SUMIF('Shift Malam'!I:I,'master untuk shift 2'!E127,'Shift Malam'!L:L)</f>
        <v>0</v>
      </c>
      <c r="H127" s="190" t="s">
        <v>867</v>
      </c>
      <c r="I127" s="326">
        <f>SUMIF('Shift Malam'!I:I,'master untuk shift 2'!E:E,'Shift Malam'!L:L)</f>
        <v>0</v>
      </c>
    </row>
    <row r="128" spans="4:9" hidden="1">
      <c r="D128" s="190">
        <v>122</v>
      </c>
      <c r="E128" s="190" t="s">
        <v>831</v>
      </c>
      <c r="F128" s="190" t="s">
        <v>831</v>
      </c>
      <c r="G128" s="190">
        <f>SUMIF('Shift Malam'!I:I,'master untuk shift 2'!E128,'Shift Malam'!L:L)</f>
        <v>0</v>
      </c>
      <c r="H128" s="190" t="s">
        <v>872</v>
      </c>
      <c r="I128" s="326">
        <f>SUMIF('Shift Malam'!I:I,'master untuk shift 2'!E:E,'Shift Malam'!L:L)</f>
        <v>0</v>
      </c>
    </row>
    <row r="129" spans="4:9" hidden="1">
      <c r="D129" s="190">
        <v>123</v>
      </c>
      <c r="E129" s="190" t="s">
        <v>836</v>
      </c>
      <c r="F129" s="190" t="s">
        <v>836</v>
      </c>
      <c r="G129" s="190">
        <f>SUMIF('Shift Malam'!I:I,'master untuk shift 2'!E129,'Shift Malam'!L:L)</f>
        <v>0</v>
      </c>
      <c r="H129" s="190" t="s">
        <v>872</v>
      </c>
      <c r="I129" s="326">
        <f>SUMIF('Shift Malam'!I:I,'master untuk shift 2'!E:E,'Shift Malam'!L:L)</f>
        <v>0</v>
      </c>
    </row>
    <row r="130" spans="4:9" hidden="1">
      <c r="D130" s="190">
        <v>124</v>
      </c>
      <c r="E130" s="190" t="s">
        <v>832</v>
      </c>
      <c r="F130" s="190" t="s">
        <v>832</v>
      </c>
      <c r="G130" s="190">
        <f>SUMIF('Shift Malam'!I:I,'master untuk shift 2'!E130,'Shift Malam'!L:L)</f>
        <v>0</v>
      </c>
      <c r="H130" s="190" t="s">
        <v>872</v>
      </c>
      <c r="I130" s="326">
        <f>SUMIF('Shift Malam'!I:I,'master untuk shift 2'!E:E,'Shift Malam'!L:L)</f>
        <v>0</v>
      </c>
    </row>
    <row r="131" spans="4:9" hidden="1">
      <c r="D131" s="190">
        <v>125</v>
      </c>
      <c r="E131" s="190" t="s">
        <v>837</v>
      </c>
      <c r="F131" s="190" t="s">
        <v>837</v>
      </c>
      <c r="G131" s="190">
        <f>SUMIF('Shift Malam'!I:I,'master untuk shift 2'!E131,'Shift Malam'!L:L)</f>
        <v>0</v>
      </c>
      <c r="H131" s="190" t="s">
        <v>872</v>
      </c>
      <c r="I131" s="326">
        <f>SUMIF('Shift Malam'!I:I,'master untuk shift 2'!E:E,'Shift Malam'!L:L)</f>
        <v>0</v>
      </c>
    </row>
    <row r="132" spans="4:9" hidden="1">
      <c r="D132" s="190">
        <v>126</v>
      </c>
      <c r="E132" s="190" t="s">
        <v>361</v>
      </c>
      <c r="F132" s="190" t="s">
        <v>361</v>
      </c>
      <c r="G132" s="190">
        <f>SUMIF('Shift Malam'!I:I,'master untuk shift 2'!E132,'Shift Malam'!L:L)</f>
        <v>0</v>
      </c>
      <c r="H132" s="190" t="s">
        <v>872</v>
      </c>
      <c r="I132" s="326">
        <f>SUMIF('Shift Malam'!I:I,'master untuk shift 2'!E:E,'Shift Malam'!L:L)</f>
        <v>0</v>
      </c>
    </row>
    <row r="133" spans="4:9" hidden="1">
      <c r="D133" s="190">
        <v>127</v>
      </c>
      <c r="E133" s="190" t="s">
        <v>375</v>
      </c>
      <c r="F133" s="190" t="s">
        <v>375</v>
      </c>
      <c r="G133" s="190">
        <f>SUMIF('Shift Malam'!I:I,'master untuk shift 2'!E133,'Shift Malam'!L:L)</f>
        <v>0</v>
      </c>
      <c r="H133" s="190" t="s">
        <v>872</v>
      </c>
      <c r="I133" s="326">
        <f>SUMIF('Shift Malam'!I:I,'master untuk shift 2'!E:E,'Shift Malam'!L:L)</f>
        <v>0</v>
      </c>
    </row>
    <row r="134" spans="4:9" hidden="1">
      <c r="D134" s="190">
        <v>128</v>
      </c>
      <c r="E134" s="190" t="s">
        <v>379</v>
      </c>
      <c r="F134" s="190" t="s">
        <v>379</v>
      </c>
      <c r="G134" s="190">
        <f>SUMIF('Shift Malam'!I:I,'master untuk shift 2'!E134,'Shift Malam'!L:L)</f>
        <v>0</v>
      </c>
      <c r="H134" s="190" t="s">
        <v>872</v>
      </c>
      <c r="I134" s="326">
        <f>SUMIF('Shift Malam'!I:I,'master untuk shift 2'!E:E,'Shift Malam'!L:L)</f>
        <v>0</v>
      </c>
    </row>
    <row r="135" spans="4:9" hidden="1">
      <c r="D135" s="190">
        <v>129</v>
      </c>
      <c r="E135" s="190" t="s">
        <v>786</v>
      </c>
      <c r="F135" s="190" t="s">
        <v>786</v>
      </c>
      <c r="G135" s="190">
        <f>SUMIF('Shift Malam'!I:I,'master untuk shift 2'!E135,'Shift Malam'!L:L)</f>
        <v>0</v>
      </c>
      <c r="H135" s="190" t="s">
        <v>867</v>
      </c>
      <c r="I135" s="326">
        <f>SUMIF('Shift Malam'!I:I,'master untuk shift 2'!E:E,'Shift Malam'!L:L)</f>
        <v>0</v>
      </c>
    </row>
    <row r="136" spans="4:9" hidden="1">
      <c r="D136" s="190">
        <v>130</v>
      </c>
      <c r="E136" s="190" t="s">
        <v>786</v>
      </c>
      <c r="F136" s="190" t="s">
        <v>787</v>
      </c>
      <c r="G136" s="190">
        <f>SUMIF('Shift Malam'!I:I,'master untuk shift 2'!E136,'Shift Malam'!L:L)</f>
        <v>0</v>
      </c>
      <c r="H136" s="190" t="s">
        <v>867</v>
      </c>
      <c r="I136" s="326">
        <f>SUMIF('Shift Malam'!I:I,'master untuk shift 2'!E:E,'Shift Malam'!L:L)</f>
        <v>0</v>
      </c>
    </row>
    <row r="137" spans="4:9" hidden="1">
      <c r="D137" s="190">
        <v>131</v>
      </c>
      <c r="E137" s="190" t="s">
        <v>788</v>
      </c>
      <c r="F137" s="190" t="s">
        <v>788</v>
      </c>
      <c r="G137" s="190">
        <f>SUMIF('Shift Malam'!I:I,'master untuk shift 2'!E137,'Shift Malam'!L:L)</f>
        <v>0</v>
      </c>
      <c r="H137" s="190" t="s">
        <v>867</v>
      </c>
      <c r="I137" s="326">
        <f>SUMIF('Shift Malam'!I:I,'master untuk shift 2'!E:E,'Shift Malam'!L:L)</f>
        <v>0</v>
      </c>
    </row>
    <row r="138" spans="4:9" hidden="1">
      <c r="D138" s="190">
        <v>132</v>
      </c>
      <c r="E138" s="190" t="s">
        <v>788</v>
      </c>
      <c r="F138" s="190" t="s">
        <v>789</v>
      </c>
      <c r="G138" s="190">
        <f>SUMIF('Shift Malam'!I:I,'master untuk shift 2'!E138,'Shift Malam'!L:L)</f>
        <v>0</v>
      </c>
      <c r="H138" s="190" t="s">
        <v>867</v>
      </c>
      <c r="I138" s="326">
        <f>SUMIF('Shift Malam'!I:I,'master untuk shift 2'!E:E,'Shift Malam'!L:L)</f>
        <v>0</v>
      </c>
    </row>
    <row r="139" spans="4:9" hidden="1">
      <c r="D139" s="190">
        <v>133</v>
      </c>
      <c r="E139" s="190" t="s">
        <v>453</v>
      </c>
      <c r="F139" s="190" t="s">
        <v>453</v>
      </c>
      <c r="G139" s="190">
        <f>SUMIF('Shift Malam'!I:I,'master untuk shift 2'!E139,'Shift Malam'!L:L)</f>
        <v>0</v>
      </c>
      <c r="H139" s="190" t="s">
        <v>872</v>
      </c>
      <c r="I139" s="326">
        <f>SUMIF('Shift Malam'!I:I,'master untuk shift 2'!E:E,'Shift Malam'!L:L)</f>
        <v>0</v>
      </c>
    </row>
    <row r="140" spans="4:9" hidden="1">
      <c r="D140" s="190">
        <v>134</v>
      </c>
      <c r="E140" s="190" t="s">
        <v>453</v>
      </c>
      <c r="F140" s="190" t="s">
        <v>458</v>
      </c>
      <c r="G140" s="190">
        <f>SUMIF('Shift Malam'!I:I,'master untuk shift 2'!E140,'Shift Malam'!L:L)</f>
        <v>0</v>
      </c>
      <c r="H140" s="190" t="s">
        <v>872</v>
      </c>
      <c r="I140" s="326">
        <f>SUMIF('Shift Malam'!I:I,'master untuk shift 2'!E:E,'Shift Malam'!L:L)</f>
        <v>0</v>
      </c>
    </row>
    <row r="141" spans="4:9" hidden="1">
      <c r="D141" s="190">
        <v>135</v>
      </c>
      <c r="E141" s="190" t="s">
        <v>733</v>
      </c>
      <c r="F141" s="190" t="s">
        <v>733</v>
      </c>
      <c r="G141" s="190">
        <f>SUMIF('Shift Malam'!I:I,'master untuk shift 2'!E141,'Shift Malam'!L:L)</f>
        <v>0</v>
      </c>
      <c r="H141" s="190" t="s">
        <v>872</v>
      </c>
      <c r="I141" s="326">
        <f>SUMIF('Shift Malam'!I:I,'master untuk shift 2'!E:E,'Shift Malam'!L:L)</f>
        <v>0</v>
      </c>
    </row>
    <row r="142" spans="4:9" hidden="1">
      <c r="D142" s="190">
        <v>136</v>
      </c>
      <c r="E142" s="190" t="s">
        <v>855</v>
      </c>
      <c r="F142" s="190" t="s">
        <v>487</v>
      </c>
      <c r="G142" s="190">
        <f>SUMIF('Shift Malam'!I:I,'master untuk shift 2'!E142,'Shift Malam'!L:L)</f>
        <v>0</v>
      </c>
      <c r="H142" s="190" t="s">
        <v>875</v>
      </c>
      <c r="I142" s="326">
        <f>SUMIF('Shift Malam'!I:I,'master untuk shift 2'!E:E,'Shift Malam'!L:L)</f>
        <v>0</v>
      </c>
    </row>
    <row r="143" spans="4:9" hidden="1">
      <c r="D143" s="190">
        <v>137</v>
      </c>
      <c r="E143" s="190" t="s">
        <v>856</v>
      </c>
      <c r="F143" s="190" t="s">
        <v>1191</v>
      </c>
      <c r="G143" s="190">
        <f>SUMIF('Shift Malam'!I:I,'master untuk shift 2'!E143,'Shift Malam'!L:L)</f>
        <v>0</v>
      </c>
      <c r="H143" s="190" t="s">
        <v>875</v>
      </c>
      <c r="I143" s="326">
        <f>SUMIF('Shift Malam'!I:I,'master untuk shift 2'!E:E,'Shift Malam'!L:L)</f>
        <v>0</v>
      </c>
    </row>
    <row r="144" spans="4:9" hidden="1">
      <c r="D144" s="190">
        <v>138</v>
      </c>
      <c r="E144" s="190" t="s">
        <v>857</v>
      </c>
      <c r="F144" s="190" t="s">
        <v>1226</v>
      </c>
      <c r="G144" s="190">
        <f>SUMIF('Shift Malam'!I:I,'master untuk shift 2'!E144,'Shift Malam'!L:L)</f>
        <v>0</v>
      </c>
      <c r="H144" s="190" t="s">
        <v>875</v>
      </c>
      <c r="I144" s="326">
        <f>SUMIF('Shift Malam'!I:I,'master untuk shift 2'!E:E,'Shift Malam'!L:L)</f>
        <v>0</v>
      </c>
    </row>
    <row r="145" spans="4:9" hidden="1">
      <c r="D145" s="190">
        <v>139</v>
      </c>
      <c r="E145" s="190" t="s">
        <v>858</v>
      </c>
      <c r="F145" s="190" t="s">
        <v>494</v>
      </c>
      <c r="G145" s="190">
        <f>SUMIF('Shift Malam'!I:I,'master untuk shift 2'!E145,'Shift Malam'!L:L)</f>
        <v>0</v>
      </c>
      <c r="H145" s="190" t="s">
        <v>875</v>
      </c>
      <c r="I145" s="326">
        <f>SUMIF('Shift Malam'!I:I,'master untuk shift 2'!E:E,'Shift Malam'!L:L)</f>
        <v>0</v>
      </c>
    </row>
    <row r="146" spans="4:9" hidden="1">
      <c r="D146" s="190">
        <v>140</v>
      </c>
      <c r="E146" s="190" t="s">
        <v>859</v>
      </c>
      <c r="F146" s="190" t="s">
        <v>1192</v>
      </c>
      <c r="G146" s="190">
        <f>SUMIF('Shift Malam'!I:I,'master untuk shift 2'!E146,'Shift Malam'!L:L)</f>
        <v>0</v>
      </c>
      <c r="H146" s="190" t="s">
        <v>875</v>
      </c>
      <c r="I146" s="326">
        <f>SUMIF('Shift Malam'!I:I,'master untuk shift 2'!E:E,'Shift Malam'!L:L)</f>
        <v>0</v>
      </c>
    </row>
    <row r="147" spans="4:9" hidden="1">
      <c r="D147" s="190">
        <v>141</v>
      </c>
      <c r="E147" s="190" t="s">
        <v>860</v>
      </c>
      <c r="F147" s="190" t="s">
        <v>1227</v>
      </c>
      <c r="G147" s="190">
        <f>SUMIF('Shift Malam'!I:I,'master untuk shift 2'!E147,'Shift Malam'!L:L)</f>
        <v>0</v>
      </c>
      <c r="H147" s="190" t="s">
        <v>875</v>
      </c>
      <c r="I147" s="326">
        <f>SUMIF('Shift Malam'!I:I,'master untuk shift 2'!E:E,'Shift Malam'!L:L)</f>
        <v>0</v>
      </c>
    </row>
    <row r="148" spans="4:9" hidden="1">
      <c r="D148" s="190">
        <v>142</v>
      </c>
      <c r="E148" s="190" t="s">
        <v>499</v>
      </c>
      <c r="F148" s="190" t="s">
        <v>499</v>
      </c>
      <c r="G148" s="190">
        <f>SUMIF('Shift Malam'!I:I,'master untuk shift 2'!E148,'Shift Malam'!L:L)</f>
        <v>0</v>
      </c>
      <c r="H148" s="190" t="s">
        <v>875</v>
      </c>
      <c r="I148" s="326">
        <f>SUMIF('Shift Malam'!I:I,'master untuk shift 2'!E:E,'Shift Malam'!L:L)</f>
        <v>0</v>
      </c>
    </row>
    <row r="149" spans="4:9" hidden="1">
      <c r="D149" s="190">
        <v>143</v>
      </c>
      <c r="E149" s="190" t="s">
        <v>1379</v>
      </c>
      <c r="F149" s="190" t="s">
        <v>1379</v>
      </c>
      <c r="G149" s="190">
        <f>SUMIF('Shift Malam'!I:I,'master untuk shift 2'!E149,'Shift Malam'!L:L)</f>
        <v>0</v>
      </c>
      <c r="H149" s="190" t="s">
        <v>875</v>
      </c>
      <c r="I149" s="326">
        <f>SUMIF('Shift Malam'!I:I,'master untuk shift 2'!E:E,'Shift Malam'!L:L)</f>
        <v>0</v>
      </c>
    </row>
    <row r="150" spans="4:9" hidden="1">
      <c r="D150" s="190">
        <v>144</v>
      </c>
      <c r="E150" s="190" t="s">
        <v>1380</v>
      </c>
      <c r="F150" s="190" t="s">
        <v>1380</v>
      </c>
      <c r="G150" s="190">
        <f>SUMIF('Shift Malam'!I:I,'master untuk shift 2'!E150,'Shift Malam'!L:L)</f>
        <v>0</v>
      </c>
      <c r="H150" s="190" t="s">
        <v>875</v>
      </c>
      <c r="I150" s="326">
        <f>SUMIF('Shift Malam'!I:I,'master untuk shift 2'!E:E,'Shift Malam'!L:L)</f>
        <v>0</v>
      </c>
    </row>
    <row r="151" spans="4:9" hidden="1">
      <c r="D151" s="190">
        <v>145</v>
      </c>
      <c r="E151" s="190" t="s">
        <v>1381</v>
      </c>
      <c r="F151" s="190" t="s">
        <v>1381</v>
      </c>
      <c r="G151" s="190">
        <f>SUMIF('Shift Malam'!I:I,'master untuk shift 2'!E151,'Shift Malam'!L:L)</f>
        <v>0</v>
      </c>
      <c r="H151" s="190" t="s">
        <v>875</v>
      </c>
      <c r="I151" s="326">
        <f>SUMIF('Shift Malam'!I:I,'master untuk shift 2'!E:E,'Shift Malam'!L:L)</f>
        <v>0</v>
      </c>
    </row>
    <row r="152" spans="4:9" hidden="1">
      <c r="D152" s="190">
        <v>146</v>
      </c>
      <c r="E152" s="190" t="s">
        <v>1382</v>
      </c>
      <c r="F152" s="190" t="s">
        <v>1382</v>
      </c>
      <c r="G152" s="190">
        <f>SUMIF('Shift Malam'!I:I,'master untuk shift 2'!E152,'Shift Malam'!L:L)</f>
        <v>0</v>
      </c>
      <c r="H152" s="190" t="s">
        <v>875</v>
      </c>
      <c r="I152" s="326">
        <f>SUMIF('Shift Malam'!I:I,'master untuk shift 2'!E:E,'Shift Malam'!L:L)</f>
        <v>0</v>
      </c>
    </row>
    <row r="153" spans="4:9" hidden="1">
      <c r="D153" s="190">
        <v>147</v>
      </c>
      <c r="E153" s="190" t="s">
        <v>1392</v>
      </c>
      <c r="F153" s="190" t="s">
        <v>1392</v>
      </c>
      <c r="G153" s="190">
        <f>SUMIF('Shift Malam'!I:I,'master untuk shift 2'!E153,'Shift Malam'!L:L)</f>
        <v>0</v>
      </c>
      <c r="H153" s="190" t="s">
        <v>875</v>
      </c>
      <c r="I153" s="326">
        <f>SUMIF('Shift Malam'!I:I,'master untuk shift 2'!E:E,'Shift Malam'!L:L)</f>
        <v>0</v>
      </c>
    </row>
    <row r="154" spans="4:9" hidden="1">
      <c r="D154" s="190">
        <v>148</v>
      </c>
      <c r="E154" s="190" t="s">
        <v>1383</v>
      </c>
      <c r="F154" s="190" t="s">
        <v>1383</v>
      </c>
      <c r="G154" s="190">
        <f>SUMIF('Shift Malam'!I:I,'master untuk shift 2'!E154,'Shift Malam'!L:L)</f>
        <v>0</v>
      </c>
      <c r="H154" s="190" t="s">
        <v>875</v>
      </c>
      <c r="I154" s="326">
        <f>SUMIF('Shift Malam'!I:I,'master untuk shift 2'!E:E,'Shift Malam'!L:L)</f>
        <v>0</v>
      </c>
    </row>
    <row r="155" spans="4:9" hidden="1">
      <c r="D155" s="190">
        <v>149</v>
      </c>
      <c r="E155" s="190" t="s">
        <v>1384</v>
      </c>
      <c r="F155" s="190" t="s">
        <v>1384</v>
      </c>
      <c r="G155" s="190">
        <f>SUMIF('Shift Malam'!I:I,'master untuk shift 2'!E155,'Shift Malam'!L:L)</f>
        <v>0</v>
      </c>
      <c r="H155" s="190" t="s">
        <v>875</v>
      </c>
      <c r="I155" s="326">
        <f>SUMIF('Shift Malam'!I:I,'master untuk shift 2'!E:E,'Shift Malam'!L:L)</f>
        <v>0</v>
      </c>
    </row>
    <row r="156" spans="4:9" hidden="1">
      <c r="D156" s="190">
        <v>150</v>
      </c>
      <c r="E156" s="190" t="s">
        <v>1385</v>
      </c>
      <c r="F156" s="190" t="s">
        <v>1385</v>
      </c>
      <c r="G156" s="190">
        <f>SUMIF('Shift Malam'!I:I,'master untuk shift 2'!E156,'Shift Malam'!L:L)</f>
        <v>0</v>
      </c>
      <c r="H156" s="190" t="s">
        <v>875</v>
      </c>
      <c r="I156" s="326">
        <f>SUMIF('Shift Malam'!I:I,'master untuk shift 2'!E:E,'Shift Malam'!L:L)</f>
        <v>0</v>
      </c>
    </row>
    <row r="157" spans="4:9" hidden="1">
      <c r="D157" s="190">
        <v>151</v>
      </c>
      <c r="E157" s="190" t="s">
        <v>1386</v>
      </c>
      <c r="F157" s="190" t="s">
        <v>1386</v>
      </c>
      <c r="G157" s="190">
        <f>SUMIF('Shift Malam'!I:I,'master untuk shift 2'!E157,'Shift Malam'!L:L)</f>
        <v>0</v>
      </c>
      <c r="H157" s="190" t="s">
        <v>875</v>
      </c>
      <c r="I157" s="326">
        <f>SUMIF('Shift Malam'!I:I,'master untuk shift 2'!E:E,'Shift Malam'!L:L)</f>
        <v>0</v>
      </c>
    </row>
    <row r="158" spans="4:9" hidden="1">
      <c r="D158" s="190">
        <v>152</v>
      </c>
      <c r="E158" s="190" t="s">
        <v>1387</v>
      </c>
      <c r="F158" s="190" t="s">
        <v>1387</v>
      </c>
      <c r="G158" s="190">
        <f>SUMIF('Shift Malam'!I:I,'master untuk shift 2'!E158,'Shift Malam'!L:L)</f>
        <v>0</v>
      </c>
      <c r="H158" s="190" t="s">
        <v>875</v>
      </c>
      <c r="I158" s="326">
        <f>SUMIF('Shift Malam'!I:I,'master untuk shift 2'!E:E,'Shift Malam'!L:L)</f>
        <v>0</v>
      </c>
    </row>
    <row r="159" spans="4:9" hidden="1">
      <c r="D159" s="190">
        <v>153</v>
      </c>
      <c r="E159" s="190" t="s">
        <v>1388</v>
      </c>
      <c r="F159" s="190" t="s">
        <v>1388</v>
      </c>
      <c r="G159" s="190">
        <f>SUMIF('Shift Malam'!I:I,'master untuk shift 2'!E159,'Shift Malam'!L:L)</f>
        <v>0</v>
      </c>
      <c r="H159" s="190" t="s">
        <v>875</v>
      </c>
      <c r="I159" s="326">
        <f>SUMIF('Shift Malam'!I:I,'master untuk shift 2'!E:E,'Shift Malam'!L:L)</f>
        <v>0</v>
      </c>
    </row>
    <row r="160" spans="4:9">
      <c r="D160" s="190">
        <v>154</v>
      </c>
      <c r="E160" s="190" t="s">
        <v>659</v>
      </c>
      <c r="F160" s="190" t="s">
        <v>659</v>
      </c>
      <c r="G160" s="190">
        <f>SUMIF('Shift Malam'!I:I,'master untuk shift 2'!E160,'Shift Malam'!L:L)</f>
        <v>0</v>
      </c>
      <c r="H160" s="190" t="s">
        <v>876</v>
      </c>
      <c r="I160" s="326">
        <f>SUMIF('Shift Malam'!I:I,'master untuk shift 2'!E:E,'Shift Malam'!L:L)</f>
        <v>0</v>
      </c>
    </row>
    <row r="161" spans="4:11">
      <c r="D161" s="190">
        <v>155</v>
      </c>
      <c r="E161" s="190" t="s">
        <v>659</v>
      </c>
      <c r="F161" s="190" t="s">
        <v>663</v>
      </c>
      <c r="G161" s="190">
        <f>SUMIF('Shift Malam'!I:I,'master untuk shift 2'!E161,'Shift Malam'!L:L)</f>
        <v>0</v>
      </c>
      <c r="H161" s="190" t="s">
        <v>876</v>
      </c>
      <c r="I161" s="326">
        <f>SUMIF('Shift Malam'!I:I,'master untuk shift 2'!E:E,'Shift Malam'!L:L)</f>
        <v>0</v>
      </c>
    </row>
    <row r="162" spans="4:11">
      <c r="D162" s="190">
        <v>156</v>
      </c>
      <c r="E162" s="190" t="s">
        <v>666</v>
      </c>
      <c r="F162" s="190" t="s">
        <v>666</v>
      </c>
      <c r="G162" s="190">
        <f>SUMIF('Shift Malam'!I:I,'master untuk shift 2'!E162,'Shift Malam'!L:L)</f>
        <v>0</v>
      </c>
      <c r="H162" s="190" t="s">
        <v>876</v>
      </c>
      <c r="I162" s="326">
        <f>SUMIF('Shift Malam'!I:I,'master untuk shift 2'!E:E,'Shift Malam'!L:L)</f>
        <v>0</v>
      </c>
    </row>
    <row r="163" spans="4:11">
      <c r="D163" s="190">
        <v>157</v>
      </c>
      <c r="E163" s="190" t="s">
        <v>666</v>
      </c>
      <c r="F163" s="190" t="s">
        <v>669</v>
      </c>
      <c r="G163" s="190">
        <f>SUMIF('Shift Malam'!I:I,'master untuk shift 2'!E163,'Shift Malam'!L:L)</f>
        <v>0</v>
      </c>
      <c r="H163" s="190" t="s">
        <v>876</v>
      </c>
      <c r="I163" s="326">
        <f>SUMIF('Shift Malam'!I:I,'master untuk shift 2'!E:E,'Shift Malam'!L:L)</f>
        <v>0</v>
      </c>
    </row>
    <row r="164" spans="4:11" ht="15.75" thickBot="1">
      <c r="D164" s="190">
        <v>158</v>
      </c>
      <c r="E164" s="190" t="s">
        <v>279</v>
      </c>
      <c r="F164" s="190" t="s">
        <v>279</v>
      </c>
      <c r="G164" s="190">
        <f>SUMIF('Shift Malam'!I:I,'master untuk shift 2'!E164,'Shift Malam'!L:L)</f>
        <v>0</v>
      </c>
      <c r="H164" s="190" t="s">
        <v>876</v>
      </c>
      <c r="I164" s="326">
        <f>SUMIF('Shift Malam'!I:I,'master untuk shift 2'!E:E,'Shift Malam'!L:L)</f>
        <v>0</v>
      </c>
    </row>
    <row r="165" spans="4:11">
      <c r="D165" s="190">
        <v>159</v>
      </c>
      <c r="E165" s="190" t="s">
        <v>844</v>
      </c>
      <c r="F165" s="190" t="s">
        <v>1420</v>
      </c>
      <c r="G165" s="190">
        <f>SUMIF('Shift Malam'!I:I,'master untuk shift 2'!E165,'Shift Malam'!L:L)</f>
        <v>0</v>
      </c>
      <c r="H165" s="190" t="s">
        <v>876</v>
      </c>
      <c r="I165" s="326">
        <f>SUMIF('Shift Malam'!I:I,'master untuk shift 2'!E:E,'Shift Malam'!L:L)</f>
        <v>0</v>
      </c>
      <c r="K165" s="329"/>
    </row>
    <row r="166" spans="4:11" ht="15.75" thickBot="1">
      <c r="D166" s="190">
        <v>160</v>
      </c>
      <c r="E166" s="190" t="s">
        <v>845</v>
      </c>
      <c r="F166" s="190" t="s">
        <v>1421</v>
      </c>
      <c r="G166" s="190">
        <f>SUMIF('Shift Malam'!I:I,'master untuk shift 2'!E166,'Shift Malam'!L:L)</f>
        <v>0</v>
      </c>
      <c r="H166" s="190" t="s">
        <v>876</v>
      </c>
      <c r="I166" s="326">
        <f>SUMIF('Shift Malam'!I:I,'master untuk shift 2'!E:E,'Shift Malam'!L:L)</f>
        <v>0</v>
      </c>
      <c r="K166" s="331"/>
    </row>
    <row r="167" spans="4:11">
      <c r="D167" s="190">
        <v>161</v>
      </c>
      <c r="E167" s="190" t="s">
        <v>841</v>
      </c>
      <c r="F167" s="190" t="s">
        <v>1401</v>
      </c>
      <c r="G167" s="190">
        <f>SUMIF('Shift Malam'!I:I,'master untuk shift 2'!E167,'Shift Malam'!L:L)</f>
        <v>0</v>
      </c>
      <c r="H167" s="190" t="s">
        <v>876</v>
      </c>
      <c r="I167" s="326">
        <f>SUMIF('Shift Malam'!I:I,'master untuk shift 2'!E:E,'Shift Malam'!L:L)</f>
        <v>0</v>
      </c>
      <c r="K167" s="329"/>
    </row>
    <row r="168" spans="4:11" ht="15.75" thickBot="1">
      <c r="D168" s="190">
        <v>162</v>
      </c>
      <c r="E168" s="190" t="s">
        <v>839</v>
      </c>
      <c r="F168" s="190" t="s">
        <v>1402</v>
      </c>
      <c r="G168" s="190">
        <f>SUMIF('Shift Malam'!I:I,'master untuk shift 2'!E168,'Shift Malam'!L:L)</f>
        <v>0</v>
      </c>
      <c r="H168" s="190" t="s">
        <v>876</v>
      </c>
      <c r="I168" s="326">
        <f>SUMIF('Shift Malam'!I:I,'master untuk shift 2'!E:E,'Shift Malam'!L:L)</f>
        <v>0</v>
      </c>
      <c r="K168" s="331"/>
    </row>
    <row r="169" spans="4:11">
      <c r="D169" s="190">
        <v>163</v>
      </c>
      <c r="E169" s="190" t="s">
        <v>1027</v>
      </c>
      <c r="F169" s="190" t="s">
        <v>1400</v>
      </c>
      <c r="G169" s="190">
        <f>SUMIF('Shift Malam'!I:I,'master untuk shift 2'!E169,'Shift Malam'!L:L)</f>
        <v>0</v>
      </c>
      <c r="H169" s="190" t="s">
        <v>876</v>
      </c>
      <c r="I169" s="326">
        <f>SUMIF('Shift Malam'!I:I,'master untuk shift 2'!E:E,'Shift Malam'!L:L)</f>
        <v>0</v>
      </c>
      <c r="K169" s="329"/>
    </row>
    <row r="170" spans="4:11">
      <c r="D170" s="190">
        <v>164</v>
      </c>
      <c r="E170" s="190" t="s">
        <v>1028</v>
      </c>
      <c r="F170" s="190" t="s">
        <v>878</v>
      </c>
      <c r="G170" s="190">
        <f>SUMIF('Shift Malam'!I:I,'master untuk shift 2'!E170,'Shift Malam'!L:L)</f>
        <v>0</v>
      </c>
      <c r="H170" s="190" t="s">
        <v>876</v>
      </c>
      <c r="I170" s="326">
        <f>SUMIF('Shift Malam'!I:I,'master untuk shift 2'!E:E,'Shift Malam'!L:L)</f>
        <v>0</v>
      </c>
      <c r="K170" s="328"/>
    </row>
    <row r="171" spans="4:11">
      <c r="D171" s="190">
        <v>165</v>
      </c>
      <c r="E171" s="190" t="s">
        <v>553</v>
      </c>
      <c r="F171" s="190" t="s">
        <v>549</v>
      </c>
      <c r="G171" s="190">
        <f>SUMIF('Shift Malam'!I:I,'master untuk shift 2'!E171,'Shift Malam'!L:L)</f>
        <v>0</v>
      </c>
      <c r="H171" s="190" t="s">
        <v>876</v>
      </c>
      <c r="I171" s="326">
        <f>SUMIF('Shift Malam'!I:I,'master untuk shift 2'!E:E,'Shift Malam'!L:L)</f>
        <v>0</v>
      </c>
      <c r="K171" s="328"/>
    </row>
    <row r="172" spans="4:11" ht="15.75" hidden="1" thickBot="1">
      <c r="D172" s="190">
        <v>166</v>
      </c>
      <c r="E172" s="190" t="s">
        <v>638</v>
      </c>
      <c r="F172" s="190" t="s">
        <v>631</v>
      </c>
      <c r="G172" s="190">
        <f>SUMIF('Shift Malam'!I:I,'master untuk shift 2'!E172,'Shift Malam'!L:L)</f>
        <v>0</v>
      </c>
      <c r="H172" s="190" t="s">
        <v>870</v>
      </c>
      <c r="I172" s="326">
        <f>SUMIF('Shift Malam'!I:I,'master untuk shift 2'!E:E,'Shift Malam'!L:L)</f>
        <v>0</v>
      </c>
      <c r="K172" s="330"/>
    </row>
    <row r="173" spans="4:11" hidden="1">
      <c r="D173" s="190">
        <v>167</v>
      </c>
      <c r="E173" s="190" t="s">
        <v>737</v>
      </c>
      <c r="F173" s="190" t="s">
        <v>741</v>
      </c>
      <c r="G173" s="190">
        <f>SUMIF('Shift Malam'!I:I,'master untuk shift 2'!E173,'Shift Malam'!L:L)</f>
        <v>0</v>
      </c>
      <c r="H173" s="190" t="s">
        <v>870</v>
      </c>
      <c r="I173" s="326">
        <f>SUMIF('Shift Malam'!I:I,'master untuk shift 2'!E:E,'Shift Malam'!L:L)</f>
        <v>0</v>
      </c>
      <c r="K173" s="329"/>
    </row>
    <row r="174" spans="4:11" hidden="1">
      <c r="D174" s="190">
        <v>168</v>
      </c>
      <c r="E174" s="190" t="s">
        <v>737</v>
      </c>
      <c r="F174" s="190" t="s">
        <v>879</v>
      </c>
      <c r="G174" s="190">
        <f>SUMIF('Shift Malam'!I:I,'master untuk shift 2'!E174,'Shift Malam'!L:L)</f>
        <v>0</v>
      </c>
      <c r="H174" s="190" t="s">
        <v>870</v>
      </c>
      <c r="I174" s="326">
        <f>SUMIF('Shift Malam'!I:I,'master untuk shift 2'!E:E,'Shift Malam'!L:L)</f>
        <v>0</v>
      </c>
      <c r="K174" s="329"/>
    </row>
    <row r="175" spans="4:11" hidden="1">
      <c r="D175" s="190">
        <v>169</v>
      </c>
      <c r="E175" s="190" t="s">
        <v>638</v>
      </c>
      <c r="F175" s="190" t="s">
        <v>879</v>
      </c>
      <c r="G175" s="190">
        <f>SUMIF('Shift Malam'!I:I,'master untuk shift 2'!E175,'Shift Malam'!L:L)</f>
        <v>0</v>
      </c>
      <c r="H175" s="190" t="s">
        <v>870</v>
      </c>
      <c r="I175" s="326">
        <f>SUMIF('Shift Malam'!I:I,'master untuk shift 2'!E:E,'Shift Malam'!L:L)</f>
        <v>0</v>
      </c>
      <c r="K175" s="328"/>
    </row>
    <row r="176" spans="4:11" hidden="1">
      <c r="D176" s="190">
        <v>170</v>
      </c>
      <c r="E176" s="190" t="s">
        <v>647</v>
      </c>
      <c r="F176" s="190" t="s">
        <v>641</v>
      </c>
      <c r="G176" s="190">
        <f>SUMIF('Shift Malam'!I:I,'master untuk shift 2'!E176,'Shift Malam'!L:L)</f>
        <v>0</v>
      </c>
      <c r="H176" s="190" t="s">
        <v>870</v>
      </c>
      <c r="I176" s="326">
        <f>SUMIF('Shift Malam'!I:I,'master untuk shift 2'!E:E,'Shift Malam'!L:L)</f>
        <v>0</v>
      </c>
      <c r="K176" s="328"/>
    </row>
    <row r="177" spans="4:11" ht="15.75" hidden="1" thickBot="1">
      <c r="D177" s="190">
        <v>171</v>
      </c>
      <c r="E177" s="190" t="s">
        <v>738</v>
      </c>
      <c r="F177" s="190" t="s">
        <v>742</v>
      </c>
      <c r="G177" s="190">
        <f>SUMIF('Shift Malam'!I:I,'master untuk shift 2'!E177,'Shift Malam'!L:L)</f>
        <v>0</v>
      </c>
      <c r="H177" s="190" t="s">
        <v>870</v>
      </c>
      <c r="I177" s="326">
        <f>SUMIF('Shift Malam'!I:I,'master untuk shift 2'!E:E,'Shift Malam'!L:L)</f>
        <v>0</v>
      </c>
      <c r="K177" s="330"/>
    </row>
    <row r="178" spans="4:11" ht="15.75" hidden="1" thickBot="1">
      <c r="D178" s="190">
        <v>172</v>
      </c>
      <c r="E178" s="190" t="s">
        <v>738</v>
      </c>
      <c r="F178" s="190" t="s">
        <v>880</v>
      </c>
      <c r="G178" s="190">
        <f>SUMIF('Shift Malam'!I:I,'master untuk shift 2'!E178,'Shift Malam'!L:L)</f>
        <v>0</v>
      </c>
      <c r="H178" s="190" t="s">
        <v>870</v>
      </c>
      <c r="I178" s="326">
        <f>SUMIF('Shift Malam'!I:I,'master untuk shift 2'!E:E,'Shift Malam'!L:L)</f>
        <v>0</v>
      </c>
      <c r="K178" s="330"/>
    </row>
    <row r="179" spans="4:11" hidden="1">
      <c r="D179" s="190">
        <v>173</v>
      </c>
      <c r="E179" s="190" t="s">
        <v>647</v>
      </c>
      <c r="F179" s="190" t="s">
        <v>880</v>
      </c>
      <c r="G179" s="190">
        <f>SUMIF('Shift Malam'!I:I,'master untuk shift 2'!E179,'Shift Malam'!L:L)</f>
        <v>0</v>
      </c>
      <c r="H179" s="190" t="s">
        <v>870</v>
      </c>
      <c r="I179" s="326">
        <f>SUMIF('Shift Malam'!I:I,'master untuk shift 2'!E:E,'Shift Malam'!L:L)</f>
        <v>0</v>
      </c>
    </row>
    <row r="180" spans="4:11">
      <c r="D180" s="190">
        <v>174</v>
      </c>
      <c r="E180" s="190" t="s">
        <v>249</v>
      </c>
      <c r="F180" s="190" t="s">
        <v>249</v>
      </c>
      <c r="G180" s="190">
        <f>SUMIF('Shift Malam'!I:I,'master untuk shift 2'!E180,'Shift Malam'!L:L)</f>
        <v>0</v>
      </c>
      <c r="H180" s="190" t="s">
        <v>876</v>
      </c>
      <c r="I180" s="326">
        <f>SUMIF('Shift Malam'!I:I,'master untuk shift 2'!E:E,'Shift Malam'!L:L)</f>
        <v>0</v>
      </c>
    </row>
    <row r="181" spans="4:11">
      <c r="D181" s="190">
        <v>175</v>
      </c>
      <c r="E181" s="190" t="s">
        <v>657</v>
      </c>
      <c r="F181" s="190" t="s">
        <v>650</v>
      </c>
      <c r="G181" s="190">
        <f>SUMIF('Shift Malam'!I:I,'master untuk shift 2'!E181,'Shift Malam'!L:L)</f>
        <v>0</v>
      </c>
      <c r="H181" s="190" t="s">
        <v>876</v>
      </c>
      <c r="I181" s="326">
        <f>SUMIF('Shift Malam'!I:I,'master untuk shift 2'!E:E,'Shift Malam'!L:L)</f>
        <v>0</v>
      </c>
    </row>
    <row r="182" spans="4:11">
      <c r="D182" s="190">
        <v>176</v>
      </c>
      <c r="E182" s="190" t="s">
        <v>657</v>
      </c>
      <c r="F182" s="190" t="s">
        <v>881</v>
      </c>
      <c r="G182" s="190">
        <f>SUMIF('Shift Malam'!I:I,'master untuk shift 2'!E182,'Shift Malam'!L:L)</f>
        <v>0</v>
      </c>
      <c r="H182" s="190" t="s">
        <v>876</v>
      </c>
      <c r="I182" s="326">
        <f>SUMIF('Shift Malam'!I:I,'master untuk shift 2'!E:E,'Shift Malam'!L:L)</f>
        <v>0</v>
      </c>
    </row>
    <row r="183" spans="4:11">
      <c r="D183" s="190">
        <v>177</v>
      </c>
      <c r="E183" s="190" t="s">
        <v>262</v>
      </c>
      <c r="F183" s="190" t="s">
        <v>262</v>
      </c>
      <c r="G183" s="190">
        <f>SUMIF('Shift Malam'!I:I,'master untuk shift 2'!E183,'Shift Malam'!L:L)</f>
        <v>0</v>
      </c>
      <c r="H183" s="190" t="s">
        <v>876</v>
      </c>
      <c r="I183" s="326">
        <f>SUMIF('Shift Malam'!I:I,'master untuk shift 2'!E:E,'Shift Malam'!L:L)</f>
        <v>0</v>
      </c>
    </row>
    <row r="184" spans="4:11">
      <c r="D184" s="190">
        <v>178</v>
      </c>
      <c r="E184" s="190" t="s">
        <v>269</v>
      </c>
      <c r="F184" s="190" t="s">
        <v>269</v>
      </c>
      <c r="G184" s="190">
        <f>SUMIF('Shift Malam'!I:I,'master untuk shift 2'!E184,'Shift Malam'!L:L)</f>
        <v>0</v>
      </c>
      <c r="H184" s="190" t="s">
        <v>876</v>
      </c>
      <c r="I184" s="326">
        <f>SUMIF('Shift Malam'!I:I,'master untuk shift 2'!E:E,'Shift Malam'!L:L)</f>
        <v>0</v>
      </c>
    </row>
    <row r="185" spans="4:11">
      <c r="D185" s="190">
        <v>179</v>
      </c>
      <c r="E185" s="190" t="s">
        <v>511</v>
      </c>
      <c r="F185" s="190" t="s">
        <v>883</v>
      </c>
      <c r="G185" s="190">
        <f>SUMIF('Shift Malam'!I:I,'master untuk shift 2'!E185,'Shift Malam'!L:L)</f>
        <v>0</v>
      </c>
      <c r="H185" s="190" t="s">
        <v>876</v>
      </c>
      <c r="I185" s="326">
        <f>SUMIF('Shift Malam'!I:I,'master untuk shift 2'!E:E,'Shift Malam'!L:L)</f>
        <v>0</v>
      </c>
    </row>
    <row r="186" spans="4:11" hidden="1">
      <c r="D186" s="190">
        <v>180</v>
      </c>
      <c r="E186" s="190" t="s">
        <v>940</v>
      </c>
      <c r="F186" s="190" t="s">
        <v>1177</v>
      </c>
      <c r="G186" s="190">
        <f>SUMIF('Shift Malam'!I:I,'master untuk shift 2'!E186,'Shift Malam'!L:L)</f>
        <v>0</v>
      </c>
      <c r="H186" s="190" t="s">
        <v>866</v>
      </c>
      <c r="I186" s="326">
        <f>SUMIF('Shift Malam'!I:I,'master untuk shift 2'!E:E,'Shift Malam'!L:L)</f>
        <v>0</v>
      </c>
    </row>
    <row r="187" spans="4:11">
      <c r="D187" s="190">
        <v>181</v>
      </c>
      <c r="E187" s="190" t="s">
        <v>942</v>
      </c>
      <c r="F187" s="190" t="s">
        <v>1100</v>
      </c>
      <c r="G187" s="190">
        <f>SUMIF('Shift Malam'!I:I,'master untuk shift 2'!E187,'Shift Malam'!L:L)</f>
        <v>0</v>
      </c>
      <c r="H187" s="190" t="s">
        <v>876</v>
      </c>
      <c r="I187" s="326">
        <f>SUMIF('Shift Malam'!I:I,'master untuk shift 2'!E:E,'Shift Malam'!L:L)</f>
        <v>0</v>
      </c>
    </row>
    <row r="188" spans="4:11" hidden="1">
      <c r="D188" s="190">
        <v>182</v>
      </c>
      <c r="E188" s="190" t="s">
        <v>941</v>
      </c>
      <c r="F188" s="190" t="s">
        <v>1228</v>
      </c>
      <c r="G188" s="190">
        <f>SUMIF('Shift Malam'!I:I,'master untuk shift 2'!E188,'Shift Malam'!L:L)</f>
        <v>0</v>
      </c>
      <c r="H188" s="190" t="s">
        <v>866</v>
      </c>
      <c r="I188" s="326">
        <f>SUMIF('Shift Malam'!I:I,'master untuk shift 2'!E:E,'Shift Malam'!L:L)</f>
        <v>0</v>
      </c>
    </row>
    <row r="189" spans="4:11">
      <c r="D189" s="190">
        <v>183</v>
      </c>
      <c r="E189" s="190" t="s">
        <v>943</v>
      </c>
      <c r="F189" s="190" t="s">
        <v>1101</v>
      </c>
      <c r="G189" s="190">
        <f>SUMIF('Shift Malam'!I:I,'master untuk shift 2'!E189,'Shift Malam'!L:L)</f>
        <v>0</v>
      </c>
      <c r="H189" s="190" t="s">
        <v>876</v>
      </c>
      <c r="I189" s="326">
        <f>SUMIF('Shift Malam'!I:I,'master untuk shift 2'!E:E,'Shift Malam'!L:L)</f>
        <v>0</v>
      </c>
    </row>
    <row r="190" spans="4:11" hidden="1">
      <c r="D190" s="190">
        <v>184</v>
      </c>
      <c r="E190" s="190" t="s">
        <v>939</v>
      </c>
      <c r="F190" s="190" t="s">
        <v>1099</v>
      </c>
      <c r="G190" s="190">
        <f>SUMIF('Shift Malam'!I:I,'master untuk shift 2'!E190,'Shift Malam'!L:L)</f>
        <v>0</v>
      </c>
      <c r="H190" s="190" t="s">
        <v>866</v>
      </c>
      <c r="I190" s="326">
        <f>SUMIF('Shift Malam'!I:I,'master untuk shift 2'!E:E,'Shift Malam'!L:L)</f>
        <v>0</v>
      </c>
    </row>
    <row r="191" spans="4:11">
      <c r="D191" s="190">
        <v>185</v>
      </c>
      <c r="E191" s="190" t="s">
        <v>949</v>
      </c>
      <c r="F191" s="190" t="s">
        <v>968</v>
      </c>
      <c r="G191" s="190">
        <f>SUMIF('Shift Malam'!I:I,'master untuk shift 2'!E191,'Shift Malam'!L:L)</f>
        <v>0</v>
      </c>
      <c r="H191" s="190" t="s">
        <v>876</v>
      </c>
      <c r="I191" s="326">
        <f>SUMIF('Shift Malam'!I:I,'master untuk shift 2'!E:E,'Shift Malam'!L:L)</f>
        <v>0</v>
      </c>
    </row>
    <row r="192" spans="4:11">
      <c r="D192" s="190">
        <v>186</v>
      </c>
      <c r="E192" s="190" t="s">
        <v>951</v>
      </c>
      <c r="F192" s="190" t="s">
        <v>988</v>
      </c>
      <c r="G192" s="190">
        <f>SUMIF('Shift Malam'!I:I,'master untuk shift 2'!E192,'Shift Malam'!L:L)</f>
        <v>0</v>
      </c>
      <c r="H192" s="190" t="s">
        <v>876</v>
      </c>
      <c r="I192" s="326">
        <f>SUMIF('Shift Malam'!I:I,'master untuk shift 2'!E:E,'Shift Malam'!L:L)</f>
        <v>0</v>
      </c>
    </row>
    <row r="193" spans="4:10">
      <c r="D193" s="190">
        <v>187</v>
      </c>
      <c r="E193" s="190" t="s">
        <v>1395</v>
      </c>
      <c r="F193" s="190" t="s">
        <v>1398</v>
      </c>
      <c r="G193" s="190">
        <f>SUMIF('Shift Malam'!I:I,'master untuk shift 2'!E193,'Shift Malam'!L:L)</f>
        <v>0</v>
      </c>
      <c r="H193" s="190" t="s">
        <v>876</v>
      </c>
      <c r="I193" s="326">
        <f>SUMIF('Shift Malam'!I:I,'master untuk shift 2'!E:E,'Shift Malam'!L:L)</f>
        <v>0</v>
      </c>
    </row>
    <row r="194" spans="4:10">
      <c r="D194" s="190">
        <v>188</v>
      </c>
      <c r="E194" s="190" t="s">
        <v>1397</v>
      </c>
      <c r="F194" s="190" t="s">
        <v>1399</v>
      </c>
      <c r="G194" s="190">
        <f>SUMIF('Shift Malam'!I:I,'master untuk shift 2'!E194,'Shift Malam'!L:L)</f>
        <v>0</v>
      </c>
      <c r="H194" s="190" t="s">
        <v>876</v>
      </c>
      <c r="I194" s="326">
        <f>SUMIF('Shift Malam'!I:I,'master untuk shift 2'!E:E,'Shift Malam'!L:L)</f>
        <v>0</v>
      </c>
    </row>
    <row r="195" spans="4:10" hidden="1">
      <c r="D195" s="190">
        <v>189</v>
      </c>
      <c r="E195" s="190" t="s">
        <v>927</v>
      </c>
      <c r="F195" s="190" t="s">
        <v>927</v>
      </c>
      <c r="G195" s="190">
        <f>SUMIF('Shift Malam'!I:I,'master untuk shift 2'!E195,'Shift Malam'!L:L)</f>
        <v>0</v>
      </c>
      <c r="H195" s="190" t="s">
        <v>866</v>
      </c>
      <c r="I195" s="326">
        <f>SUMIF('Shift Malam'!I:I,'master untuk shift 2'!E:E,'Shift Malam'!L:L)</f>
        <v>0</v>
      </c>
    </row>
    <row r="196" spans="4:10" hidden="1">
      <c r="D196" s="190">
        <v>190</v>
      </c>
      <c r="E196" s="190" t="s">
        <v>927</v>
      </c>
      <c r="F196" s="190" t="s">
        <v>928</v>
      </c>
      <c r="G196" s="190">
        <f>SUMIF('Shift Malam'!I:I,'master untuk shift 2'!E196,'Shift Malam'!L:L)</f>
        <v>0</v>
      </c>
      <c r="H196" s="190" t="s">
        <v>866</v>
      </c>
      <c r="I196" s="326">
        <f>SUMIF('Shift Malam'!I:I,'master untuk shift 2'!E:E,'Shift Malam'!L:L)</f>
        <v>0</v>
      </c>
    </row>
    <row r="197" spans="4:10">
      <c r="D197" s="190">
        <v>191</v>
      </c>
      <c r="E197" s="190" t="s">
        <v>929</v>
      </c>
      <c r="F197" s="190" t="s">
        <v>929</v>
      </c>
      <c r="G197" s="190">
        <f>SUMIF('Shift Malam'!I:I,'master untuk shift 2'!E197,'Shift Malam'!L:L)</f>
        <v>0</v>
      </c>
      <c r="H197" s="190" t="s">
        <v>876</v>
      </c>
      <c r="I197" s="326">
        <f>SUMIF('Shift Malam'!I:I,'master untuk shift 2'!E:E,'Shift Malam'!L:L)</f>
        <v>0</v>
      </c>
    </row>
    <row r="198" spans="4:10">
      <c r="D198" s="190">
        <v>192</v>
      </c>
      <c r="E198" s="190" t="s">
        <v>930</v>
      </c>
      <c r="F198" s="190" t="s">
        <v>930</v>
      </c>
      <c r="G198" s="190">
        <f>SUMIF('Shift Malam'!I:I,'master untuk shift 2'!E198,'Shift Malam'!L:L)</f>
        <v>0</v>
      </c>
      <c r="H198" s="190" t="s">
        <v>876</v>
      </c>
      <c r="I198" s="326">
        <f>SUMIF('Shift Malam'!I:I,'master untuk shift 2'!E:E,'Shift Malam'!L:L)</f>
        <v>0</v>
      </c>
    </row>
    <row r="199" spans="4:10" hidden="1">
      <c r="D199" s="190">
        <v>193</v>
      </c>
      <c r="E199" s="190" t="s">
        <v>945</v>
      </c>
      <c r="F199" s="190" t="s">
        <v>989</v>
      </c>
      <c r="G199" s="190">
        <f>SUMIF('Shift Malam'!I:I,'master untuk shift 2'!E199,'Shift Malam'!L:L)</f>
        <v>0</v>
      </c>
      <c r="H199" s="190" t="s">
        <v>870</v>
      </c>
      <c r="I199" s="326">
        <f>SUMIF('Shift Malam'!I:I,'master untuk shift 2'!E:E,'Shift Malam'!L:L)</f>
        <v>0</v>
      </c>
    </row>
    <row r="200" spans="4:10" hidden="1">
      <c r="D200" s="190">
        <v>194</v>
      </c>
      <c r="E200" s="190" t="s">
        <v>947</v>
      </c>
      <c r="F200" s="190" t="s">
        <v>990</v>
      </c>
      <c r="G200" s="190">
        <f>SUMIF('Shift Malam'!I:I,'master untuk shift 2'!E200,'Shift Malam'!L:L)</f>
        <v>0</v>
      </c>
      <c r="H200" s="190" t="s">
        <v>870</v>
      </c>
      <c r="I200" s="326">
        <f>SUMIF('Shift Malam'!I:I,'master untuk shift 2'!E:E,'Shift Malam'!L:L)</f>
        <v>0</v>
      </c>
    </row>
    <row r="201" spans="4:10" hidden="1">
      <c r="D201" s="190">
        <v>195</v>
      </c>
      <c r="E201" s="190" t="s">
        <v>961</v>
      </c>
      <c r="F201" s="190" t="s">
        <v>969</v>
      </c>
      <c r="G201" s="190">
        <f>SUMIF('Shift Malam'!I:I,'master untuk shift 2'!E201,'Shift Malam'!L:L)</f>
        <v>0</v>
      </c>
      <c r="H201" s="190" t="s">
        <v>870</v>
      </c>
      <c r="I201" s="326">
        <f>SUMIF('Shift Malam'!I:I,'master untuk shift 2'!E:E,'Shift Malam'!L:L)</f>
        <v>0</v>
      </c>
    </row>
    <row r="202" spans="4:10" hidden="1">
      <c r="D202" s="190">
        <v>196</v>
      </c>
      <c r="E202" s="190" t="s">
        <v>963</v>
      </c>
      <c r="F202" s="190" t="s">
        <v>970</v>
      </c>
      <c r="G202" s="190">
        <f>SUMIF('Shift Malam'!I:I,'master untuk shift 2'!E202,'Shift Malam'!L:L)</f>
        <v>0</v>
      </c>
      <c r="H202" s="190" t="s">
        <v>870</v>
      </c>
      <c r="I202" s="326">
        <f>SUMIF('Shift Malam'!I:I,'master untuk shift 2'!E:E,'Shift Malam'!L:L)</f>
        <v>0</v>
      </c>
    </row>
    <row r="203" spans="4:10" hidden="1">
      <c r="D203" s="190">
        <v>197</v>
      </c>
      <c r="E203" s="190" t="s">
        <v>963</v>
      </c>
      <c r="F203" s="190" t="s">
        <v>932</v>
      </c>
      <c r="G203" s="190">
        <f>SUMIF('Shift Malam'!I:I,'master untuk shift 2'!E203,'Shift Malam'!L:L)</f>
        <v>0</v>
      </c>
      <c r="H203" s="190" t="s">
        <v>870</v>
      </c>
      <c r="I203" s="326">
        <f>SUMIF('Shift Malam'!I:I,'master untuk shift 2'!E:E,'Shift Malam'!L:L)</f>
        <v>0</v>
      </c>
      <c r="J203">
        <v>100</v>
      </c>
    </row>
    <row r="204" spans="4:10" hidden="1">
      <c r="D204" s="190">
        <v>198</v>
      </c>
      <c r="E204" s="190" t="s">
        <v>961</v>
      </c>
      <c r="F204" s="190" t="s">
        <v>931</v>
      </c>
      <c r="G204" s="190">
        <f>SUMIF('Shift Malam'!I:I,'master untuk shift 2'!E204,'Shift Malam'!L:L)</f>
        <v>0</v>
      </c>
      <c r="H204" s="190" t="s">
        <v>870</v>
      </c>
      <c r="I204" s="326">
        <f>SUMIF('Shift Malam'!I:I,'master untuk shift 2'!E:E,'Shift Malam'!L:L)</f>
        <v>0</v>
      </c>
    </row>
    <row r="205" spans="4:10" hidden="1">
      <c r="D205" s="190">
        <v>199</v>
      </c>
      <c r="E205" s="190" t="s">
        <v>991</v>
      </c>
      <c r="F205" s="190" t="s">
        <v>932</v>
      </c>
      <c r="G205" s="190">
        <f>SUMIF('Shift Malam'!I:I,'master untuk shift 2'!E205,'Shift Malam'!L:L)</f>
        <v>0</v>
      </c>
      <c r="H205" s="190" t="s">
        <v>870</v>
      </c>
      <c r="I205" s="326">
        <f>SUMIF('Shift Malam'!I:I,'master untuk shift 2'!E:E,'Shift Malam'!L:L)</f>
        <v>0</v>
      </c>
    </row>
    <row r="206" spans="4:10">
      <c r="D206" s="190">
        <v>200</v>
      </c>
      <c r="E206" s="190" t="s">
        <v>612</v>
      </c>
      <c r="F206" s="190" t="s">
        <v>612</v>
      </c>
      <c r="G206" s="190">
        <f>SUMIF('Shift Malam'!I:I,'master untuk shift 2'!E206,'Shift Malam'!L:L)</f>
        <v>0</v>
      </c>
      <c r="H206" s="190" t="s">
        <v>882</v>
      </c>
      <c r="I206" s="326">
        <f>SUMIF('Shift Malam'!I:I,'master untuk shift 2'!E:E,'Shift Malam'!L:L)</f>
        <v>0</v>
      </c>
    </row>
    <row r="207" spans="4:10">
      <c r="D207" s="190">
        <v>201</v>
      </c>
      <c r="E207" s="190" t="s">
        <v>612</v>
      </c>
      <c r="F207" s="190" t="s">
        <v>616</v>
      </c>
      <c r="G207" s="190">
        <f>SUMIF('Shift Malam'!I:I,'master untuk shift 2'!E207,'Shift Malam'!L:L)</f>
        <v>0</v>
      </c>
      <c r="H207" s="190" t="s">
        <v>882</v>
      </c>
      <c r="I207" s="326">
        <f>SUMIF('Shift Malam'!I:I,'master untuk shift 2'!E:E,'Shift Malam'!L:L)</f>
        <v>0</v>
      </c>
    </row>
    <row r="208" spans="4:10" hidden="1">
      <c r="D208" s="190">
        <v>202</v>
      </c>
      <c r="E208" s="190" t="s">
        <v>536</v>
      </c>
      <c r="F208" s="190" t="s">
        <v>536</v>
      </c>
      <c r="G208" s="190">
        <f>SUMIF('Shift Malam'!I:I,'master untuk shift 2'!E208,'Shift Malam'!L:L)</f>
        <v>0</v>
      </c>
      <c r="H208" s="190" t="s">
        <v>872</v>
      </c>
      <c r="I208" s="326">
        <f>SUMIF('Shift Malam'!I:I,'master untuk shift 2'!E:E,'Shift Malam'!L:L)</f>
        <v>0</v>
      </c>
    </row>
    <row r="209" spans="4:9">
      <c r="D209" s="190">
        <v>203</v>
      </c>
      <c r="E209" s="190" t="s">
        <v>619</v>
      </c>
      <c r="F209" s="190" t="s">
        <v>619</v>
      </c>
      <c r="G209" s="190">
        <f>SUMIF('Shift Malam'!I:I,'master untuk shift 2'!E209,'Shift Malam'!L:L)</f>
        <v>0</v>
      </c>
      <c r="H209" s="190" t="s">
        <v>882</v>
      </c>
      <c r="I209" s="326">
        <f>SUMIF('Shift Malam'!I:I,'master untuk shift 2'!E:E,'Shift Malam'!L:L)</f>
        <v>0</v>
      </c>
    </row>
    <row r="210" spans="4:9">
      <c r="D210" s="190">
        <v>204</v>
      </c>
      <c r="E210" s="190" t="s">
        <v>623</v>
      </c>
      <c r="F210" s="190" t="s">
        <v>623</v>
      </c>
      <c r="G210" s="190">
        <f>SUMIF('Shift Malam'!I:I,'master untuk shift 2'!E210,'Shift Malam'!L:L)</f>
        <v>0</v>
      </c>
      <c r="H210" s="190" t="s">
        <v>882</v>
      </c>
      <c r="I210" s="326">
        <f>SUMIF('Shift Malam'!I:I,'master untuk shift 2'!E:E,'Shift Malam'!L:L)</f>
        <v>0</v>
      </c>
    </row>
    <row r="211" spans="4:9">
      <c r="D211" s="190">
        <v>205</v>
      </c>
      <c r="E211" s="190" t="s">
        <v>626</v>
      </c>
      <c r="F211" s="190" t="s">
        <v>626</v>
      </c>
      <c r="G211" s="190">
        <f>SUMIF('Shift Malam'!I:I,'master untuk shift 2'!E211,'Shift Malam'!L:L)</f>
        <v>0</v>
      </c>
      <c r="H211" s="190" t="s">
        <v>882</v>
      </c>
      <c r="I211" s="326">
        <f>SUMIF('Shift Malam'!I:I,'master untuk shift 2'!E:E,'Shift Malam'!L:L)</f>
        <v>0</v>
      </c>
    </row>
    <row r="212" spans="4:9">
      <c r="D212" s="190">
        <v>206</v>
      </c>
      <c r="E212" s="190" t="s">
        <v>628</v>
      </c>
      <c r="F212" s="190" t="s">
        <v>628</v>
      </c>
      <c r="G212" s="190">
        <f>SUMIF('Shift Malam'!I:I,'master untuk shift 2'!E212,'Shift Malam'!L:L)</f>
        <v>0</v>
      </c>
      <c r="H212" s="190" t="s">
        <v>882</v>
      </c>
      <c r="I212" s="326">
        <f>SUMIF('Shift Malam'!I:I,'master untuk shift 2'!E:E,'Shift Malam'!L:L)</f>
        <v>0</v>
      </c>
    </row>
    <row r="213" spans="4:9" hidden="1">
      <c r="D213" s="190">
        <v>207</v>
      </c>
      <c r="E213" s="190" t="s">
        <v>525</v>
      </c>
      <c r="F213" s="190" t="s">
        <v>526</v>
      </c>
      <c r="G213" s="190">
        <f>SUMIF('Shift Malam'!I:I,'master untuk shift 2'!E213,'Shift Malam'!L:L)</f>
        <v>0</v>
      </c>
      <c r="H213" s="190" t="s">
        <v>872</v>
      </c>
      <c r="I213" s="326">
        <f>SUMIF('Shift Malam'!I:I,'master untuk shift 2'!E:E,'Shift Malam'!L:L)</f>
        <v>0</v>
      </c>
    </row>
    <row r="214" spans="4:9" hidden="1">
      <c r="D214" s="190">
        <v>208</v>
      </c>
      <c r="E214" s="190" t="s">
        <v>531</v>
      </c>
      <c r="F214" s="190" t="s">
        <v>532</v>
      </c>
      <c r="G214" s="190">
        <f>SUMIF('Shift Malam'!I:I,'master untuk shift 2'!E214,'Shift Malam'!L:L)</f>
        <v>0</v>
      </c>
      <c r="H214" s="190" t="s">
        <v>872</v>
      </c>
      <c r="I214" s="326">
        <f>SUMIF('Shift Malam'!I:I,'master untuk shift 2'!E:E,'Shift Malam'!L:L)</f>
        <v>0</v>
      </c>
    </row>
    <row r="215" spans="4:9">
      <c r="D215" s="190">
        <v>209</v>
      </c>
      <c r="E215" s="190" t="s">
        <v>262</v>
      </c>
      <c r="F215" s="190" t="s">
        <v>266</v>
      </c>
      <c r="G215" s="190">
        <f>SUMIF('Shift Malam'!I:I,'master untuk shift 2'!E215,'Shift Malam'!L:L)</f>
        <v>0</v>
      </c>
      <c r="H215" s="190" t="s">
        <v>882</v>
      </c>
      <c r="I215" s="326">
        <f>SUMIF('Shift Malam'!I:I,'master untuk shift 2'!E:E,'Shift Malam'!L:L)</f>
        <v>0</v>
      </c>
    </row>
    <row r="216" spans="4:9">
      <c r="D216" s="190">
        <v>210</v>
      </c>
      <c r="E216" s="190" t="s">
        <v>269</v>
      </c>
      <c r="F216" s="190" t="s">
        <v>271</v>
      </c>
      <c r="G216" s="190">
        <f>SUMIF('Shift Malam'!I:I,'master untuk shift 2'!E216,'Shift Malam'!L:L)</f>
        <v>0</v>
      </c>
      <c r="H216" s="190" t="s">
        <v>882</v>
      </c>
      <c r="I216" s="326">
        <f>SUMIF('Shift Malam'!I:I,'master untuk shift 2'!E:E,'Shift Malam'!L:L)</f>
        <v>0</v>
      </c>
    </row>
    <row r="217" spans="4:9">
      <c r="D217" s="190">
        <v>211</v>
      </c>
      <c r="E217" s="190" t="s">
        <v>507</v>
      </c>
      <c r="F217" s="190" t="s">
        <v>507</v>
      </c>
      <c r="G217" s="190">
        <f>SUMIF('Shift Malam'!I:I,'master untuk shift 2'!E217,'Shift Malam'!L:L)</f>
        <v>0</v>
      </c>
      <c r="H217" s="190" t="s">
        <v>882</v>
      </c>
      <c r="I217" s="326">
        <f>SUMIF('Shift Malam'!I:I,'master untuk shift 2'!E:E,'Shift Malam'!L:L)</f>
        <v>0</v>
      </c>
    </row>
    <row r="218" spans="4:9">
      <c r="D218" s="190">
        <v>212</v>
      </c>
      <c r="E218" s="190" t="s">
        <v>279</v>
      </c>
      <c r="F218" s="190" t="s">
        <v>282</v>
      </c>
      <c r="G218" s="190">
        <f>SUMIF('Shift Malam'!I:I,'master untuk shift 2'!E218,'Shift Malam'!L:L)</f>
        <v>0</v>
      </c>
      <c r="H218" s="190" t="s">
        <v>882</v>
      </c>
      <c r="I218" s="326">
        <f>SUMIF('Shift Malam'!I:I,'master untuk shift 2'!E:E,'Shift Malam'!L:L)</f>
        <v>0</v>
      </c>
    </row>
    <row r="219" spans="4:9" hidden="1">
      <c r="D219" s="190">
        <v>213</v>
      </c>
      <c r="E219" s="190" t="s">
        <v>561</v>
      </c>
      <c r="F219" s="190" t="s">
        <v>561</v>
      </c>
      <c r="G219" s="190">
        <f>SUMIF('Shift Malam'!I:I,'master untuk shift 2'!E219,'Shift Malam'!L:L)</f>
        <v>0</v>
      </c>
      <c r="H219" s="190" t="s">
        <v>872</v>
      </c>
      <c r="I219" s="326">
        <f>SUMIF('Shift Malam'!I:I,'master untuk shift 2'!E:E,'Shift Malam'!L:L)</f>
        <v>0</v>
      </c>
    </row>
    <row r="220" spans="4:9" hidden="1">
      <c r="D220" s="190">
        <v>214</v>
      </c>
      <c r="E220" s="190" t="s">
        <v>565</v>
      </c>
      <c r="F220" s="190" t="s">
        <v>565</v>
      </c>
      <c r="G220" s="190">
        <f>SUMIF('Shift Malam'!I:I,'master untuk shift 2'!E220,'Shift Malam'!L:L)</f>
        <v>0</v>
      </c>
      <c r="H220" s="190" t="s">
        <v>867</v>
      </c>
      <c r="I220" s="326">
        <f>SUMIF('Shift Malam'!I:I,'master untuk shift 2'!E:E,'Shift Malam'!L:L)</f>
        <v>0</v>
      </c>
    </row>
    <row r="221" spans="4:9" hidden="1">
      <c r="D221" s="190">
        <v>215</v>
      </c>
      <c r="E221" s="190" t="s">
        <v>569</v>
      </c>
      <c r="F221" s="190" t="s">
        <v>569</v>
      </c>
      <c r="G221" s="190">
        <f>SUMIF('Shift Malam'!I:I,'master untuk shift 2'!E221,'Shift Malam'!L:L)</f>
        <v>0</v>
      </c>
      <c r="H221" s="190" t="s">
        <v>867</v>
      </c>
      <c r="I221" s="326">
        <f>SUMIF('Shift Malam'!I:I,'master untuk shift 2'!E:E,'Shift Malam'!L:L)</f>
        <v>0</v>
      </c>
    </row>
    <row r="222" spans="4:9" hidden="1">
      <c r="D222" s="190">
        <v>216</v>
      </c>
      <c r="E222" s="190" t="s">
        <v>569</v>
      </c>
      <c r="F222" s="190" t="s">
        <v>573</v>
      </c>
      <c r="G222" s="190">
        <f>SUMIF('Shift Malam'!I:I,'master untuk shift 2'!E222,'Shift Malam'!L:L)</f>
        <v>0</v>
      </c>
      <c r="H222" s="190" t="s">
        <v>867</v>
      </c>
      <c r="I222" s="326">
        <f>SUMIF('Shift Malam'!I:I,'master untuk shift 2'!E:E,'Shift Malam'!L:L)</f>
        <v>0</v>
      </c>
    </row>
    <row r="223" spans="4:9" hidden="1">
      <c r="D223" s="190">
        <v>217</v>
      </c>
      <c r="E223" s="190" t="s">
        <v>576</v>
      </c>
      <c r="F223" s="190" t="s">
        <v>576</v>
      </c>
      <c r="G223" s="190">
        <f>SUMIF('Shift Malam'!I:I,'master untuk shift 2'!E223,'Shift Malam'!L:L)</f>
        <v>0</v>
      </c>
      <c r="H223" s="190" t="s">
        <v>867</v>
      </c>
      <c r="I223" s="326">
        <f>SUMIF('Shift Malam'!I:I,'master untuk shift 2'!E:E,'Shift Malam'!L:L)</f>
        <v>0</v>
      </c>
    </row>
    <row r="224" spans="4:9" hidden="1">
      <c r="D224" s="190">
        <v>218</v>
      </c>
      <c r="E224" s="190" t="s">
        <v>576</v>
      </c>
      <c r="F224" s="190" t="s">
        <v>580</v>
      </c>
      <c r="G224" s="190">
        <f>SUMIF('Shift Malam'!I:I,'master untuk shift 2'!E224,'Shift Malam'!L:L)</f>
        <v>0</v>
      </c>
      <c r="H224" s="190" t="s">
        <v>867</v>
      </c>
      <c r="I224" s="326">
        <f>SUMIF('Shift Malam'!I:I,'master untuk shift 2'!E:E,'Shift Malam'!L:L)</f>
        <v>0</v>
      </c>
    </row>
    <row r="225" spans="4:11">
      <c r="D225" s="190">
        <v>219</v>
      </c>
      <c r="E225" s="190" t="s">
        <v>848</v>
      </c>
      <c r="F225" s="190" t="s">
        <v>846</v>
      </c>
      <c r="G225" s="190">
        <f>SUMIF('Shift Malam'!I:I,'master untuk shift 2'!E225,'Shift Malam'!L:L)</f>
        <v>0</v>
      </c>
      <c r="H225" s="190" t="s">
        <v>882</v>
      </c>
      <c r="I225" s="326">
        <f>SUMIF('Shift Malam'!I:I,'master untuk shift 2'!E:E,'Shift Malam'!L:L)</f>
        <v>0</v>
      </c>
    </row>
    <row r="226" spans="4:11" hidden="1">
      <c r="D226" s="190">
        <v>220</v>
      </c>
      <c r="E226" s="190" t="s">
        <v>540</v>
      </c>
      <c r="F226" s="190" t="s">
        <v>540</v>
      </c>
      <c r="G226" s="190">
        <f>SUMIF('Shift Malam'!I:I,'master untuk shift 2'!E226,'Shift Malam'!L:L)</f>
        <v>0</v>
      </c>
      <c r="H226" s="190" t="s">
        <v>867</v>
      </c>
      <c r="I226" s="326">
        <f>SUMIF('Shift Malam'!I:I,'master untuk shift 2'!E:E,'Shift Malam'!L:L)</f>
        <v>0</v>
      </c>
    </row>
    <row r="227" spans="4:11">
      <c r="D227" s="190">
        <v>221</v>
      </c>
      <c r="E227" s="190" t="s">
        <v>554</v>
      </c>
      <c r="F227" s="190" t="s">
        <v>554</v>
      </c>
      <c r="G227" s="190">
        <f>SUMIF('Shift Malam'!I:I,'master untuk shift 2'!E227,'Shift Malam'!L:L)</f>
        <v>0</v>
      </c>
      <c r="H227" s="190" t="s">
        <v>882</v>
      </c>
      <c r="I227" s="326">
        <f>SUMIF('Shift Malam'!I:I,'master untuk shift 2'!E:E,'Shift Malam'!L:L)</f>
        <v>0</v>
      </c>
    </row>
    <row r="228" spans="4:11">
      <c r="D228" s="190">
        <v>222</v>
      </c>
      <c r="E228" s="190" t="s">
        <v>554</v>
      </c>
      <c r="F228" s="190" t="s">
        <v>558</v>
      </c>
      <c r="G228" s="190">
        <f>SUMIF('Shift Malam'!I:I,'master untuk shift 2'!E228,'Shift Malam'!L:L)</f>
        <v>0</v>
      </c>
      <c r="H228" s="190" t="s">
        <v>882</v>
      </c>
      <c r="I228" s="326">
        <f>SUMIF('Shift Malam'!I:I,'master untuk shift 2'!E:E,'Shift Malam'!L:L)</f>
        <v>0</v>
      </c>
    </row>
    <row r="229" spans="4:11">
      <c r="D229" s="190">
        <v>223</v>
      </c>
      <c r="E229" s="190" t="s">
        <v>544</v>
      </c>
      <c r="F229" s="190" t="s">
        <v>544</v>
      </c>
      <c r="G229" s="190">
        <f>SUMIF('Shift Malam'!I:I,'master untuk shift 2'!E229,'Shift Malam'!L:L)</f>
        <v>0</v>
      </c>
      <c r="H229" s="190" t="s">
        <v>876</v>
      </c>
      <c r="I229" s="326">
        <f>SUMIF('Shift Malam'!I:I,'master untuk shift 2'!E:E,'Shift Malam'!L:L)</f>
        <v>0</v>
      </c>
    </row>
    <row r="230" spans="4:11">
      <c r="D230" s="190">
        <v>224</v>
      </c>
      <c r="E230" s="190" t="s">
        <v>1029</v>
      </c>
      <c r="F230" s="190" t="s">
        <v>1029</v>
      </c>
      <c r="G230" s="190">
        <f>SUMIF('Shift Malam'!I:I,'master untuk shift 2'!E230,'Shift Malam'!L:L)</f>
        <v>0</v>
      </c>
      <c r="H230" s="190" t="s">
        <v>876</v>
      </c>
      <c r="I230" s="326">
        <f>SUMIF('Shift Malam'!I:I,'master untuk shift 2'!E:E,'Shift Malam'!L:L)</f>
        <v>0</v>
      </c>
    </row>
    <row r="231" spans="4:11">
      <c r="D231" s="190">
        <v>225</v>
      </c>
      <c r="E231" s="190" t="s">
        <v>1029</v>
      </c>
      <c r="F231" s="190" t="s">
        <v>1060</v>
      </c>
      <c r="G231" s="190">
        <f>SUMIF('Shift Malam'!I:I,'master untuk shift 2'!E231,'Shift Malam'!L:L)</f>
        <v>0</v>
      </c>
      <c r="H231" s="190" t="s">
        <v>876</v>
      </c>
      <c r="I231" s="326">
        <f>SUMIF('Shift Malam'!I:I,'master untuk shift 2'!E:E,'Shift Malam'!L:L)</f>
        <v>0</v>
      </c>
    </row>
    <row r="232" spans="4:11">
      <c r="D232" s="190">
        <v>226</v>
      </c>
      <c r="E232" s="190" t="s">
        <v>1034</v>
      </c>
      <c r="F232" s="190" t="s">
        <v>1034</v>
      </c>
      <c r="G232" s="190">
        <f>SUMIF('Shift Malam'!I:I,'master untuk shift 2'!E232,'Shift Malam'!L:L)</f>
        <v>0</v>
      </c>
      <c r="H232" s="190" t="s">
        <v>876</v>
      </c>
      <c r="I232" s="326">
        <f>SUMIF('Shift Malam'!I:I,'master untuk shift 2'!E:E,'Shift Malam'!L:L)</f>
        <v>0</v>
      </c>
    </row>
    <row r="233" spans="4:11">
      <c r="D233" s="190">
        <v>227</v>
      </c>
      <c r="E233" s="190" t="s">
        <v>1038</v>
      </c>
      <c r="F233" s="190" t="s">
        <v>1038</v>
      </c>
      <c r="G233" s="190">
        <f>SUMIF('Shift Malam'!I:I,'master untuk shift 2'!E233,'Shift Malam'!L:L)</f>
        <v>0</v>
      </c>
      <c r="H233" s="190" t="s">
        <v>876</v>
      </c>
      <c r="I233" s="326">
        <f>SUMIF('Shift Malam'!I:I,'master untuk shift 2'!E:E,'Shift Malam'!L:L)</f>
        <v>0</v>
      </c>
    </row>
    <row r="234" spans="4:11">
      <c r="D234" s="190">
        <v>228</v>
      </c>
      <c r="E234" s="190" t="s">
        <v>1041</v>
      </c>
      <c r="F234" s="190" t="s">
        <v>1041</v>
      </c>
      <c r="G234" s="190">
        <f>SUMIF('Shift Malam'!I:I,'master untuk shift 2'!E234,'Shift Malam'!L:L)</f>
        <v>0</v>
      </c>
      <c r="H234" s="190" t="s">
        <v>876</v>
      </c>
      <c r="I234" s="326">
        <f>SUMIF('Shift Malam'!I:I,'master untuk shift 2'!E:E,'Shift Malam'!L:L)</f>
        <v>0</v>
      </c>
    </row>
    <row r="235" spans="4:11" hidden="1">
      <c r="D235" s="190">
        <v>229</v>
      </c>
      <c r="E235" s="190" t="s">
        <v>1051</v>
      </c>
      <c r="F235" s="190" t="s">
        <v>1051</v>
      </c>
      <c r="G235" s="190">
        <f>SUMIF('Shift Malam'!I:I,'master untuk shift 2'!E235,'Shift Malam'!L:L)</f>
        <v>0</v>
      </c>
      <c r="H235" s="190" t="s">
        <v>866</v>
      </c>
      <c r="I235" s="326">
        <f>SUMIF('Shift Malam'!I:I,'master untuk shift 2'!E:E,'Shift Malam'!L:L)</f>
        <v>0</v>
      </c>
    </row>
    <row r="236" spans="4:11" hidden="1">
      <c r="D236" s="190">
        <v>230</v>
      </c>
      <c r="E236" s="190" t="s">
        <v>1061</v>
      </c>
      <c r="F236" s="190" t="s">
        <v>1061</v>
      </c>
      <c r="G236" s="190">
        <f>SUMIF('Shift Malam'!I:I,'master untuk shift 2'!E236,'Shift Malam'!L:L)</f>
        <v>0</v>
      </c>
      <c r="H236" s="190" t="s">
        <v>866</v>
      </c>
      <c r="I236" s="326">
        <f>SUMIF('Shift Malam'!I:I,'master untuk shift 2'!E:E,'Shift Malam'!L:L)</f>
        <v>0</v>
      </c>
    </row>
    <row r="237" spans="4:11" hidden="1">
      <c r="D237" s="190">
        <v>231</v>
      </c>
      <c r="E237" s="190" t="s">
        <v>1057</v>
      </c>
      <c r="F237" s="190" t="s">
        <v>1057</v>
      </c>
      <c r="G237" s="190">
        <f>SUMIF('Shift Malam'!I:I,'master untuk shift 2'!E237,'Shift Malam'!L:L)</f>
        <v>0</v>
      </c>
      <c r="H237" s="190" t="s">
        <v>866</v>
      </c>
      <c r="I237" s="326">
        <f>SUMIF('Shift Malam'!I:I,'master untuk shift 2'!E:E,'Shift Malam'!L:L)</f>
        <v>0</v>
      </c>
    </row>
    <row r="238" spans="4:11" hidden="1">
      <c r="D238" s="190">
        <v>232</v>
      </c>
      <c r="E238" s="190" t="s">
        <v>1058</v>
      </c>
      <c r="F238" s="190" t="s">
        <v>1059</v>
      </c>
      <c r="G238" s="190">
        <f>SUMIF('Shift Malam'!I:I,'master untuk shift 2'!E238,'Shift Malam'!L:L)</f>
        <v>0</v>
      </c>
      <c r="H238" s="190" t="s">
        <v>866</v>
      </c>
      <c r="I238" s="326">
        <f>SUMIF('Shift Malam'!I:I,'master untuk shift 2'!E:E,'Shift Malam'!L:L)</f>
        <v>0</v>
      </c>
      <c r="J238" t="s">
        <v>1073</v>
      </c>
      <c r="K238" t="s">
        <v>1074</v>
      </c>
    </row>
    <row r="239" spans="4:11" hidden="1">
      <c r="D239" s="190">
        <v>233</v>
      </c>
      <c r="E239" s="190" t="s">
        <v>1062</v>
      </c>
      <c r="F239" s="190" t="s">
        <v>1062</v>
      </c>
      <c r="G239" s="190">
        <f>SUMIF('Shift Malam'!I:I,'master untuk shift 2'!E239,'Shift Malam'!L:L)</f>
        <v>0</v>
      </c>
      <c r="H239" s="190" t="s">
        <v>875</v>
      </c>
      <c r="I239" s="326">
        <f>SUMIF('Shift Malam'!I:I,'master untuk shift 2'!E:E,'Shift Malam'!L:L)</f>
        <v>0</v>
      </c>
      <c r="J239" t="s">
        <v>1075</v>
      </c>
      <c r="K239" t="s">
        <v>1076</v>
      </c>
    </row>
    <row r="240" spans="4:11" hidden="1">
      <c r="D240" s="190">
        <v>234</v>
      </c>
      <c r="E240" s="190" t="s">
        <v>1062</v>
      </c>
      <c r="F240" s="190" t="s">
        <v>1418</v>
      </c>
      <c r="G240" s="190">
        <f>SUMIF('Shift Malam'!I:I,'master untuk shift 2'!E240,'Shift Malam'!L:L)</f>
        <v>0</v>
      </c>
      <c r="H240" s="190" t="s">
        <v>875</v>
      </c>
      <c r="I240" s="326">
        <f>SUMIF('Shift Malam'!I:I,'master untuk shift 2'!E:E,'Shift Malam'!L:L)</f>
        <v>0</v>
      </c>
      <c r="J240" t="s">
        <v>1077</v>
      </c>
      <c r="K240" t="s">
        <v>1078</v>
      </c>
    </row>
    <row r="241" spans="4:11" hidden="1">
      <c r="D241" s="190">
        <v>235</v>
      </c>
      <c r="E241" s="190" t="s">
        <v>1064</v>
      </c>
      <c r="F241" s="190" t="s">
        <v>1064</v>
      </c>
      <c r="G241" s="190">
        <f>SUMIF('Shift Malam'!I:I,'master untuk shift 2'!E241,'Shift Malam'!L:L)</f>
        <v>0</v>
      </c>
      <c r="H241" s="190" t="s">
        <v>875</v>
      </c>
      <c r="I241" s="326">
        <f>SUMIF('Shift Malam'!I:I,'master untuk shift 2'!E:E,'Shift Malam'!L:L)</f>
        <v>0</v>
      </c>
      <c r="J241" t="s">
        <v>1079</v>
      </c>
      <c r="K241" t="s">
        <v>1080</v>
      </c>
    </row>
    <row r="242" spans="4:11" hidden="1">
      <c r="D242" s="190">
        <v>236</v>
      </c>
      <c r="E242" s="190" t="s">
        <v>1064</v>
      </c>
      <c r="F242" s="190" t="s">
        <v>1419</v>
      </c>
      <c r="G242" s="190">
        <f>SUMIF('Shift Malam'!I:I,'master untuk shift 2'!E242,'Shift Malam'!L:L)</f>
        <v>0</v>
      </c>
      <c r="H242" s="190" t="s">
        <v>875</v>
      </c>
      <c r="I242" s="326">
        <f>SUMIF('Shift Malam'!I:I,'master untuk shift 2'!E:E,'Shift Malam'!L:L)</f>
        <v>0</v>
      </c>
      <c r="J242" t="s">
        <v>1081</v>
      </c>
      <c r="K242" t="s">
        <v>1082</v>
      </c>
    </row>
    <row r="243" spans="4:11" ht="15.75">
      <c r="D243" s="190">
        <v>237</v>
      </c>
      <c r="E243" s="192" t="s">
        <v>1007</v>
      </c>
      <c r="F243" s="325" t="s">
        <v>1314</v>
      </c>
      <c r="G243" s="190">
        <f>SUMIF('Shift Malam'!I:I,'master untuk shift 2'!E243,'Shift Malam'!L:L)</f>
        <v>0</v>
      </c>
      <c r="H243" s="264" t="s">
        <v>876</v>
      </c>
      <c r="I243" s="326">
        <f>SUMIF('Shift Malam'!I:I,'master untuk shift 2'!E:E,'Shift Malam'!L:L)</f>
        <v>0</v>
      </c>
      <c r="J243" t="s">
        <v>1083</v>
      </c>
      <c r="K243" t="s">
        <v>1084</v>
      </c>
    </row>
    <row r="244" spans="4:11" hidden="1">
      <c r="D244" s="190">
        <v>238</v>
      </c>
      <c r="E244" s="190" t="s">
        <v>1105</v>
      </c>
      <c r="F244" s="190" t="s">
        <v>1106</v>
      </c>
      <c r="G244" s="190">
        <f>SUMIF('Shift Malam'!I:I,'master untuk shift 2'!E244,'Shift Malam'!L:L)</f>
        <v>0</v>
      </c>
      <c r="H244" s="264" t="s">
        <v>870</v>
      </c>
      <c r="I244" s="326">
        <f>SUMIF('Shift Malam'!I:I,'master untuk shift 2'!E:E,'Shift Malam'!L:L)</f>
        <v>0</v>
      </c>
      <c r="J244" t="s">
        <v>1085</v>
      </c>
      <c r="K244" t="s">
        <v>1086</v>
      </c>
    </row>
    <row r="245" spans="4:11" hidden="1">
      <c r="D245" s="190">
        <v>239</v>
      </c>
      <c r="E245" s="190" t="s">
        <v>1105</v>
      </c>
      <c r="F245" s="190" t="s">
        <v>1107</v>
      </c>
      <c r="G245" s="190">
        <f>SUMIF('Shift Malam'!I:I,'master untuk shift 2'!E245,'Shift Malam'!L:L)</f>
        <v>0</v>
      </c>
      <c r="H245" s="264" t="s">
        <v>870</v>
      </c>
      <c r="I245" s="326">
        <f>SUMIF('Shift Malam'!I:I,'master untuk shift 2'!E:E,'Shift Malam'!L:L)</f>
        <v>0</v>
      </c>
      <c r="J245" t="s">
        <v>1087</v>
      </c>
      <c r="K245" t="s">
        <v>1088</v>
      </c>
    </row>
    <row r="246" spans="4:11" hidden="1">
      <c r="D246" s="190">
        <v>240</v>
      </c>
      <c r="E246" s="190" t="s">
        <v>1094</v>
      </c>
      <c r="F246" s="190" t="s">
        <v>1108</v>
      </c>
      <c r="G246" s="190">
        <f>SUMIF('Shift Malam'!I:I,'master untuk shift 2'!E246,'Shift Malam'!L:L)</f>
        <v>0</v>
      </c>
      <c r="H246" s="190" t="s">
        <v>870</v>
      </c>
      <c r="I246" s="326">
        <f>SUMIF('Shift Malam'!I:I,'master untuk shift 2'!E:E,'Shift Malam'!L:L)</f>
        <v>0</v>
      </c>
      <c r="J246" t="s">
        <v>1089</v>
      </c>
      <c r="K246" t="s">
        <v>1090</v>
      </c>
    </row>
    <row r="247" spans="4:11" hidden="1">
      <c r="D247" s="190">
        <v>241</v>
      </c>
      <c r="E247" s="190" t="s">
        <v>1094</v>
      </c>
      <c r="F247" s="190" t="s">
        <v>1109</v>
      </c>
      <c r="G247" s="190">
        <f>SUMIF('Shift Malam'!I:I,'master untuk shift 2'!E247,'Shift Malam'!L:L)</f>
        <v>0</v>
      </c>
      <c r="H247" s="190" t="s">
        <v>870</v>
      </c>
      <c r="I247" s="326">
        <f>SUMIF('Shift Malam'!I:I,'master untuk shift 2'!E:E,'Shift Malam'!L:L)</f>
        <v>0</v>
      </c>
      <c r="J247" t="s">
        <v>1091</v>
      </c>
      <c r="K247" t="s">
        <v>1092</v>
      </c>
    </row>
    <row r="248" spans="4:11">
      <c r="D248" s="190">
        <v>242</v>
      </c>
      <c r="E248" s="190" t="s">
        <v>1114</v>
      </c>
      <c r="F248" s="190" t="s">
        <v>1115</v>
      </c>
      <c r="G248" s="190">
        <f>SUMIF('Shift Malam'!I:I,'master untuk shift 2'!E248,'Shift Malam'!L:L)</f>
        <v>0</v>
      </c>
      <c r="H248" s="190" t="s">
        <v>876</v>
      </c>
      <c r="I248" s="326">
        <f>SUMIF('Shift Malam'!I:I,'master untuk shift 2'!E:E,'Shift Malam'!L:L)</f>
        <v>0</v>
      </c>
      <c r="J248" t="s">
        <v>1108</v>
      </c>
      <c r="K248" t="s">
        <v>1111</v>
      </c>
    </row>
    <row r="249" spans="4:11">
      <c r="D249" s="190">
        <v>243</v>
      </c>
      <c r="E249" s="190" t="s">
        <v>1114</v>
      </c>
      <c r="F249" s="190" t="s">
        <v>1116</v>
      </c>
      <c r="G249" s="190">
        <f>SUMIF('Shift Malam'!I:I,'master untuk shift 2'!E249,'Shift Malam'!L:L)</f>
        <v>0</v>
      </c>
      <c r="H249" s="190" t="s">
        <v>876</v>
      </c>
      <c r="I249" s="326">
        <f>SUMIF('Shift Malam'!I:I,'master untuk shift 2'!E:E,'Shift Malam'!L:L)</f>
        <v>0</v>
      </c>
      <c r="J249" t="s">
        <v>1109</v>
      </c>
      <c r="K249" t="s">
        <v>1110</v>
      </c>
    </row>
    <row r="250" spans="4:11" hidden="1">
      <c r="D250" s="190">
        <v>244</v>
      </c>
      <c r="E250" s="190" t="s">
        <v>1120</v>
      </c>
      <c r="F250" s="190" t="s">
        <v>1120</v>
      </c>
      <c r="G250" s="190">
        <f>SUMIF('Shift Malam'!I:I,'master untuk shift 2'!E250,'Shift Malam'!L:L)</f>
        <v>0</v>
      </c>
      <c r="H250" s="190" t="s">
        <v>870</v>
      </c>
      <c r="I250" s="326">
        <f>SUMIF('Shift Malam'!I:I,'master untuk shift 2'!E:E,'Shift Malam'!L:L)</f>
        <v>0</v>
      </c>
    </row>
    <row r="251" spans="4:11" hidden="1">
      <c r="D251" s="190">
        <v>245</v>
      </c>
      <c r="E251" s="190" t="s">
        <v>1119</v>
      </c>
      <c r="F251" s="190" t="s">
        <v>1121</v>
      </c>
      <c r="G251" s="190">
        <f>SUMIF('Shift Malam'!I:I,'master untuk shift 2'!E251,'Shift Malam'!L:L)</f>
        <v>0</v>
      </c>
      <c r="H251" s="190" t="s">
        <v>870</v>
      </c>
      <c r="I251" s="326">
        <f>SUMIF('Shift Malam'!I:I,'master untuk shift 2'!E:E,'Shift Malam'!L:L)</f>
        <v>0</v>
      </c>
    </row>
    <row r="252" spans="4:11" hidden="1">
      <c r="D252" s="190">
        <v>246</v>
      </c>
      <c r="E252" s="190" t="s">
        <v>1118</v>
      </c>
      <c r="F252" s="190" t="s">
        <v>1219</v>
      </c>
      <c r="G252" s="190">
        <f>SUMIF('Shift Malam'!I:I,'master untuk shift 2'!E252,'Shift Malam'!L:L)</f>
        <v>0</v>
      </c>
      <c r="H252" s="190" t="s">
        <v>875</v>
      </c>
      <c r="I252" s="326">
        <f>SUMIF('Shift Malam'!I:I,'master untuk shift 2'!E:E,'Shift Malam'!L:L)</f>
        <v>0</v>
      </c>
    </row>
    <row r="253" spans="4:11">
      <c r="D253" s="190">
        <v>247</v>
      </c>
      <c r="E253" s="190" t="s">
        <v>1134</v>
      </c>
      <c r="F253" s="190" t="s">
        <v>1220</v>
      </c>
      <c r="G253" s="190">
        <f>SUMIF('Shift Malam'!I:I,'master untuk shift 2'!E253,'Shift Malam'!L:L)</f>
        <v>0</v>
      </c>
      <c r="H253" s="190" t="s">
        <v>876</v>
      </c>
      <c r="I253" s="326">
        <f>SUMIF('Shift Malam'!I:I,'master untuk shift 2'!E:E,'Shift Malam'!L:L)</f>
        <v>0</v>
      </c>
    </row>
    <row r="254" spans="4:11">
      <c r="D254" s="190">
        <v>248</v>
      </c>
      <c r="E254" s="190" t="s">
        <v>1135</v>
      </c>
      <c r="F254" s="190" t="s">
        <v>1217</v>
      </c>
      <c r="G254" s="190">
        <f>SUMIF('Shift Malam'!I:I,'master untuk shift 2'!E254,'Shift Malam'!L:L)</f>
        <v>0</v>
      </c>
      <c r="H254" s="190" t="s">
        <v>876</v>
      </c>
      <c r="I254" s="326">
        <f>SUMIF('Shift Malam'!I:I,'master untuk shift 2'!E:E,'Shift Malam'!L:L)</f>
        <v>0</v>
      </c>
    </row>
    <row r="255" spans="4:11">
      <c r="D255" s="190">
        <v>249</v>
      </c>
      <c r="E255" s="190" t="s">
        <v>1122</v>
      </c>
      <c r="F255" s="190" t="s">
        <v>1218</v>
      </c>
      <c r="G255" s="190">
        <f>SUMIF('Shift Malam'!I:I,'master untuk shift 2'!E255,'Shift Malam'!L:L)</f>
        <v>0</v>
      </c>
      <c r="H255" s="190" t="s">
        <v>876</v>
      </c>
      <c r="I255" s="326">
        <f>SUMIF('Shift Malam'!I:I,'master untuk shift 2'!E:E,'Shift Malam'!L:L)</f>
        <v>0</v>
      </c>
    </row>
    <row r="256" spans="4:11">
      <c r="D256" s="190">
        <v>250</v>
      </c>
      <c r="E256" s="190" t="s">
        <v>1123</v>
      </c>
      <c r="F256" s="190" t="s">
        <v>1276</v>
      </c>
      <c r="G256" s="190">
        <f>SUMIF('Shift Malam'!I:I,'master untuk shift 2'!E256,'Shift Malam'!L:L)</f>
        <v>0</v>
      </c>
      <c r="H256" s="190" t="s">
        <v>876</v>
      </c>
      <c r="I256" s="326">
        <f>SUMIF('Shift Malam'!I:I,'master untuk shift 2'!E:E,'Shift Malam'!L:L)</f>
        <v>0</v>
      </c>
    </row>
    <row r="257" spans="4:9" hidden="1">
      <c r="D257" s="190">
        <v>251</v>
      </c>
      <c r="E257" s="190" t="s">
        <v>1137</v>
      </c>
      <c r="F257" s="190" t="s">
        <v>1130</v>
      </c>
      <c r="G257" s="190">
        <f>SUMIF('Shift Malam'!I:I,'master untuk shift 2'!E257,'Shift Malam'!L:L)</f>
        <v>0</v>
      </c>
      <c r="H257" s="190" t="s">
        <v>866</v>
      </c>
      <c r="I257" s="326">
        <f>SUMIF('Shift Malam'!I:I,'master untuk shift 2'!E:E,'Shift Malam'!L:L)</f>
        <v>0</v>
      </c>
    </row>
    <row r="258" spans="4:9" hidden="1">
      <c r="D258" s="190">
        <v>252</v>
      </c>
      <c r="E258" s="190" t="s">
        <v>1131</v>
      </c>
      <c r="F258" s="190" t="s">
        <v>1221</v>
      </c>
      <c r="G258" s="190">
        <f>SUMIF('Shift Malam'!I:I,'master untuk shift 2'!E258,'Shift Malam'!L:L)</f>
        <v>0</v>
      </c>
      <c r="H258" s="190" t="s">
        <v>866</v>
      </c>
      <c r="I258" s="326">
        <f>SUMIF('Shift Malam'!I:I,'master untuk shift 2'!E:E,'Shift Malam'!L:L)</f>
        <v>0</v>
      </c>
    </row>
    <row r="259" spans="4:9" hidden="1">
      <c r="D259" s="190">
        <v>253</v>
      </c>
      <c r="E259" s="190" t="s">
        <v>1124</v>
      </c>
      <c r="F259" s="190" t="s">
        <v>1128</v>
      </c>
      <c r="G259" s="190">
        <f>SUMIF('Shift Malam'!I:I,'master untuk shift 2'!E259,'Shift Malam'!L:L)</f>
        <v>0</v>
      </c>
      <c r="H259" s="190" t="s">
        <v>866</v>
      </c>
      <c r="I259" s="326">
        <f>SUMIF('Shift Malam'!I:I,'master untuk shift 2'!E:E,'Shift Malam'!L:L)</f>
        <v>0</v>
      </c>
    </row>
    <row r="260" spans="4:9" hidden="1">
      <c r="D260" s="190">
        <v>254</v>
      </c>
      <c r="E260" s="190" t="s">
        <v>1124</v>
      </c>
      <c r="F260" s="190" t="s">
        <v>1129</v>
      </c>
      <c r="G260" s="190">
        <f>SUMIF('Shift Malam'!I:I,'master untuk shift 2'!E260,'Shift Malam'!L:L)</f>
        <v>0</v>
      </c>
      <c r="H260" s="190" t="s">
        <v>866</v>
      </c>
      <c r="I260" s="326">
        <f>SUMIF('Shift Malam'!I:I,'master untuk shift 2'!E:E,'Shift Malam'!L:L)</f>
        <v>0</v>
      </c>
    </row>
    <row r="261" spans="4:9" hidden="1">
      <c r="D261" s="190">
        <v>255</v>
      </c>
      <c r="E261" s="190" t="s">
        <v>1138</v>
      </c>
      <c r="F261" s="190" t="s">
        <v>1132</v>
      </c>
      <c r="G261" s="190">
        <f>SUMIF('Shift Malam'!I:I,'master untuk shift 2'!E261,'Shift Malam'!L:L)</f>
        <v>0</v>
      </c>
      <c r="H261" s="190" t="s">
        <v>866</v>
      </c>
      <c r="I261" s="326">
        <f>SUMIF('Shift Malam'!I:I,'master untuk shift 2'!E:E,'Shift Malam'!L:L)</f>
        <v>0</v>
      </c>
    </row>
    <row r="262" spans="4:9" hidden="1">
      <c r="D262" s="190">
        <v>256</v>
      </c>
      <c r="E262" s="190" t="s">
        <v>1138</v>
      </c>
      <c r="F262" s="190" t="s">
        <v>1133</v>
      </c>
      <c r="G262" s="190">
        <f>SUMIF('Shift Malam'!I:I,'master untuk shift 2'!E262,'Shift Malam'!L:L)</f>
        <v>0</v>
      </c>
      <c r="H262" s="190" t="s">
        <v>866</v>
      </c>
      <c r="I262" s="326">
        <f>SUMIF('Shift Malam'!I:I,'master untuk shift 2'!E:E,'Shift Malam'!L:L)</f>
        <v>0</v>
      </c>
    </row>
    <row r="263" spans="4:9" hidden="1">
      <c r="D263" s="190">
        <v>257</v>
      </c>
      <c r="E263" s="190" t="s">
        <v>1126</v>
      </c>
      <c r="F263" s="190" t="s">
        <v>1136</v>
      </c>
      <c r="G263" s="190">
        <f>SUMIF('Shift Malam'!I:I,'master untuk shift 2'!E263,'Shift Malam'!L:L)</f>
        <v>0</v>
      </c>
      <c r="H263" s="190" t="s">
        <v>870</v>
      </c>
      <c r="I263" s="326">
        <f>SUMIF('Shift Malam'!I:I,'master untuk shift 2'!E:E,'Shift Malam'!L:L)</f>
        <v>0</v>
      </c>
    </row>
    <row r="264" spans="4:9" hidden="1">
      <c r="D264" s="190">
        <v>258</v>
      </c>
      <c r="E264" s="190" t="s">
        <v>1127</v>
      </c>
      <c r="F264" s="190" t="s">
        <v>1182</v>
      </c>
      <c r="G264" s="190">
        <f>SUMIF('Shift Malam'!I:I,'master untuk shift 2'!E264,'Shift Malam'!L:L)</f>
        <v>0</v>
      </c>
      <c r="H264" s="190" t="s">
        <v>870</v>
      </c>
      <c r="I264" s="326">
        <f>SUMIF('Shift Malam'!I:I,'master untuk shift 2'!E:E,'Shift Malam'!L:L)</f>
        <v>0</v>
      </c>
    </row>
    <row r="265" spans="4:9" hidden="1">
      <c r="D265" s="190">
        <v>259</v>
      </c>
      <c r="E265" s="190" t="s">
        <v>1141</v>
      </c>
      <c r="F265" s="190" t="s">
        <v>1180</v>
      </c>
      <c r="G265" s="190">
        <f>SUMIF('Shift Malam'!I:I,'master untuk shift 2'!E265,'Shift Malam'!L:L)</f>
        <v>0</v>
      </c>
      <c r="H265" s="190" t="s">
        <v>866</v>
      </c>
      <c r="I265" s="326">
        <f>SUMIF('Shift Malam'!I:I,'master untuk shift 2'!E:E,'Shift Malam'!L:L)</f>
        <v>0</v>
      </c>
    </row>
    <row r="266" spans="4:9" hidden="1">
      <c r="D266" s="190">
        <v>260</v>
      </c>
      <c r="E266" s="190" t="s">
        <v>1141</v>
      </c>
      <c r="F266" s="190" t="s">
        <v>1181</v>
      </c>
      <c r="G266" s="190">
        <f>SUMIF('Shift Malam'!I:I,'master untuk shift 2'!E266,'Shift Malam'!L:L)</f>
        <v>0</v>
      </c>
      <c r="H266" s="190" t="s">
        <v>866</v>
      </c>
      <c r="I266" s="326">
        <f>SUMIF('Shift Malam'!I:I,'master untuk shift 2'!E:E,'Shift Malam'!L:L)</f>
        <v>0</v>
      </c>
    </row>
    <row r="267" spans="4:9" hidden="1">
      <c r="D267" s="190">
        <v>261</v>
      </c>
      <c r="E267" s="190" t="s">
        <v>1143</v>
      </c>
      <c r="F267" s="190" t="s">
        <v>1183</v>
      </c>
      <c r="G267" s="190">
        <f>SUMIF('Shift Malam'!I:I,'master untuk shift 2'!E267,'Shift Malam'!L:L)</f>
        <v>0</v>
      </c>
      <c r="H267" s="190" t="s">
        <v>866</v>
      </c>
      <c r="I267" s="326">
        <f>SUMIF('Shift Malam'!I:I,'master untuk shift 2'!E:E,'Shift Malam'!L:L)</f>
        <v>0</v>
      </c>
    </row>
    <row r="268" spans="4:9" hidden="1">
      <c r="D268" s="190">
        <v>262</v>
      </c>
      <c r="E268" s="190" t="s">
        <v>1143</v>
      </c>
      <c r="F268" s="190" t="s">
        <v>1184</v>
      </c>
      <c r="G268" s="190">
        <f>SUMIF('Shift Malam'!I:I,'master untuk shift 2'!E268,'Shift Malam'!L:L)</f>
        <v>0</v>
      </c>
      <c r="H268" s="190" t="s">
        <v>866</v>
      </c>
      <c r="I268" s="326">
        <f>SUMIF('Shift Malam'!I:I,'master untuk shift 2'!E:E,'Shift Malam'!L:L)</f>
        <v>0</v>
      </c>
    </row>
    <row r="269" spans="4:9" hidden="1">
      <c r="D269" s="190">
        <v>263</v>
      </c>
      <c r="E269" s="190" t="s">
        <v>1140</v>
      </c>
      <c r="F269" s="190" t="s">
        <v>1185</v>
      </c>
      <c r="G269" s="190">
        <f>SUMIF('Shift Malam'!I:I,'master untuk shift 2'!E269,'Shift Malam'!L:L)</f>
        <v>0</v>
      </c>
      <c r="H269" s="190" t="s">
        <v>866</v>
      </c>
      <c r="I269" s="326">
        <f>SUMIF('Shift Malam'!I:I,'master untuk shift 2'!E:E,'Shift Malam'!L:L)</f>
        <v>0</v>
      </c>
    </row>
    <row r="270" spans="4:9" hidden="1">
      <c r="D270" s="190">
        <v>264</v>
      </c>
      <c r="E270" s="190" t="s">
        <v>1140</v>
      </c>
      <c r="F270" s="190" t="s">
        <v>1186</v>
      </c>
      <c r="G270" s="190">
        <f>SUMIF('Shift Malam'!I:I,'master untuk shift 2'!E270,'Shift Malam'!L:L)</f>
        <v>0</v>
      </c>
      <c r="H270" s="190" t="s">
        <v>866</v>
      </c>
      <c r="I270" s="326">
        <f>SUMIF('Shift Malam'!I:I,'master untuk shift 2'!E:E,'Shift Malam'!L:L)</f>
        <v>0</v>
      </c>
    </row>
    <row r="271" spans="4:9" hidden="1">
      <c r="D271" s="190">
        <v>265</v>
      </c>
      <c r="E271" s="190" t="s">
        <v>1148</v>
      </c>
      <c r="F271" s="190" t="s">
        <v>1187</v>
      </c>
      <c r="G271" s="190">
        <f>SUMIF('Shift Malam'!I:I,'master untuk shift 2'!E271,'Shift Malam'!L:L)</f>
        <v>0</v>
      </c>
      <c r="H271" s="190" t="s">
        <v>866</v>
      </c>
      <c r="I271" s="326">
        <f>SUMIF('Shift Malam'!I:I,'master untuk shift 2'!E:E,'Shift Malam'!L:L)</f>
        <v>0</v>
      </c>
    </row>
    <row r="272" spans="4:9" hidden="1">
      <c r="D272" s="190">
        <v>266</v>
      </c>
      <c r="E272" s="190" t="s">
        <v>1102</v>
      </c>
      <c r="F272" s="190" t="s">
        <v>1102</v>
      </c>
      <c r="G272" s="190">
        <f>SUMIF('Shift Malam'!I:I,'master untuk shift 2'!E272,'Shift Malam'!L:L)</f>
        <v>0</v>
      </c>
      <c r="H272" s="190" t="s">
        <v>870</v>
      </c>
      <c r="I272" s="326">
        <f>SUMIF('Shift Malam'!I:I,'master untuk shift 2'!E:E,'Shift Malam'!L:L)</f>
        <v>0</v>
      </c>
    </row>
    <row r="273" spans="4:9" hidden="1">
      <c r="D273" s="190">
        <v>267</v>
      </c>
      <c r="E273" s="190" t="s">
        <v>1194</v>
      </c>
      <c r="F273" s="190" t="s">
        <v>1213</v>
      </c>
      <c r="G273" s="190">
        <f>SUMIF('Shift Malam'!I:I,'master untuk shift 2'!E273,'Shift Malam'!L:L)</f>
        <v>0</v>
      </c>
      <c r="H273" s="190" t="s">
        <v>875</v>
      </c>
      <c r="I273" s="326">
        <f>SUMIF('Shift Malam'!I:I,'master untuk shift 2'!E:E,'Shift Malam'!L:L)</f>
        <v>0</v>
      </c>
    </row>
    <row r="274" spans="4:9" hidden="1">
      <c r="D274" s="190">
        <v>268</v>
      </c>
      <c r="E274" s="190" t="s">
        <v>1194</v>
      </c>
      <c r="F274" s="190" t="s">
        <v>1229</v>
      </c>
      <c r="G274" s="190">
        <f>SUMIF('Shift Malam'!I:I,'master untuk shift 2'!E274,'Shift Malam'!L:L)</f>
        <v>0</v>
      </c>
      <c r="H274" s="190" t="s">
        <v>875</v>
      </c>
      <c r="I274" s="326">
        <f>SUMIF('Shift Malam'!I:I,'master untuk shift 2'!E:E,'Shift Malam'!L:L)</f>
        <v>0</v>
      </c>
    </row>
    <row r="275" spans="4:9" hidden="1">
      <c r="D275" s="190">
        <v>269</v>
      </c>
      <c r="E275" s="190" t="s">
        <v>1196</v>
      </c>
      <c r="F275" s="190" t="s">
        <v>1214</v>
      </c>
      <c r="G275" s="190">
        <f>SUMIF('Shift Malam'!I:I,'master untuk shift 2'!E275,'Shift Malam'!L:L)</f>
        <v>0</v>
      </c>
      <c r="H275" s="190" t="s">
        <v>875</v>
      </c>
      <c r="I275" s="326">
        <f>SUMIF('Shift Malam'!I:I,'master untuk shift 2'!E:E,'Shift Malam'!L:L)</f>
        <v>0</v>
      </c>
    </row>
    <row r="276" spans="4:9" hidden="1">
      <c r="D276" s="190">
        <v>270</v>
      </c>
      <c r="E276" s="190" t="s">
        <v>1196</v>
      </c>
      <c r="F276" s="190" t="s">
        <v>1230</v>
      </c>
      <c r="G276" s="190">
        <f>SUMIF('Shift Malam'!I:I,'master untuk shift 2'!E276,'Shift Malam'!L:L)</f>
        <v>0</v>
      </c>
      <c r="H276" s="190" t="s">
        <v>875</v>
      </c>
      <c r="I276" s="326">
        <f>SUMIF('Shift Malam'!I:I,'master untuk shift 2'!E:E,'Shift Malam'!L:L)</f>
        <v>0</v>
      </c>
    </row>
    <row r="277" spans="4:9" hidden="1">
      <c r="D277" s="190">
        <v>271</v>
      </c>
      <c r="E277" s="190" t="s">
        <v>1215</v>
      </c>
      <c r="F277" s="190" t="s">
        <v>1231</v>
      </c>
      <c r="G277" s="190">
        <f>SUMIF('Shift Malam'!I:I,'master untuk shift 2'!E277,'Shift Malam'!L:L)</f>
        <v>0</v>
      </c>
      <c r="H277" s="190" t="s">
        <v>875</v>
      </c>
      <c r="I277" s="326">
        <f>SUMIF('Shift Malam'!I:I,'master untuk shift 2'!E:E,'Shift Malam'!L:L)</f>
        <v>0</v>
      </c>
    </row>
    <row r="278" spans="4:9" hidden="1">
      <c r="D278" s="190">
        <v>272</v>
      </c>
      <c r="E278" s="190" t="s">
        <v>1215</v>
      </c>
      <c r="F278" s="190" t="s">
        <v>1232</v>
      </c>
      <c r="G278" s="190">
        <f>SUMIF('Shift Malam'!I:I,'master untuk shift 2'!E278,'Shift Malam'!L:L)</f>
        <v>0</v>
      </c>
      <c r="H278" s="190" t="s">
        <v>875</v>
      </c>
      <c r="I278" s="326">
        <f>SUMIF('Shift Malam'!I:I,'master untuk shift 2'!E:E,'Shift Malam'!L:L)</f>
        <v>0</v>
      </c>
    </row>
    <row r="279" spans="4:9" hidden="1">
      <c r="D279" s="190">
        <v>273</v>
      </c>
      <c r="E279" s="190" t="s">
        <v>1211</v>
      </c>
      <c r="F279" s="190" t="s">
        <v>1211</v>
      </c>
      <c r="G279" s="190">
        <f>SUMIF('Shift Malam'!I:I,'master untuk shift 2'!E279,'Shift Malam'!L:L)</f>
        <v>0</v>
      </c>
      <c r="H279" s="190" t="s">
        <v>875</v>
      </c>
      <c r="I279" s="326">
        <f>SUMIF('Shift Malam'!I:I,'master untuk shift 2'!E:E,'Shift Malam'!L:L)</f>
        <v>0</v>
      </c>
    </row>
    <row r="280" spans="4:9" hidden="1">
      <c r="D280" s="190">
        <v>274</v>
      </c>
      <c r="E280" s="190" t="s">
        <v>1212</v>
      </c>
      <c r="F280" s="190" t="s">
        <v>1212</v>
      </c>
      <c r="G280" s="190">
        <f>SUMIF('Shift Malam'!I:I,'master untuk shift 2'!E280,'Shift Malam'!L:L)</f>
        <v>0</v>
      </c>
      <c r="H280" s="190" t="s">
        <v>875</v>
      </c>
      <c r="I280" s="326">
        <f>SUMIF('Shift Malam'!I:I,'master untuk shift 2'!E:E,'Shift Malam'!L:L)</f>
        <v>0</v>
      </c>
    </row>
    <row r="281" spans="4:9" hidden="1">
      <c r="D281" s="190">
        <v>275</v>
      </c>
      <c r="E281" s="190" t="s">
        <v>1207</v>
      </c>
      <c r="F281" s="190" t="s">
        <v>1207</v>
      </c>
      <c r="G281" s="190">
        <f>SUMIF('Shift Malam'!I:I,'master untuk shift 2'!E281,'Shift Malam'!L:L)</f>
        <v>0</v>
      </c>
      <c r="H281" s="190" t="s">
        <v>875</v>
      </c>
      <c r="I281" s="326">
        <f>SUMIF('Shift Malam'!I:I,'master untuk shift 2'!E:E,'Shift Malam'!L:L)</f>
        <v>0</v>
      </c>
    </row>
    <row r="282" spans="4:9" hidden="1">
      <c r="D282" s="190">
        <v>276</v>
      </c>
      <c r="E282" s="190" t="s">
        <v>1251</v>
      </c>
      <c r="F282" s="190" t="s">
        <v>1251</v>
      </c>
      <c r="G282" s="190">
        <f>SUMIF('Shift Malam'!I:I,'master untuk shift 2'!E282,'Shift Malam'!L:L)</f>
        <v>0</v>
      </c>
      <c r="H282" s="190" t="s">
        <v>875</v>
      </c>
      <c r="I282" s="326">
        <f>SUMIF('Shift Malam'!I:I,'master untuk shift 2'!E:E,'Shift Malam'!L:L)</f>
        <v>0</v>
      </c>
    </row>
    <row r="283" spans="4:9" hidden="1">
      <c r="D283" s="190">
        <v>277</v>
      </c>
      <c r="E283" s="190" t="s">
        <v>1268</v>
      </c>
      <c r="F283" s="190" t="s">
        <v>1268</v>
      </c>
      <c r="G283" s="190">
        <f>SUMIF('Shift Malam'!I:I,'master untuk shift 2'!E283,'Shift Malam'!L:L)</f>
        <v>0</v>
      </c>
      <c r="H283" s="190" t="s">
        <v>875</v>
      </c>
      <c r="I283" s="326">
        <f>SUMIF('Shift Malam'!I:I,'master untuk shift 2'!E:E,'Shift Malam'!L:L)</f>
        <v>0</v>
      </c>
    </row>
    <row r="284" spans="4:9" hidden="1">
      <c r="D284" s="190">
        <v>278</v>
      </c>
      <c r="E284" s="190" t="s">
        <v>677</v>
      </c>
      <c r="F284" s="190" t="s">
        <v>677</v>
      </c>
      <c r="G284" s="190">
        <f>SUMIF('Shift Malam'!I:I,'master untuk shift 2'!E284,'Shift Malam'!L:L)</f>
        <v>0</v>
      </c>
      <c r="H284" s="190" t="s">
        <v>866</v>
      </c>
      <c r="I284" s="326">
        <f>SUMIF('Shift Malam'!I:I,'master untuk shift 2'!E:E,'Shift Malam'!L:L)</f>
        <v>0</v>
      </c>
    </row>
    <row r="285" spans="4:9" hidden="1">
      <c r="D285" s="190">
        <v>279</v>
      </c>
      <c r="E285" s="190" t="s">
        <v>1269</v>
      </c>
      <c r="F285" s="190" t="s">
        <v>1269</v>
      </c>
      <c r="G285" s="190">
        <f>SUMIF('Shift Malam'!I:I,'master untuk shift 2'!E285,'Shift Malam'!L:L)</f>
        <v>0</v>
      </c>
      <c r="H285" s="190" t="s">
        <v>875</v>
      </c>
      <c r="I285" s="326">
        <f>SUMIF('Shift Malam'!I:I,'master untuk shift 2'!E:E,'Shift Malam'!L:L)</f>
        <v>0</v>
      </c>
    </row>
    <row r="286" spans="4:9" hidden="1">
      <c r="D286" s="190">
        <v>280</v>
      </c>
      <c r="E286" s="275" t="s">
        <v>1277</v>
      </c>
      <c r="F286" s="275" t="s">
        <v>1277</v>
      </c>
      <c r="G286" s="190">
        <f>SUMIF('Shift Malam'!I:I,'master untuk shift 2'!E286,'Shift Malam'!L:L)</f>
        <v>0</v>
      </c>
      <c r="H286" s="190" t="s">
        <v>875</v>
      </c>
      <c r="I286" s="326">
        <f>SUMIF('Shift Malam'!I:I,'master untuk shift 2'!E:E,'Shift Malam'!L:L)</f>
        <v>0</v>
      </c>
    </row>
    <row r="287" spans="4:9" hidden="1">
      <c r="D287" s="190">
        <v>281</v>
      </c>
      <c r="E287" s="190" t="s">
        <v>1216</v>
      </c>
      <c r="F287" s="190" t="s">
        <v>1216</v>
      </c>
      <c r="G287" s="190">
        <f>SUMIF('Shift Malam'!I:I,'master untuk shift 2'!E287,'Shift Malam'!L:L)</f>
        <v>0</v>
      </c>
      <c r="H287" s="190" t="s">
        <v>875</v>
      </c>
      <c r="I287" s="326">
        <f>SUMIF('Shift Malam'!I:I,'master untuk shift 2'!E:E,'Shift Malam'!L:L)</f>
        <v>0</v>
      </c>
    </row>
    <row r="288" spans="4:9" hidden="1">
      <c r="D288" s="190">
        <v>282</v>
      </c>
      <c r="E288" s="190" t="s">
        <v>366</v>
      </c>
      <c r="F288" s="190" t="s">
        <v>361</v>
      </c>
      <c r="G288" s="190">
        <f>SUMIF('Shift Malam'!I:I,'master untuk shift 2'!E288,'Shift Malam'!L:L)</f>
        <v>0</v>
      </c>
      <c r="H288" s="190" t="s">
        <v>870</v>
      </c>
      <c r="I288" s="326">
        <f>SUMIF('Shift Malam'!I:I,'master untuk shift 2'!E:E,'Shift Malam'!L:L)</f>
        <v>0</v>
      </c>
    </row>
    <row r="289" spans="4:9" hidden="1">
      <c r="D289" s="190">
        <v>283</v>
      </c>
      <c r="E289" s="190" t="s">
        <v>1235</v>
      </c>
      <c r="F289" s="190" t="s">
        <v>1235</v>
      </c>
      <c r="G289" s="190">
        <f>SUMIF('Shift Malam'!I:I,'master untuk shift 2'!E289,'Shift Malam'!L:L)</f>
        <v>0</v>
      </c>
      <c r="H289" s="190" t="s">
        <v>875</v>
      </c>
      <c r="I289" s="326">
        <f>SUMIF('Shift Malam'!I:I,'master untuk shift 2'!E:E,'Shift Malam'!L:L)</f>
        <v>0</v>
      </c>
    </row>
    <row r="290" spans="4:9" hidden="1">
      <c r="D290" s="190">
        <v>284</v>
      </c>
      <c r="E290" s="190" t="s">
        <v>1236</v>
      </c>
      <c r="F290" s="190" t="s">
        <v>1236</v>
      </c>
      <c r="G290" s="190">
        <f>SUMIF('Shift Malam'!I:I,'master untuk shift 2'!E290,'Shift Malam'!L:L)</f>
        <v>0</v>
      </c>
      <c r="H290" s="190" t="s">
        <v>875</v>
      </c>
      <c r="I290" s="326">
        <f>SUMIF('Shift Malam'!I:I,'master untuk shift 2'!E:E,'Shift Malam'!L:L)</f>
        <v>0</v>
      </c>
    </row>
    <row r="291" spans="4:9" hidden="1">
      <c r="D291" s="190">
        <v>285</v>
      </c>
      <c r="E291" s="190" t="s">
        <v>1281</v>
      </c>
      <c r="F291" s="190" t="s">
        <v>1301</v>
      </c>
      <c r="G291" s="190">
        <f>SUMIF('Shift Malam'!I:I,'master untuk shift 2'!E291,'Shift Malam'!L:L)</f>
        <v>0</v>
      </c>
      <c r="H291" s="190" t="s">
        <v>870</v>
      </c>
      <c r="I291" s="326">
        <f>SUMIF('Shift Malam'!I:I,'master untuk shift 2'!E:E,'Shift Malam'!L:L)</f>
        <v>0</v>
      </c>
    </row>
    <row r="292" spans="4:9" hidden="1">
      <c r="D292" s="190">
        <v>286</v>
      </c>
      <c r="E292" s="190" t="s">
        <v>1281</v>
      </c>
      <c r="F292" s="190" t="s">
        <v>1302</v>
      </c>
      <c r="G292" s="190">
        <f>SUMIF('Shift Malam'!I:I,'master untuk shift 2'!E292,'Shift Malam'!L:L)</f>
        <v>0</v>
      </c>
      <c r="H292" s="190" t="s">
        <v>870</v>
      </c>
      <c r="I292" s="326">
        <f>SUMIF('Shift Malam'!I:I,'master untuk shift 2'!E:E,'Shift Malam'!L:L)</f>
        <v>0</v>
      </c>
    </row>
    <row r="293" spans="4:9">
      <c r="D293" s="190">
        <v>287</v>
      </c>
      <c r="E293" s="190" t="s">
        <v>1308</v>
      </c>
      <c r="F293" s="190" t="s">
        <v>1295</v>
      </c>
      <c r="G293" s="190">
        <f>SUMIF('Shift Malam'!I:I,'master untuk shift 2'!E293,'Shift Malam'!L:L)</f>
        <v>0</v>
      </c>
      <c r="H293" s="190" t="s">
        <v>876</v>
      </c>
      <c r="I293" s="326">
        <f>SUMIF('Shift Malam'!I:I,'master untuk shift 2'!E:E,'Shift Malam'!L:L)</f>
        <v>0</v>
      </c>
    </row>
    <row r="294" spans="4:9" hidden="1">
      <c r="D294" s="190">
        <v>288</v>
      </c>
      <c r="E294" s="190" t="s">
        <v>1288</v>
      </c>
      <c r="F294" s="190" t="s">
        <v>1288</v>
      </c>
      <c r="G294" s="190">
        <f>SUMIF('Shift Malam'!I:I,'master untuk shift 2'!E294,'Shift Malam'!L:L)</f>
        <v>0</v>
      </c>
      <c r="H294" s="190" t="s">
        <v>875</v>
      </c>
      <c r="I294" s="326">
        <f>SUMIF('Shift Malam'!I:I,'master untuk shift 2'!E:E,'Shift Malam'!L:L)</f>
        <v>0</v>
      </c>
    </row>
    <row r="295" spans="4:9" hidden="1">
      <c r="D295" s="190">
        <v>289</v>
      </c>
      <c r="E295" s="190" t="s">
        <v>1393</v>
      </c>
      <c r="F295" s="190" t="s">
        <v>1393</v>
      </c>
      <c r="G295" s="190">
        <f>SUMIF('Shift Malam'!I:I,'master untuk shift 2'!E295,'Shift Malam'!L:L)</f>
        <v>0</v>
      </c>
      <c r="H295" s="190" t="s">
        <v>875</v>
      </c>
      <c r="I295" s="326">
        <f>SUMIF('Shift Malam'!I:I,'master untuk shift 2'!E:E,'Shift Malam'!L:L)</f>
        <v>0</v>
      </c>
    </row>
    <row r="296" spans="4:9" hidden="1">
      <c r="D296" s="190">
        <v>290</v>
      </c>
      <c r="E296" s="190" t="s">
        <v>1467</v>
      </c>
      <c r="F296" s="190" t="s">
        <v>1298</v>
      </c>
      <c r="G296" s="190">
        <f>SUMIF('Shift Malam'!I:I,'master untuk shift 2'!E296,'Shift Malam'!L:L)</f>
        <v>0</v>
      </c>
      <c r="H296" s="190" t="s">
        <v>870</v>
      </c>
      <c r="I296" s="326">
        <f>SUMIF('Shift Malam'!I:I,'master untuk shift 2'!E:E,'Shift Malam'!L:L)</f>
        <v>0</v>
      </c>
    </row>
    <row r="297" spans="4:9" hidden="1">
      <c r="D297" s="190">
        <v>291</v>
      </c>
      <c r="E297" s="190" t="s">
        <v>1468</v>
      </c>
      <c r="F297" s="190" t="s">
        <v>1299</v>
      </c>
      <c r="G297" s="190">
        <f>SUMIF('Shift Malam'!I:I,'master untuk shift 2'!E297,'Shift Malam'!L:L)</f>
        <v>0</v>
      </c>
      <c r="H297" s="190" t="s">
        <v>870</v>
      </c>
      <c r="I297" s="326">
        <f>SUMIF('Shift Malam'!I:I,'master untuk shift 2'!E:E,'Shift Malam'!L:L)</f>
        <v>0</v>
      </c>
    </row>
    <row r="298" spans="4:9" hidden="1">
      <c r="D298" s="190">
        <v>292</v>
      </c>
      <c r="E298" s="190" t="s">
        <v>1294</v>
      </c>
      <c r="F298" s="190" t="s">
        <v>1296</v>
      </c>
      <c r="G298" s="190">
        <f>SUMIF('Shift Malam'!I:I,'master untuk shift 2'!E298,'Shift Malam'!L:L)</f>
        <v>0</v>
      </c>
      <c r="H298" s="190" t="s">
        <v>870</v>
      </c>
      <c r="I298" s="326">
        <f>SUMIF('Shift Malam'!I:I,'master untuk shift 2'!E:E,'Shift Malam'!L:L)</f>
        <v>0</v>
      </c>
    </row>
    <row r="299" spans="4:9" hidden="1">
      <c r="D299" s="190">
        <v>293</v>
      </c>
      <c r="E299" s="190" t="s">
        <v>1292</v>
      </c>
      <c r="F299" s="190" t="s">
        <v>1292</v>
      </c>
      <c r="G299" s="190">
        <f>SUMIF('Shift Malam'!I:I,'master untuk shift 2'!E299,'Shift Malam'!L:L)</f>
        <v>0</v>
      </c>
      <c r="H299" s="190" t="s">
        <v>870</v>
      </c>
      <c r="I299" s="326">
        <f>SUMIF('Shift Malam'!I:I,'master untuk shift 2'!E:E,'Shift Malam'!L:L)</f>
        <v>0</v>
      </c>
    </row>
    <row r="300" spans="4:9" hidden="1">
      <c r="D300" s="190">
        <v>294</v>
      </c>
      <c r="E300" s="190" t="s">
        <v>1289</v>
      </c>
      <c r="F300" s="190" t="s">
        <v>1289</v>
      </c>
      <c r="G300" s="190">
        <f>SUMIF('Shift Malam'!I:I,'master untuk shift 2'!E300,'Shift Malam'!L:L)</f>
        <v>0</v>
      </c>
      <c r="H300" s="190" t="s">
        <v>870</v>
      </c>
      <c r="I300" s="326">
        <f>SUMIF('Shift Malam'!I:I,'master untuk shift 2'!E:E,'Shift Malam'!L:L)</f>
        <v>0</v>
      </c>
    </row>
    <row r="301" spans="4:9" hidden="1">
      <c r="D301" s="190">
        <v>295</v>
      </c>
      <c r="E301" s="190" t="s">
        <v>1289</v>
      </c>
      <c r="F301" s="190" t="s">
        <v>1303</v>
      </c>
      <c r="G301" s="190">
        <f>SUMIF('Shift Malam'!I:I,'master untuk shift 2'!E301,'Shift Malam'!L:L)</f>
        <v>0</v>
      </c>
      <c r="H301" s="190" t="s">
        <v>870</v>
      </c>
      <c r="I301" s="326">
        <f>SUMIF('Shift Malam'!I:I,'master untuk shift 2'!E:E,'Shift Malam'!L:L)</f>
        <v>0</v>
      </c>
    </row>
    <row r="302" spans="4:9" hidden="1">
      <c r="D302" s="190">
        <v>296</v>
      </c>
      <c r="E302" s="190" t="s">
        <v>1284</v>
      </c>
      <c r="F302" s="190" t="s">
        <v>1284</v>
      </c>
      <c r="G302" s="190">
        <f>SUMIF('Shift Malam'!I:I,'master untuk shift 2'!E302,'Shift Malam'!L:L)</f>
        <v>0</v>
      </c>
      <c r="H302" s="190" t="s">
        <v>870</v>
      </c>
      <c r="I302" s="326">
        <f>SUMIF('Shift Malam'!I:I,'master untuk shift 2'!E:E,'Shift Malam'!L:L)</f>
        <v>0</v>
      </c>
    </row>
    <row r="303" spans="4:9" hidden="1">
      <c r="D303" s="190">
        <v>297</v>
      </c>
      <c r="E303" s="190" t="s">
        <v>1291</v>
      </c>
      <c r="F303" s="190" t="s">
        <v>1291</v>
      </c>
      <c r="G303" s="190">
        <f>SUMIF('Shift Malam'!I:I,'master untuk shift 2'!E303,'Shift Malam'!L:L)</f>
        <v>0</v>
      </c>
      <c r="H303" s="190" t="s">
        <v>870</v>
      </c>
      <c r="I303" s="326">
        <f>SUMIF('Shift Malam'!I:I,'master untuk shift 2'!E:E,'Shift Malam'!L:L)</f>
        <v>0</v>
      </c>
    </row>
    <row r="304" spans="4:9" hidden="1">
      <c r="D304" s="190">
        <v>298</v>
      </c>
      <c r="E304" s="190" t="s">
        <v>1291</v>
      </c>
      <c r="F304" s="190" t="s">
        <v>1304</v>
      </c>
      <c r="G304" s="190">
        <f>SUMIF('Shift Malam'!I:I,'master untuk shift 2'!E304,'Shift Malam'!L:L)</f>
        <v>0</v>
      </c>
      <c r="H304" s="190" t="s">
        <v>870</v>
      </c>
      <c r="I304" s="326">
        <f>SUMIF('Shift Malam'!I:I,'master untuk shift 2'!E:E,'Shift Malam'!L:L)</f>
        <v>0</v>
      </c>
    </row>
    <row r="305" spans="4:9" hidden="1">
      <c r="D305" s="190">
        <v>299</v>
      </c>
      <c r="E305" s="190" t="s">
        <v>1290</v>
      </c>
      <c r="F305" s="190" t="s">
        <v>1290</v>
      </c>
      <c r="G305" s="190">
        <f>SUMIF('Shift Malam'!I:I,'master untuk shift 2'!E305,'Shift Malam'!L:L)</f>
        <v>0</v>
      </c>
      <c r="H305" s="190" t="s">
        <v>870</v>
      </c>
      <c r="I305" s="326">
        <f>SUMIF('Shift Malam'!I:I,'master untuk shift 2'!E:E,'Shift Malam'!L:L)</f>
        <v>0</v>
      </c>
    </row>
    <row r="306" spans="4:9" hidden="1">
      <c r="D306" s="190">
        <v>300</v>
      </c>
      <c r="E306" s="190" t="s">
        <v>1285</v>
      </c>
      <c r="F306" s="190" t="s">
        <v>1300</v>
      </c>
      <c r="G306" s="190">
        <f>SUMIF('Shift Malam'!I:I,'master untuk shift 2'!E306,'Shift Malam'!L:L)</f>
        <v>0</v>
      </c>
      <c r="H306" s="190" t="s">
        <v>870</v>
      </c>
      <c r="I306" s="326">
        <f>SUMIF('Shift Malam'!I:I,'master untuk shift 2'!E:E,'Shift Malam'!L:L)</f>
        <v>0</v>
      </c>
    </row>
    <row r="307" spans="4:9" hidden="1">
      <c r="D307" s="190">
        <v>301</v>
      </c>
      <c r="E307" s="190" t="s">
        <v>1286</v>
      </c>
      <c r="F307" s="190" t="s">
        <v>1305</v>
      </c>
      <c r="G307" s="190">
        <f>SUMIF('Shift Malam'!I:I,'master untuk shift 2'!E307,'Shift Malam'!L:L)</f>
        <v>0</v>
      </c>
      <c r="H307" s="190" t="s">
        <v>870</v>
      </c>
      <c r="I307" s="326">
        <f>SUMIF('Shift Malam'!I:I,'master untuk shift 2'!E:E,'Shift Malam'!L:L)</f>
        <v>0</v>
      </c>
    </row>
    <row r="308" spans="4:9" hidden="1">
      <c r="D308" s="190">
        <v>302</v>
      </c>
      <c r="E308" s="190" t="s">
        <v>1283</v>
      </c>
      <c r="F308" s="190" t="s">
        <v>1283</v>
      </c>
      <c r="G308" s="190">
        <f>SUMIF('Shift Malam'!I:I,'master untuk shift 2'!E308,'Shift Malam'!L:L)</f>
        <v>0</v>
      </c>
      <c r="H308" s="190" t="s">
        <v>870</v>
      </c>
      <c r="I308" s="326">
        <f>SUMIF('Shift Malam'!I:I,'master untuk shift 2'!E:E,'Shift Malam'!L:L)</f>
        <v>0</v>
      </c>
    </row>
    <row r="309" spans="4:9" hidden="1">
      <c r="D309" s="190">
        <v>303</v>
      </c>
      <c r="E309" s="190" t="s">
        <v>1316</v>
      </c>
      <c r="F309" s="190" t="s">
        <v>1359</v>
      </c>
      <c r="G309" s="190">
        <f>SUMIF('Shift Malam'!I:I,'master untuk shift 2'!E309,'Shift Malam'!L:L)</f>
        <v>0</v>
      </c>
      <c r="H309" s="190" t="s">
        <v>870</v>
      </c>
      <c r="I309" s="326">
        <f>SUMIF('Shift Malam'!I:I,'master untuk shift 2'!E:E,'Shift Malam'!L:L)</f>
        <v>0</v>
      </c>
    </row>
    <row r="310" spans="4:9" hidden="1">
      <c r="D310" s="190">
        <v>304</v>
      </c>
      <c r="E310" s="190" t="s">
        <v>1316</v>
      </c>
      <c r="F310" s="190" t="s">
        <v>1367</v>
      </c>
      <c r="G310" s="190">
        <f>SUMIF('Shift Malam'!I:I,'master untuk shift 2'!E310,'Shift Malam'!L:L)</f>
        <v>0</v>
      </c>
      <c r="H310" s="190" t="s">
        <v>870</v>
      </c>
      <c r="I310" s="326">
        <f>SUMIF('Shift Malam'!I:I,'master untuk shift 2'!E:E,'Shift Malam'!L:L)</f>
        <v>0</v>
      </c>
    </row>
    <row r="311" spans="4:9" hidden="1">
      <c r="D311" s="190">
        <v>305</v>
      </c>
      <c r="E311" s="190" t="s">
        <v>1361</v>
      </c>
      <c r="F311" s="190" t="s">
        <v>1361</v>
      </c>
      <c r="G311" s="190">
        <f>SUMIF('Shift Malam'!I:I,'master untuk shift 2'!E311,'Shift Malam'!L:L)</f>
        <v>0</v>
      </c>
      <c r="H311" s="190" t="s">
        <v>866</v>
      </c>
      <c r="I311" s="326">
        <f>SUMIF('Shift Malam'!I:I,'master untuk shift 2'!E:E,'Shift Malam'!L:L)</f>
        <v>0</v>
      </c>
    </row>
    <row r="312" spans="4:9" hidden="1">
      <c r="D312" s="190">
        <v>306</v>
      </c>
      <c r="E312" s="190" t="s">
        <v>1368</v>
      </c>
      <c r="F312" s="190" t="s">
        <v>1368</v>
      </c>
      <c r="G312" s="190">
        <f>SUMIF('Shift Malam'!I:I,'master untuk shift 2'!E312,'Shift Malam'!L:L)</f>
        <v>0</v>
      </c>
      <c r="H312" s="190" t="s">
        <v>866</v>
      </c>
      <c r="I312" s="326">
        <f>SUMIF('Shift Malam'!I:I,'master untuk shift 2'!E:E,'Shift Malam'!L:L)</f>
        <v>0</v>
      </c>
    </row>
    <row r="313" spans="4:9" hidden="1">
      <c r="D313" s="190">
        <v>307</v>
      </c>
      <c r="E313" s="190" t="s">
        <v>1322</v>
      </c>
      <c r="F313" s="190" t="s">
        <v>1358</v>
      </c>
      <c r="G313" s="190">
        <f>SUMIF('Shift Malam'!I:I,'master untuk shift 2'!E313,'Shift Malam'!L:L)</f>
        <v>0</v>
      </c>
      <c r="H313" s="190" t="s">
        <v>870</v>
      </c>
      <c r="I313" s="326">
        <f>SUMIF('Shift Malam'!I:I,'master untuk shift 2'!E:E,'Shift Malam'!L:L)</f>
        <v>0</v>
      </c>
    </row>
    <row r="314" spans="4:9" hidden="1">
      <c r="D314" s="190">
        <v>308</v>
      </c>
      <c r="E314" s="190" t="s">
        <v>1322</v>
      </c>
      <c r="F314" s="190" t="s">
        <v>1369</v>
      </c>
      <c r="G314" s="190">
        <f>SUMIF('Shift Malam'!I:I,'master untuk shift 2'!E314,'Shift Malam'!L:L)</f>
        <v>0</v>
      </c>
      <c r="H314" s="190" t="s">
        <v>870</v>
      </c>
      <c r="I314" s="326">
        <f>SUMIF('Shift Malam'!I:I,'master untuk shift 2'!E:E,'Shift Malam'!L:L)</f>
        <v>0</v>
      </c>
    </row>
    <row r="315" spans="4:9" hidden="1">
      <c r="D315" s="190">
        <v>309</v>
      </c>
      <c r="E315" s="190" t="s">
        <v>1371</v>
      </c>
      <c r="F315" s="190" t="s">
        <v>1370</v>
      </c>
      <c r="G315" s="190">
        <f>SUMIF('Shift Malam'!I:I,'master untuk shift 2'!E315,'Shift Malam'!L:L)</f>
        <v>0</v>
      </c>
      <c r="H315" s="190" t="s">
        <v>870</v>
      </c>
      <c r="I315" s="326">
        <f>SUMIF('Shift Malam'!I:I,'master untuk shift 2'!E:E,'Shift Malam'!L:L)</f>
        <v>0</v>
      </c>
    </row>
    <row r="316" spans="4:9" hidden="1">
      <c r="D316" s="190">
        <v>310</v>
      </c>
      <c r="E316" s="190" t="s">
        <v>1371</v>
      </c>
      <c r="F316" s="190" t="s">
        <v>1360</v>
      </c>
      <c r="G316" s="190">
        <f>SUMIF('Shift Malam'!I:I,'master untuk shift 2'!E316,'Shift Malam'!L:L)</f>
        <v>0</v>
      </c>
      <c r="H316" s="190" t="s">
        <v>870</v>
      </c>
      <c r="I316" s="326">
        <f>SUMIF('Shift Malam'!I:I,'master untuk shift 2'!E:E,'Shift Malam'!L:L)</f>
        <v>0</v>
      </c>
    </row>
    <row r="317" spans="4:9" hidden="1">
      <c r="D317" s="190">
        <v>311</v>
      </c>
      <c r="E317" s="190" t="s">
        <v>677</v>
      </c>
      <c r="F317" s="190" t="s">
        <v>677</v>
      </c>
      <c r="G317" s="190">
        <f>SUMIF('Shift Malam'!I:I,'master untuk shift 2'!E317,'Shift Malam'!L:L)</f>
        <v>0</v>
      </c>
      <c r="H317" s="190" t="s">
        <v>866</v>
      </c>
      <c r="I317" s="326">
        <f>SUMIF('Shift Malam'!I:I,'master untuk shift 2'!E:E,'Shift Malam'!L:L)</f>
        <v>0</v>
      </c>
    </row>
    <row r="318" spans="4:9" hidden="1">
      <c r="D318" s="190">
        <v>312</v>
      </c>
      <c r="E318" s="264" t="s">
        <v>252</v>
      </c>
      <c r="F318" s="264" t="s">
        <v>252</v>
      </c>
      <c r="G318" s="190">
        <f>SUMIF('Shift Malam'!I:I,'master untuk shift 2'!E318,'Shift Malam'!L:L)</f>
        <v>0</v>
      </c>
      <c r="H318" s="264" t="s">
        <v>866</v>
      </c>
      <c r="I318" s="326">
        <f>SUMIF('Shift Malam'!I:I,'master untuk shift 2'!E:E,'Shift Malam'!L:L)</f>
        <v>0</v>
      </c>
    </row>
    <row r="319" spans="4:9" hidden="1">
      <c r="D319" s="190">
        <v>313</v>
      </c>
      <c r="E319" s="190" t="s">
        <v>1471</v>
      </c>
      <c r="F319" s="190" t="s">
        <v>1055</v>
      </c>
      <c r="G319" s="190">
        <f>SUMIF('Shift Malam'!I:I,'master untuk shift 2'!E319,'Shift Malam'!L:L)</f>
        <v>0</v>
      </c>
      <c r="H319" s="190" t="s">
        <v>870</v>
      </c>
      <c r="I319" s="326">
        <f>SUMIF('Shift Malam'!I:I,'master untuk shift 2'!E:E,'Shift Malam'!L:L)</f>
        <v>0</v>
      </c>
    </row>
    <row r="320" spans="4:9" hidden="1">
      <c r="D320" s="264">
        <v>314</v>
      </c>
      <c r="E320" s="264" t="s">
        <v>1471</v>
      </c>
      <c r="F320" s="264" t="s">
        <v>1056</v>
      </c>
      <c r="G320" s="190">
        <f>SUMIF('Shift Malam'!I:I,'master untuk shift 2'!E320,'Shift Malam'!L:L)</f>
        <v>0</v>
      </c>
      <c r="H320" s="264" t="s">
        <v>870</v>
      </c>
      <c r="I320" s="326">
        <f>SUMIF('Shift Malam'!I:I,'master untuk shift 2'!E:E,'Shift Malam'!L:L)</f>
        <v>0</v>
      </c>
    </row>
    <row r="321" spans="4:9" hidden="1">
      <c r="D321" s="190">
        <v>315</v>
      </c>
      <c r="E321" s="190" t="s">
        <v>1373</v>
      </c>
      <c r="F321" s="190" t="s">
        <v>1373</v>
      </c>
      <c r="G321" s="190">
        <f>SUMIF('Shift Malam'!I:I,'master untuk shift 2'!E321,'Shift Malam'!L:L)</f>
        <v>0</v>
      </c>
      <c r="H321" s="190" t="s">
        <v>875</v>
      </c>
      <c r="I321" s="326">
        <f>SUMIF('Shift Malam'!I:I,'master untuk shift 2'!E:E,'Shift Malam'!L:L)</f>
        <v>0</v>
      </c>
    </row>
    <row r="322" spans="4:9" hidden="1">
      <c r="D322" s="526">
        <v>316</v>
      </c>
      <c r="E322" s="527" t="s">
        <v>1422</v>
      </c>
      <c r="F322" s="527" t="s">
        <v>1422</v>
      </c>
      <c r="G322" s="190">
        <f>SUMIF('Shift Malam'!I:I,'master untuk shift 2'!E322,'Shift Malam'!L:L)</f>
        <v>0</v>
      </c>
      <c r="H322" s="526" t="s">
        <v>866</v>
      </c>
      <c r="I322" s="326">
        <f>SUMIF('Shift Malam'!I:I,'master untuk shift 2'!E:E,'Shift Malam'!L:L)</f>
        <v>0</v>
      </c>
    </row>
    <row r="323" spans="4:9" hidden="1">
      <c r="D323" s="190">
        <v>317</v>
      </c>
      <c r="E323" s="327" t="s">
        <v>1424</v>
      </c>
      <c r="F323" s="327" t="s">
        <v>1424</v>
      </c>
      <c r="G323" s="190">
        <f>SUMIF('Shift Malam'!I:I,'master untuk shift 2'!E323,'Shift Malam'!L:L)</f>
        <v>0</v>
      </c>
      <c r="H323" s="190" t="s">
        <v>866</v>
      </c>
      <c r="I323" s="326">
        <f>SUMIF('Shift Malam'!I:I,'master untuk shift 2'!E:E,'Shift Malam'!L:L)</f>
        <v>0</v>
      </c>
    </row>
    <row r="324" spans="4:9" hidden="1">
      <c r="D324" s="190">
        <v>318</v>
      </c>
      <c r="E324" s="327" t="s">
        <v>1423</v>
      </c>
      <c r="F324" s="327" t="s">
        <v>1423</v>
      </c>
      <c r="G324" s="190">
        <f>SUMIF('Shift Malam'!I:I,'master untuk shift 2'!E324,'Shift Malam'!L:L)</f>
        <v>0</v>
      </c>
      <c r="H324" s="190" t="s">
        <v>866</v>
      </c>
      <c r="I324" s="326">
        <f>SUMIF('Shift Malam'!I:I,'master untuk shift 2'!E:E,'Shift Malam'!L:L)</f>
        <v>0</v>
      </c>
    </row>
    <row r="325" spans="4:9" hidden="1">
      <c r="D325" s="190">
        <v>319</v>
      </c>
      <c r="E325" s="327" t="s">
        <v>1425</v>
      </c>
      <c r="F325" s="327" t="s">
        <v>1425</v>
      </c>
      <c r="G325" s="190">
        <f>SUMIF('Shift Malam'!I:I,'master untuk shift 2'!E325,'Shift Malam'!L:L)</f>
        <v>0</v>
      </c>
      <c r="H325" s="190" t="s">
        <v>866</v>
      </c>
      <c r="I325" s="326">
        <f>SUMIF('Shift Malam'!I:I,'master untuk shift 2'!E:E,'Shift Malam'!L:L)</f>
        <v>0</v>
      </c>
    </row>
    <row r="326" spans="4:9" hidden="1">
      <c r="D326" s="190"/>
      <c r="E326" s="327" t="s">
        <v>747</v>
      </c>
      <c r="F326" s="327" t="s">
        <v>747</v>
      </c>
      <c r="G326" s="190">
        <f>SUMIF('Shift Malam'!I:I,'master untuk shift 2'!E326,'Shift Malam'!L:L)</f>
        <v>0</v>
      </c>
      <c r="H326" s="190" t="s">
        <v>872</v>
      </c>
      <c r="I326" s="326">
        <f>SUMIF('Shift Malam'!I:I,'master untuk shift 2'!E:E,'Shift Malam'!L:L)</f>
        <v>0</v>
      </c>
    </row>
    <row r="327" spans="4:9" hidden="1">
      <c r="D327" s="190"/>
      <c r="E327" s="327" t="s">
        <v>1438</v>
      </c>
      <c r="F327" s="327" t="s">
        <v>745</v>
      </c>
      <c r="G327" s="190">
        <f>SUMIF('Shift Malam'!I:I,'master untuk shift 2'!E327,'Shift Malam'!L:L)</f>
        <v>0</v>
      </c>
      <c r="H327" s="190" t="s">
        <v>872</v>
      </c>
      <c r="I327" s="326">
        <f>SUMIF('Shift Malam'!I:I,'master untuk shift 2'!E:E,'Shift Malam'!L:L)</f>
        <v>0</v>
      </c>
    </row>
    <row r="328" spans="4:9" hidden="1">
      <c r="D328" s="190"/>
      <c r="E328" s="327" t="s">
        <v>1439</v>
      </c>
      <c r="F328" s="327" t="s">
        <v>746</v>
      </c>
      <c r="G328" s="190">
        <f>SUMIF('Shift Malam'!I:I,'master untuk shift 2'!E328,'Shift Malam'!L:L)</f>
        <v>0</v>
      </c>
      <c r="H328" s="190" t="s">
        <v>872</v>
      </c>
      <c r="I328" s="326">
        <f>SUMIF('Shift Malam'!I:I,'master untuk shift 2'!E:E,'Shift Malam'!L:L)</f>
        <v>0</v>
      </c>
    </row>
    <row r="329" spans="4:9" hidden="1">
      <c r="D329" s="190"/>
      <c r="E329" s="190" t="s">
        <v>1441</v>
      </c>
      <c r="F329" s="190" t="s">
        <v>1442</v>
      </c>
      <c r="G329" s="190">
        <f>SUMIF('Shift Malam'!I:I,'master untuk shift 2'!E329,'Shift Malam'!L:L)</f>
        <v>0</v>
      </c>
      <c r="H329" s="190" t="s">
        <v>870</v>
      </c>
      <c r="I329" s="326">
        <f>SUMIF('Shift Malam'!I:I,'master untuk shift 2'!E:E,'Shift Malam'!L:L)</f>
        <v>0</v>
      </c>
    </row>
    <row r="330" spans="4:9" hidden="1">
      <c r="D330" s="264"/>
      <c r="E330" s="264" t="s">
        <v>1441</v>
      </c>
      <c r="F330" s="264" t="s">
        <v>1443</v>
      </c>
      <c r="G330" s="190">
        <f>SUMIF('Shift Malam'!I:I,'master untuk shift 2'!E330,'Shift Malam'!L:L)</f>
        <v>0</v>
      </c>
      <c r="H330" s="264" t="s">
        <v>870</v>
      </c>
      <c r="I330" s="326">
        <f>SUMIF('Shift Malam'!I:I,'master untuk shift 2'!E:E,'Shift Malam'!L:L)</f>
        <v>0</v>
      </c>
    </row>
    <row r="331" spans="4:9" hidden="1">
      <c r="D331" s="190"/>
      <c r="E331" s="190" t="s">
        <v>1444</v>
      </c>
      <c r="F331" s="190" t="s">
        <v>1444</v>
      </c>
      <c r="G331" s="190">
        <f>SUMIF('Shift Malam'!I:I,'master untuk shift 2'!E331,'Shift Malam'!L:L)</f>
        <v>0</v>
      </c>
      <c r="H331" s="190" t="s">
        <v>875</v>
      </c>
      <c r="I331" s="326">
        <f>SUMIF('Shift Malam'!I:I,'master untuk shift 2'!E:E,'Shift Malam'!L:L)</f>
        <v>0</v>
      </c>
    </row>
    <row r="332" spans="4:9" hidden="1">
      <c r="D332" s="190"/>
      <c r="E332" s="190" t="s">
        <v>1445</v>
      </c>
      <c r="F332" s="190" t="s">
        <v>1445</v>
      </c>
      <c r="G332" s="190">
        <f>SUMIF('Shift Malam'!I:I,'master untuk shift 2'!E332,'Shift Malam'!L:L)</f>
        <v>0</v>
      </c>
      <c r="H332" s="190" t="s">
        <v>875</v>
      </c>
      <c r="I332" s="326">
        <f>SUMIF('Shift Malam'!I:I,'master untuk shift 2'!E:E,'Shift Malam'!L:L)</f>
        <v>0</v>
      </c>
    </row>
    <row r="333" spans="4:9" hidden="1">
      <c r="D333" s="190"/>
      <c r="E333" s="190" t="s">
        <v>1540</v>
      </c>
      <c r="F333" s="190" t="s">
        <v>1177</v>
      </c>
      <c r="G333" s="190">
        <f>SUMIF('Shift Malam'!I:I,'master untuk shift 2'!E333,'Shift Malam'!L:L)</f>
        <v>0</v>
      </c>
      <c r="H333" s="190" t="s">
        <v>866</v>
      </c>
      <c r="I333" s="326">
        <f>SUMIF('Shift Malam'!I:I,'master untuk shift 2'!E:E,'Shift Malam'!L:L)</f>
        <v>0</v>
      </c>
    </row>
    <row r="334" spans="4:9" hidden="1">
      <c r="D334" s="190"/>
      <c r="E334" s="190" t="s">
        <v>1542</v>
      </c>
      <c r="F334" s="190" t="s">
        <v>1100</v>
      </c>
      <c r="G334" s="190">
        <f>SUMIF('Shift Malam'!I:I,'master untuk shift 2'!E334,'Shift Malam'!L:L)</f>
        <v>0</v>
      </c>
      <c r="H334" s="190" t="s">
        <v>866</v>
      </c>
      <c r="I334" s="326">
        <f>SUMIF('Shift Malam'!I:I,'master untuk shift 2'!E:E,'Shift Malam'!L:L)</f>
        <v>0</v>
      </c>
    </row>
    <row r="335" spans="4:9" hidden="1">
      <c r="D335" s="190"/>
      <c r="E335" s="190" t="s">
        <v>1541</v>
      </c>
      <c r="F335" s="190" t="s">
        <v>1177</v>
      </c>
      <c r="G335" s="190">
        <f>SUMIF('Shift Malam'!I:I,'master untuk shift 2'!E335,'Shift Malam'!L:L)</f>
        <v>0</v>
      </c>
      <c r="H335" s="190" t="s">
        <v>866</v>
      </c>
      <c r="I335" s="326">
        <f>SUMIF('Shift Malam'!I:I,'master untuk shift 2'!E:E,'Shift Malam'!L:L)</f>
        <v>0</v>
      </c>
    </row>
    <row r="336" spans="4:9" hidden="1">
      <c r="D336" s="190"/>
      <c r="E336" s="190" t="s">
        <v>1543</v>
      </c>
      <c r="F336" s="190" t="s">
        <v>1100</v>
      </c>
      <c r="G336" s="190">
        <f>SUMIF('Shift Malam'!I:I,'master untuk shift 2'!E336,'Shift Malam'!L:L)</f>
        <v>0</v>
      </c>
      <c r="H336" s="190" t="s">
        <v>866</v>
      </c>
      <c r="I336" s="326">
        <f>SUMIF('Shift Malam'!I:I,'master untuk shift 2'!E:E,'Shift Malam'!L:L)</f>
        <v>0</v>
      </c>
    </row>
    <row r="337" spans="4:9" hidden="1">
      <c r="D337" s="190"/>
      <c r="E337" s="190" t="s">
        <v>771</v>
      </c>
      <c r="F337" s="190" t="s">
        <v>772</v>
      </c>
      <c r="G337" s="190">
        <f>SUMIF('Shift Malam'!I:I,'master untuk shift 2'!E337,'Shift Malam'!L:L)</f>
        <v>0</v>
      </c>
      <c r="H337" s="190" t="s">
        <v>872</v>
      </c>
      <c r="I337" s="326">
        <f>SUMIF('Shift Malam'!I:I,'master untuk shift 2'!E:E,'Shift Malam'!L:L)</f>
        <v>0</v>
      </c>
    </row>
    <row r="338" spans="4:9" hidden="1">
      <c r="D338" s="190"/>
      <c r="E338" s="190" t="s">
        <v>771</v>
      </c>
      <c r="F338" s="190" t="s">
        <v>868</v>
      </c>
      <c r="G338" s="190">
        <f>SUMIF('Shift Malam'!I:I,'master untuk shift 2'!E338,'Shift Malam'!L:L)</f>
        <v>0</v>
      </c>
      <c r="H338" s="190" t="s">
        <v>872</v>
      </c>
      <c r="I338" s="326">
        <f>SUMIF('Shift Malam'!I:I,'master untuk shift 2'!E:E,'Shift Malam'!L:L)</f>
        <v>0</v>
      </c>
    </row>
    <row r="339" spans="4:9" hidden="1">
      <c r="E339" s="190" t="s">
        <v>1544</v>
      </c>
      <c r="F339" s="190" t="s">
        <v>1544</v>
      </c>
      <c r="G339" s="190">
        <f>SUMIF('Shift Malam'!I:I,'master untuk shift 2'!E339,'Shift Malam'!L:L)</f>
        <v>0</v>
      </c>
      <c r="H339" s="190" t="s">
        <v>870</v>
      </c>
    </row>
    <row r="340" spans="4:9" hidden="1">
      <c r="E340" s="190" t="s">
        <v>1545</v>
      </c>
      <c r="F340" s="190" t="s">
        <v>1545</v>
      </c>
      <c r="G340" s="190">
        <f>SUMIF('Shift Malam'!I:I,'master untuk shift 2'!E340,'Shift Malam'!L:L)</f>
        <v>0</v>
      </c>
      <c r="H340" s="190" t="s">
        <v>870</v>
      </c>
    </row>
    <row r="341" spans="4:9" hidden="1">
      <c r="I341" s="190" t="s">
        <v>866</v>
      </c>
    </row>
  </sheetData>
  <autoFilter ref="D6:K341" xr:uid="{00000000-0009-0000-0000-000002000000}">
    <filterColumn colId="4">
      <filters>
        <filter val="PRESS-D"/>
        <filter val="PRESS-D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R436"/>
  <sheetViews>
    <sheetView showGridLines="0" showZeros="0" view="pageBreakPreview" topLeftCell="A237" zoomScale="40" zoomScaleNormal="40" zoomScaleSheetLayoutView="40" workbookViewId="0">
      <selection activeCell="H259" sqref="H259"/>
    </sheetView>
  </sheetViews>
  <sheetFormatPr defaultRowHeight="15"/>
  <cols>
    <col min="1" max="1" width="8.85546875" style="271" customWidth="1"/>
    <col min="2" max="2" width="2" style="271" customWidth="1"/>
    <col min="3" max="3" width="11.42578125" customWidth="1"/>
    <col min="4" max="4" width="34.140625" customWidth="1"/>
    <col min="5" max="5" width="16.140625" customWidth="1"/>
    <col min="6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3.5703125" style="246" customWidth="1"/>
    <col min="13" max="13" width="15" customWidth="1"/>
    <col min="14" max="14" width="15.7109375" style="217" customWidth="1"/>
    <col min="15" max="15" width="15.7109375" customWidth="1"/>
    <col min="16" max="17" width="13.140625" customWidth="1"/>
    <col min="18" max="18" width="19.42578125" hidden="1" customWidth="1"/>
    <col min="19" max="19" width="13.140625" hidden="1" customWidth="1"/>
    <col min="20" max="20" width="11.7109375" hidden="1" customWidth="1"/>
    <col min="21" max="21" width="12.140625" hidden="1" customWidth="1"/>
    <col min="22" max="23" width="13.42578125" hidden="1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18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798" t="s">
        <v>680</v>
      </c>
      <c r="AI2" s="799"/>
    </row>
    <row r="3" spans="1:37" ht="24" thickBot="1">
      <c r="C3" s="2"/>
      <c r="E3" s="4" t="s">
        <v>681</v>
      </c>
      <c r="I3" s="3"/>
      <c r="J3" s="3"/>
      <c r="K3" s="3"/>
      <c r="M3" s="3"/>
      <c r="N3" s="21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800"/>
      <c r="AI3" s="801"/>
    </row>
    <row r="4" spans="1:37" ht="24" thickBot="1">
      <c r="C4" s="2"/>
      <c r="E4" s="4" t="s">
        <v>682</v>
      </c>
      <c r="I4" s="3"/>
      <c r="J4" s="3"/>
      <c r="K4" s="3"/>
      <c r="M4" s="3"/>
      <c r="N4" s="218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66" t="s">
        <v>683</v>
      </c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747"/>
      <c r="AJ5" s="5"/>
      <c r="AK5" s="176"/>
    </row>
    <row r="6" spans="1:37" hidden="1"/>
    <row r="7" spans="1:37" ht="39.75" hidden="1" customHeight="1">
      <c r="R7" s="337" t="s">
        <v>1428</v>
      </c>
    </row>
    <row r="8" spans="1:37" hidden="1"/>
    <row r="9" spans="1:37" ht="28.5" hidden="1">
      <c r="R9" s="338" t="s">
        <v>1429</v>
      </c>
    </row>
    <row r="10" spans="1:37" hidden="1"/>
    <row r="11" spans="1:37" hidden="1"/>
    <row r="12" spans="1:37" hidden="1"/>
    <row r="13" spans="1:37" ht="31.5" hidden="1">
      <c r="R13" s="171" t="s">
        <v>824</v>
      </c>
    </row>
    <row r="14" spans="1:37" ht="9.9499999999999993" customHeight="1" thickBot="1"/>
    <row r="15" spans="1:37" ht="33.75">
      <c r="A15" s="271" t="e">
        <f>VLOOKUP($I15,MASTER!$B:$B,2,0)</f>
        <v>#N/A</v>
      </c>
      <c r="C15" s="802" t="s">
        <v>752</v>
      </c>
      <c r="D15" s="803"/>
      <c r="E15" s="803"/>
      <c r="F15" s="803"/>
      <c r="G15" s="803"/>
      <c r="H15" s="803"/>
      <c r="I15" s="6"/>
      <c r="J15" s="429"/>
      <c r="K15" s="7"/>
      <c r="L15" s="432"/>
      <c r="M15" s="433"/>
      <c r="N15" s="434"/>
      <c r="O15" s="433"/>
      <c r="P15" s="435"/>
      <c r="Q15" s="436"/>
      <c r="R15" s="437" t="s">
        <v>675</v>
      </c>
      <c r="S15" s="436"/>
      <c r="T15" s="436"/>
      <c r="U15" s="436"/>
      <c r="V15" s="438"/>
      <c r="W15" s="433"/>
      <c r="X15" s="439"/>
      <c r="Y15" s="440"/>
      <c r="Z15" s="441"/>
      <c r="AA15" s="544" t="s">
        <v>684</v>
      </c>
      <c r="AB15" s="544" t="s">
        <v>685</v>
      </c>
      <c r="AC15" s="544"/>
      <c r="AD15" s="545" t="s">
        <v>40</v>
      </c>
      <c r="AE15" s="444"/>
      <c r="AF15" s="439"/>
      <c r="AG15" s="439"/>
      <c r="AH15" s="439"/>
      <c r="AI15" s="445"/>
      <c r="AJ15" s="445"/>
      <c r="AK15" s="29"/>
    </row>
    <row r="16" spans="1:37" ht="34.5" thickBot="1">
      <c r="A16" s="271" t="e">
        <f>VLOOKUP($I16,MASTER!$B:$B,2,0)</f>
        <v>#N/A</v>
      </c>
      <c r="C16" s="804"/>
      <c r="D16" s="805"/>
      <c r="E16" s="805"/>
      <c r="F16" s="805"/>
      <c r="G16" s="805"/>
      <c r="H16" s="805"/>
      <c r="I16" s="430"/>
      <c r="J16" s="431"/>
      <c r="K16" s="19"/>
      <c r="L16" s="446"/>
      <c r="M16" s="447"/>
      <c r="N16" s="448"/>
      <c r="O16" s="447"/>
      <c r="P16" s="449"/>
      <c r="Q16" s="450"/>
      <c r="R16" s="450" t="s">
        <v>674</v>
      </c>
      <c r="S16" s="450"/>
      <c r="T16" s="450"/>
      <c r="U16" s="450"/>
      <c r="V16" s="451"/>
      <c r="W16" s="447"/>
      <c r="X16" s="452"/>
      <c r="Y16" s="453"/>
      <c r="Z16" s="454"/>
      <c r="AA16" s="546"/>
      <c r="AB16" s="546" t="s">
        <v>686</v>
      </c>
      <c r="AC16" s="546" t="s">
        <v>687</v>
      </c>
      <c r="AD16" s="547" t="s">
        <v>687</v>
      </c>
      <c r="AE16" s="457"/>
      <c r="AF16" s="452"/>
      <c r="AG16" s="452"/>
      <c r="AH16" s="452"/>
      <c r="AI16" s="748"/>
      <c r="AJ16" s="458"/>
      <c r="AK16" s="31"/>
    </row>
    <row r="17" spans="1:44" s="573" customFormat="1" ht="35.25" customHeight="1">
      <c r="A17" s="543" t="e">
        <f>VLOOKUP($I17,MASTER!$B:$B,2,0)</f>
        <v>#N/A</v>
      </c>
      <c r="B17" s="543"/>
      <c r="C17" s="552" t="s">
        <v>1499</v>
      </c>
      <c r="D17" s="553" t="s">
        <v>1586</v>
      </c>
      <c r="E17" s="554"/>
      <c r="F17" s="554"/>
      <c r="G17" s="554"/>
      <c r="H17" s="554"/>
      <c r="I17" s="555"/>
      <c r="J17" s="556"/>
      <c r="K17" s="557"/>
      <c r="L17" s="558" t="s">
        <v>689</v>
      </c>
      <c r="M17" s="559"/>
      <c r="N17" s="560"/>
      <c r="O17" s="561"/>
      <c r="P17" s="561"/>
      <c r="Q17" s="562"/>
      <c r="R17" s="561" t="s">
        <v>673</v>
      </c>
      <c r="S17" s="674"/>
      <c r="T17" s="562"/>
      <c r="U17" s="562"/>
      <c r="V17" s="563"/>
      <c r="W17" s="561"/>
      <c r="X17" s="806"/>
      <c r="Y17" s="806"/>
      <c r="Z17" s="807"/>
      <c r="AA17" s="564">
        <v>1</v>
      </c>
      <c r="AB17" s="565">
        <v>8</v>
      </c>
      <c r="AC17" s="564">
        <v>60</v>
      </c>
      <c r="AD17" s="566">
        <f>+AB17*AC17</f>
        <v>480</v>
      </c>
      <c r="AE17" s="567"/>
      <c r="AF17" s="568"/>
      <c r="AG17" s="569"/>
      <c r="AH17" s="570"/>
      <c r="AI17" s="749"/>
      <c r="AJ17" s="571"/>
      <c r="AK17" s="572"/>
    </row>
    <row r="18" spans="1:44" s="573" customFormat="1" ht="35.25" customHeight="1">
      <c r="A18" s="543" t="e">
        <f>VLOOKUP($I18,MASTER!$B:$B,2,0)</f>
        <v>#N/A</v>
      </c>
      <c r="B18" s="543"/>
      <c r="C18" s="552" t="s">
        <v>1500</v>
      </c>
      <c r="D18" s="554" t="s">
        <v>1587</v>
      </c>
      <c r="E18" s="554"/>
      <c r="F18" s="554"/>
      <c r="G18" s="554"/>
      <c r="H18" s="554"/>
      <c r="I18" s="555"/>
      <c r="J18" s="556"/>
      <c r="K18" s="555"/>
      <c r="L18" s="574" t="s">
        <v>691</v>
      </c>
      <c r="M18" s="575"/>
      <c r="N18" s="576" t="s">
        <v>692</v>
      </c>
      <c r="O18" s="577"/>
      <c r="P18" s="578" t="s">
        <v>693</v>
      </c>
      <c r="Q18" s="579"/>
      <c r="R18" s="554" t="s">
        <v>854</v>
      </c>
      <c r="S18" s="580"/>
      <c r="T18" s="580"/>
      <c r="U18" s="580"/>
      <c r="V18" s="581"/>
      <c r="W18" s="582" t="s">
        <v>694</v>
      </c>
      <c r="X18" s="808"/>
      <c r="Y18" s="808"/>
      <c r="Z18" s="809"/>
      <c r="AA18" s="583" t="s">
        <v>695</v>
      </c>
      <c r="AB18" s="584"/>
      <c r="AC18" s="583">
        <v>60</v>
      </c>
      <c r="AD18" s="585">
        <f>+AB18*AC18</f>
        <v>0</v>
      </c>
      <c r="AE18" s="567"/>
      <c r="AF18" s="568"/>
      <c r="AG18" s="569"/>
      <c r="AH18" s="570"/>
      <c r="AI18" s="749"/>
      <c r="AJ18" s="571"/>
      <c r="AK18" s="572"/>
    </row>
    <row r="19" spans="1:44" s="573" customFormat="1" ht="35.25" customHeight="1" thickBot="1">
      <c r="A19" s="543" t="e">
        <f>VLOOKUP($I19,MASTER!$B:$B,2,0)</f>
        <v>#N/A</v>
      </c>
      <c r="B19" s="543"/>
      <c r="C19" s="552" t="s">
        <v>1501</v>
      </c>
      <c r="D19" s="554" t="s">
        <v>1449</v>
      </c>
      <c r="E19" s="554"/>
      <c r="F19" s="554"/>
      <c r="G19" s="554"/>
      <c r="H19" s="554"/>
      <c r="I19" s="555"/>
      <c r="J19" s="556"/>
      <c r="K19" s="555"/>
      <c r="L19" s="764"/>
      <c r="M19" s="765"/>
      <c r="N19" s="766"/>
      <c r="O19" s="767"/>
      <c r="P19" s="768"/>
      <c r="Q19" s="769"/>
      <c r="R19" s="554" t="s">
        <v>671</v>
      </c>
      <c r="S19" s="580"/>
      <c r="T19" s="580"/>
      <c r="U19" s="580"/>
      <c r="V19" s="581"/>
      <c r="W19" s="770"/>
      <c r="X19" s="808"/>
      <c r="Y19" s="808"/>
      <c r="Z19" s="809"/>
      <c r="AA19" s="583"/>
      <c r="AB19" s="583"/>
      <c r="AC19" s="583"/>
      <c r="AD19" s="585">
        <v>460</v>
      </c>
      <c r="AE19" s="567"/>
      <c r="AF19" s="568"/>
      <c r="AG19" s="568"/>
      <c r="AH19" s="570"/>
      <c r="AI19" s="749"/>
      <c r="AJ19" s="586"/>
      <c r="AK19" s="556"/>
    </row>
    <row r="20" spans="1:44" s="614" customFormat="1" ht="99.95" customHeight="1" thickBot="1">
      <c r="A20" s="587" t="e">
        <f>VLOOKUP($I20,MASTER!$B:$B,2,0)</f>
        <v>#N/A</v>
      </c>
      <c r="B20" s="623"/>
      <c r="C20" s="624" t="s">
        <v>696</v>
      </c>
      <c r="D20" s="625" t="s">
        <v>697</v>
      </c>
      <c r="E20" s="626" t="s">
        <v>698</v>
      </c>
      <c r="F20" s="626" t="s">
        <v>699</v>
      </c>
      <c r="G20" s="741" t="s">
        <v>1556</v>
      </c>
      <c r="H20" s="627" t="s">
        <v>700</v>
      </c>
      <c r="I20" s="626" t="s">
        <v>701</v>
      </c>
      <c r="J20" s="628"/>
      <c r="K20" s="626" t="s">
        <v>702</v>
      </c>
      <c r="L20" s="629" t="s">
        <v>1001</v>
      </c>
      <c r="M20" s="630" t="s">
        <v>1446</v>
      </c>
      <c r="N20" s="630" t="s">
        <v>1447</v>
      </c>
      <c r="O20" s="630" t="s">
        <v>1448</v>
      </c>
      <c r="P20" s="781" t="s">
        <v>705</v>
      </c>
      <c r="Q20" s="631" t="s">
        <v>706</v>
      </c>
      <c r="R20" s="631" t="s">
        <v>707</v>
      </c>
      <c r="S20" s="631" t="s">
        <v>708</v>
      </c>
      <c r="T20" s="631" t="s">
        <v>67</v>
      </c>
      <c r="U20" s="631" t="s">
        <v>69</v>
      </c>
      <c r="V20" s="632"/>
      <c r="W20" s="625" t="s">
        <v>709</v>
      </c>
      <c r="X20" s="633" t="s">
        <v>106</v>
      </c>
      <c r="Y20" s="739" t="s">
        <v>1557</v>
      </c>
      <c r="Z20" s="634" t="s">
        <v>711</v>
      </c>
      <c r="AA20" s="634" t="s">
        <v>712</v>
      </c>
      <c r="AB20" s="634" t="s">
        <v>713</v>
      </c>
      <c r="AC20" s="634" t="s">
        <v>714</v>
      </c>
      <c r="AD20" s="635" t="s">
        <v>715</v>
      </c>
      <c r="AE20" s="636" t="s">
        <v>716</v>
      </c>
      <c r="AF20" s="637" t="s">
        <v>717</v>
      </c>
      <c r="AG20" s="637" t="s">
        <v>718</v>
      </c>
      <c r="AH20" s="637" t="s">
        <v>719</v>
      </c>
      <c r="AI20" s="638" t="s">
        <v>720</v>
      </c>
      <c r="AJ20" s="743" t="s">
        <v>721</v>
      </c>
      <c r="AK20" s="597"/>
      <c r="AL20" s="614" t="s">
        <v>32</v>
      </c>
      <c r="AM20" s="614" t="s">
        <v>722</v>
      </c>
      <c r="AN20" s="614" t="s">
        <v>106</v>
      </c>
      <c r="AR20" s="614">
        <v>0.31597222200000502</v>
      </c>
    </row>
    <row r="21" spans="1:44" ht="12" customHeight="1">
      <c r="A21" s="271" t="e">
        <f>VLOOKUP($I21,MASTER!$B:$B,2,0)</f>
        <v>#N/A</v>
      </c>
      <c r="C21" s="277"/>
      <c r="D21" s="55"/>
      <c r="E21" s="55"/>
      <c r="F21" s="55"/>
      <c r="G21" s="55"/>
      <c r="H21" s="278"/>
      <c r="I21" s="55"/>
      <c r="J21" s="410"/>
      <c r="K21" s="55"/>
      <c r="L21" s="411"/>
      <c r="M21" s="55"/>
      <c r="N21" s="412"/>
      <c r="O21" s="55"/>
      <c r="P21" s="55"/>
      <c r="Q21" s="413"/>
      <c r="R21" s="413"/>
      <c r="S21" s="413"/>
      <c r="T21" s="413"/>
      <c r="U21" s="413"/>
      <c r="V21" s="414"/>
      <c r="W21" s="55"/>
      <c r="X21" s="279"/>
      <c r="Y21" s="415"/>
      <c r="Z21" s="416"/>
      <c r="AA21" s="416"/>
      <c r="AB21" s="416"/>
      <c r="AC21" s="416"/>
      <c r="AD21" s="416"/>
      <c r="AE21" s="279"/>
      <c r="AF21" s="279"/>
      <c r="AG21" s="279"/>
      <c r="AH21" s="279"/>
      <c r="AI21" s="65"/>
      <c r="AJ21" s="417"/>
      <c r="AK21" s="38"/>
      <c r="AR21">
        <v>0.69791664200000503</v>
      </c>
    </row>
    <row r="22" spans="1:44" ht="50.1" customHeight="1">
      <c r="A22" s="271" t="e">
        <f>VLOOKUP($I22,MASTER!$B:$B,2,0)</f>
        <v>#N/A</v>
      </c>
      <c r="C22" s="92"/>
      <c r="D22" s="93" t="str">
        <f>IF($I22="","",VLOOKUP($I22,MASTER!$G:$CF,2,0))</f>
        <v>GT-6196</v>
      </c>
      <c r="E22" s="93" t="str">
        <f>IF($I22="","",VLOOKUP($I22,MASTER!$G:$CF,25,0))</f>
        <v>R</v>
      </c>
      <c r="F22" s="93">
        <f>IF($I22="","",VLOOKUP($I22,MASTER!$G:$CF,27,0))</f>
        <v>50</v>
      </c>
      <c r="G22" s="742">
        <f>+L22</f>
        <v>300</v>
      </c>
      <c r="H22" s="240">
        <f>IF($L22&lt;$F22="0","0",IF($L22="","",ROUNDUP(L22/F22,1)))</f>
        <v>6</v>
      </c>
      <c r="I22" s="95" t="s">
        <v>942</v>
      </c>
      <c r="J22" s="365"/>
      <c r="K22" s="241"/>
      <c r="L22" s="265">
        <v>300</v>
      </c>
      <c r="M22" s="97"/>
      <c r="N22" s="273"/>
      <c r="O22" s="98"/>
      <c r="P22" s="93">
        <f>IF($I22="","",VLOOKUP($I22,MASTER!$G:$CF,65,0))</f>
        <v>4</v>
      </c>
      <c r="Q22" s="93">
        <v>8</v>
      </c>
      <c r="R22" s="99">
        <f>IF(L22="","",+Q22*L22/60)</f>
        <v>40</v>
      </c>
      <c r="S22" s="93"/>
      <c r="T22" s="93">
        <f>IF($I22="","",VLOOKUP($I22,MASTER!$G:$CF,38,0))</f>
        <v>8</v>
      </c>
      <c r="U22" s="93"/>
      <c r="V22" s="100">
        <f>IF(I22="","",SUM(R22:T22))</f>
        <v>48</v>
      </c>
      <c r="W22" s="170">
        <f>IF(I22="","",(S22+T22)*P22)</f>
        <v>32</v>
      </c>
      <c r="X22" s="101">
        <f>IF(V22="","",ROUNDUP(V22,0))</f>
        <v>48</v>
      </c>
      <c r="Y22" s="740">
        <f>+L22/X22*60</f>
        <v>375</v>
      </c>
      <c r="Z22" s="102">
        <v>0.31944444444444448</v>
      </c>
      <c r="AA22" s="102">
        <f t="shared" ref="AA22" si="0">IF(I22="","",Z22+X22/1440)</f>
        <v>0.3527777777777778</v>
      </c>
      <c r="AB22" s="102"/>
      <c r="AC22" s="102"/>
      <c r="AD22" s="194"/>
      <c r="AE22" s="93">
        <f>IFERROR(IF($I22="","",VLOOKUP($I22,MASTER!$G:$CF,48,0))*$X22,0)</f>
        <v>48</v>
      </c>
      <c r="AF22" s="93">
        <f>IFERROR(IF($I22="","",VLOOKUP($I22,MASTER!$G:$CF,49,0))*$X22,0)</f>
        <v>48</v>
      </c>
      <c r="AG22" s="93">
        <f>IFERROR(IF($I22="","",VLOOKUP($I22,MASTER!$G:$CF,50,0))*$X22,0)</f>
        <v>48</v>
      </c>
      <c r="AH22" s="93">
        <f>IFERROR(IF($I22="","",VLOOKUP($I22,MASTER!$G:$CF,51,0))*$X22,0)</f>
        <v>48</v>
      </c>
      <c r="AI22" s="103"/>
      <c r="AJ22" s="745"/>
      <c r="AK22" s="106">
        <f t="shared" ref="AK22" si="1">IF(L22="",0,P22*L22)</f>
        <v>1200</v>
      </c>
      <c r="AL22" t="str">
        <f t="shared" ref="AL22" si="2">I22</f>
        <v>K1155</v>
      </c>
      <c r="AM22" s="104">
        <f>Z22</f>
        <v>0.31944444444444448</v>
      </c>
      <c r="AN22" s="105">
        <f>IF(L22="","",L22*P22)</f>
        <v>1200</v>
      </c>
      <c r="AO22" s="106">
        <f>IF(X22="","",X22*P22)</f>
        <v>192</v>
      </c>
      <c r="AP22" s="107">
        <f>+X22/(60*24)</f>
        <v>3.3333333333333333E-2</v>
      </c>
    </row>
    <row r="23" spans="1:44" ht="50.1" customHeight="1">
      <c r="A23" s="271" t="e">
        <f>VLOOKUP($I23,MASTER!$B:$B,2,0)</f>
        <v>#N/A</v>
      </c>
      <c r="C23" s="92"/>
      <c r="D23" s="93" t="str">
        <f>IF($I23="","",VLOOKUP($I23,MASTER!$G:$CF,2,0))</f>
        <v>GT-6197 GAL</v>
      </c>
      <c r="E23" s="93" t="str">
        <f>IF($I23="","",VLOOKUP($I23,MASTER!$G:$CF,25,0))</f>
        <v>R</v>
      </c>
      <c r="F23" s="93">
        <f>IF($I23="","",VLOOKUP($I23,MASTER!$G:$CF,27,0))</f>
        <v>50</v>
      </c>
      <c r="G23" s="742">
        <f>+L23</f>
        <v>250</v>
      </c>
      <c r="H23" s="240">
        <f>IF($L23&lt;$F23="0","0",IF($L23="","",ROUNDUP(L23/F23,1)))</f>
        <v>5</v>
      </c>
      <c r="I23" s="95" t="s">
        <v>943</v>
      </c>
      <c r="J23" s="365"/>
      <c r="K23" s="241"/>
      <c r="L23" s="265">
        <v>250</v>
      </c>
      <c r="M23" s="97"/>
      <c r="N23" s="273"/>
      <c r="O23" s="98"/>
      <c r="P23" s="93">
        <f>IF($I23="","",VLOOKUP($I23,MASTER!$G:$CF,65,0))</f>
        <v>4</v>
      </c>
      <c r="Q23" s="93">
        <v>8</v>
      </c>
      <c r="R23" s="99">
        <f>IF(L23="","",+Q23*L23/60)</f>
        <v>33.333333333333336</v>
      </c>
      <c r="S23" s="93"/>
      <c r="T23" s="93">
        <f>IF($I23="","",VLOOKUP($I23,MASTER!$G:$CF,38,0))</f>
        <v>8</v>
      </c>
      <c r="U23" s="93"/>
      <c r="V23" s="100">
        <f>IF(I23="","",SUM(R23:T23))</f>
        <v>41.333333333333336</v>
      </c>
      <c r="W23" s="170">
        <f>IF(I23="","",(S23+T23)*P23)</f>
        <v>32</v>
      </c>
      <c r="X23" s="101">
        <f>IF(V23="","",ROUNDUP(V23,0))</f>
        <v>42</v>
      </c>
      <c r="Y23" s="740">
        <f>+L23/X23*60</f>
        <v>357.14285714285717</v>
      </c>
      <c r="Z23" s="102">
        <f t="shared" ref="Z23:Z41" si="3">+AA22</f>
        <v>0.3527777777777778</v>
      </c>
      <c r="AA23" s="102">
        <f t="shared" ref="AA23" si="4">IF(I23="","",Z23+X23/1440)</f>
        <v>0.38194444444444448</v>
      </c>
      <c r="AB23" s="102"/>
      <c r="AC23" s="102"/>
      <c r="AD23" s="194"/>
      <c r="AE23" s="93">
        <f>IFERROR(IF($I23="","",VLOOKUP($I23,MASTER!$G:$CF,48,0))*$X23,0)</f>
        <v>42</v>
      </c>
      <c r="AF23" s="93">
        <f>IFERROR(IF($I23="","",VLOOKUP($I23,MASTER!$G:$CF,49,0))*$X23,0)</f>
        <v>42</v>
      </c>
      <c r="AG23" s="93">
        <f>IFERROR(IF($I23="","",VLOOKUP($I23,MASTER!$G:$CF,50,0))*$X23,0)</f>
        <v>42</v>
      </c>
      <c r="AH23" s="93">
        <f>IFERROR(IF($I23="","",VLOOKUP($I23,MASTER!$G:$CF,51,0))*$X23,0)</f>
        <v>42</v>
      </c>
      <c r="AI23" s="103"/>
      <c r="AJ23" s="745"/>
      <c r="AK23" s="106">
        <f>IF(L23="",0,P23*L23)</f>
        <v>1000</v>
      </c>
      <c r="AL23" t="str">
        <f>I23</f>
        <v>K1157</v>
      </c>
      <c r="AM23" s="104">
        <f>Z23</f>
        <v>0.3527777777777778</v>
      </c>
      <c r="AN23" s="105">
        <f>IF(L23="","",L23*P23)</f>
        <v>1000</v>
      </c>
      <c r="AO23" s="106">
        <f>IF(X23="","",X23*P23)</f>
        <v>168</v>
      </c>
      <c r="AP23" s="107">
        <f>+X23/(60*24)</f>
        <v>2.9166666666666667E-2</v>
      </c>
    </row>
    <row r="24" spans="1:44" ht="50.1" customHeight="1">
      <c r="A24" s="271" t="e">
        <f>VLOOKUP($I24,MASTER!$B:$B,2,0)</f>
        <v>#N/A</v>
      </c>
      <c r="C24" s="406"/>
      <c r="D24" s="341" t="str">
        <f>IF($I24="","",VLOOKUP($I24,MASTER!$G:$CF,2,0))</f>
        <v>AES-023</v>
      </c>
      <c r="E24" s="341" t="str">
        <f>IF($I24="","",VLOOKUP($I24,MASTER!$G:$CF,25,0))</f>
        <v>KHS</v>
      </c>
      <c r="F24" s="341">
        <f>IF($I24="","",VLOOKUP($I24,MASTER!$G:$CF,27,0))</f>
        <v>240</v>
      </c>
      <c r="G24" s="742">
        <f>+L24</f>
        <v>480</v>
      </c>
      <c r="H24" s="407">
        <f t="shared" ref="H24:H27" si="5">IF($L24&lt;$F24="0","0",IF($L24="","",ROUNDUP(L24/F24,1)))</f>
        <v>2</v>
      </c>
      <c r="I24" s="408" t="s">
        <v>944</v>
      </c>
      <c r="J24" s="409"/>
      <c r="K24" s="342"/>
      <c r="L24" s="343">
        <v>480</v>
      </c>
      <c r="M24" s="344"/>
      <c r="N24" s="345">
        <f>+L24</f>
        <v>480</v>
      </c>
      <c r="O24" s="346"/>
      <c r="P24" s="341">
        <f>IF($I24="","",VLOOKUP($I24,MASTER!$G:$CF,65,0))</f>
        <v>4</v>
      </c>
      <c r="Q24" s="341">
        <v>6.5</v>
      </c>
      <c r="R24" s="347">
        <f t="shared" ref="R24" si="6">IF(L24="","",+Q24*L24/60)</f>
        <v>52</v>
      </c>
      <c r="S24" s="93"/>
      <c r="T24" s="341">
        <f>IF($I24="","",VLOOKUP($I24,MASTER!$G:$CF,38,0))</f>
        <v>7</v>
      </c>
      <c r="U24" s="341"/>
      <c r="V24" s="348">
        <f t="shared" ref="V24" si="7">IF(I24="","",SUM(R24:T24))</f>
        <v>59</v>
      </c>
      <c r="W24" s="349">
        <f t="shared" ref="W24" si="8">IF(I24="","",(S24+T24)*P24)</f>
        <v>28</v>
      </c>
      <c r="X24" s="350">
        <f t="shared" ref="X24" si="9">IF(V24="","",ROUNDUP(V24,0))</f>
        <v>59</v>
      </c>
      <c r="Y24" s="740">
        <f>+L24/X24*60</f>
        <v>488.13559322033893</v>
      </c>
      <c r="Z24" s="351">
        <f t="shared" si="3"/>
        <v>0.38194444444444448</v>
      </c>
      <c r="AA24" s="351">
        <f>IF(I24="","",Z24+X24/1440)</f>
        <v>0.42291666666666672</v>
      </c>
      <c r="AB24" s="351"/>
      <c r="AC24" s="351"/>
      <c r="AD24" s="352"/>
      <c r="AE24" s="341">
        <f>IFERROR(IF($I24="","",VLOOKUP($I24,MASTER!$G:$CF,48,0))*$X24,0)</f>
        <v>59</v>
      </c>
      <c r="AF24" s="341">
        <f>IFERROR(IF($I24="","",VLOOKUP($I24,MASTER!$G:$CF,49,0))*$X24,0)</f>
        <v>59</v>
      </c>
      <c r="AG24" s="341">
        <f>IFERROR(IF($I24="","",VLOOKUP($I24,MASTER!$G:$CF,50,0))*$X24,0)</f>
        <v>59</v>
      </c>
      <c r="AH24" s="341">
        <f>IFERROR(IF($I24="","",VLOOKUP($I24,MASTER!$G:$CF,51,0))*$X24,0)</f>
        <v>59</v>
      </c>
      <c r="AI24" s="353"/>
      <c r="AJ24" s="744"/>
      <c r="AK24" s="106">
        <f>IF(L24="",0,P24*L24)</f>
        <v>1920</v>
      </c>
      <c r="AL24" t="str">
        <f>I24</f>
        <v>AES-023 WIP</v>
      </c>
      <c r="AM24" s="104">
        <f>Z24</f>
        <v>0.38194444444444448</v>
      </c>
      <c r="AN24" s="105">
        <f>IF(L24="","",L24*P24)</f>
        <v>1920</v>
      </c>
      <c r="AO24" s="106">
        <f>IF(X24="","",X24*P24)</f>
        <v>236</v>
      </c>
      <c r="AP24" s="107">
        <f>+X24/(60*24)</f>
        <v>4.0972222222222222E-2</v>
      </c>
    </row>
    <row r="25" spans="1:44" ht="50.1" customHeight="1">
      <c r="A25" s="271" t="e">
        <f>VLOOKUP($I25,MASTER!$B:$B,2,0)</f>
        <v>#N/A</v>
      </c>
      <c r="C25" s="92"/>
      <c r="D25" s="93" t="str">
        <f>IF($I25="","",VLOOKUP($I25,MASTER!$G:$CF,2,0))</f>
        <v>AES-028 WIP</v>
      </c>
      <c r="E25" s="93" t="str">
        <f>IF($I25="","",VLOOKUP($I25,MASTER!$G:$CF,25,0))</f>
        <v>D</v>
      </c>
      <c r="F25" s="93">
        <f>IF($I25="","",VLOOKUP($I25,MASTER!$G:$CF,27,0))</f>
        <v>240</v>
      </c>
      <c r="G25" s="742">
        <f>+L25</f>
        <v>480</v>
      </c>
      <c r="H25" s="94">
        <f>IF($L25&lt;$F25="0","0",IF($L25="","",ROUNDUP(L25/F25,1)))</f>
        <v>2</v>
      </c>
      <c r="I25" s="95" t="s">
        <v>960</v>
      </c>
      <c r="J25" s="365"/>
      <c r="K25" s="241"/>
      <c r="L25" s="265">
        <v>480</v>
      </c>
      <c r="M25" s="97"/>
      <c r="N25" s="226">
        <f>+L25</f>
        <v>480</v>
      </c>
      <c r="O25" s="98"/>
      <c r="P25" s="93">
        <f>IF($I25="","",VLOOKUP($I25,MASTER!$G:$CF,65,0))</f>
        <v>4</v>
      </c>
      <c r="Q25" s="93">
        <v>6.5</v>
      </c>
      <c r="R25" s="99">
        <f>IF(L25="","",+Q25*L25/60)</f>
        <v>52</v>
      </c>
      <c r="S25" s="93"/>
      <c r="T25" s="93">
        <f>IF($I25="","",VLOOKUP($I25,MASTER!$G:$CF,38,0))</f>
        <v>7</v>
      </c>
      <c r="U25" s="93"/>
      <c r="V25" s="100">
        <f>IF(I25="","",SUM(R25:T25))</f>
        <v>59</v>
      </c>
      <c r="W25" s="170">
        <f>IF(I25="","",(S25+T25)*P25)</f>
        <v>28</v>
      </c>
      <c r="X25" s="101">
        <f>IF(V25="","",ROUNDUP(V25,0))</f>
        <v>59</v>
      </c>
      <c r="Y25" s="740">
        <f>+L25/X25*60</f>
        <v>488.13559322033893</v>
      </c>
      <c r="Z25" s="102">
        <f t="shared" si="3"/>
        <v>0.42291666666666672</v>
      </c>
      <c r="AA25" s="102">
        <f>IF(I25="","",Z25+X25/1440)</f>
        <v>0.46388888888888896</v>
      </c>
      <c r="AB25" s="102"/>
      <c r="AC25" s="102"/>
      <c r="AD25" s="194"/>
      <c r="AE25" s="93">
        <f>IFERROR(IF($I25="","",VLOOKUP($I25,MASTER!$G:$CF,48,0))*$X25,0)</f>
        <v>59</v>
      </c>
      <c r="AF25" s="93">
        <f>IFERROR(IF($I25="","",VLOOKUP($I25,MASTER!$G:$CF,49,0))*$X25,0)</f>
        <v>59</v>
      </c>
      <c r="AG25" s="93">
        <f>IFERROR(IF($I25="","",VLOOKUP($I25,MASTER!$G:$CF,50,0))*$X25,0)</f>
        <v>59</v>
      </c>
      <c r="AH25" s="93">
        <f>IFERROR(IF($I25="","",VLOOKUP($I25,MASTER!$G:$CF,51,0))*$X25,0)</f>
        <v>59</v>
      </c>
      <c r="AI25" s="103"/>
      <c r="AJ25" s="745"/>
      <c r="AK25" s="106">
        <f>IF(L25="",0,P25*L25)</f>
        <v>1920</v>
      </c>
      <c r="AL25" t="str">
        <f>I25</f>
        <v>AES-028 WIP</v>
      </c>
      <c r="AM25" s="104">
        <f>Z25</f>
        <v>0.42291666666666672</v>
      </c>
      <c r="AN25" s="105">
        <f>IF(L25="","",L25*P25)</f>
        <v>1920</v>
      </c>
      <c r="AO25" s="106">
        <f>IF(X25="","",X25*P25)</f>
        <v>236</v>
      </c>
      <c r="AP25" s="107">
        <f>+X25/(60*24)</f>
        <v>4.0972222222222222E-2</v>
      </c>
    </row>
    <row r="26" spans="1:44" ht="50.1" customHeight="1">
      <c r="A26" s="271" t="e">
        <f>VLOOKUP($I26,MASTER!$B:$B,2,0)</f>
        <v>#N/A</v>
      </c>
      <c r="C26" s="92"/>
      <c r="D26" s="93" t="str">
        <f>IF($I26="","",VLOOKUP($I26,MASTER!$G:$CF,2,0))</f>
        <v>AES-024</v>
      </c>
      <c r="E26" s="341" t="str">
        <f>IF($I26="","",VLOOKUP($I26,MASTER!$G:$CF,25,0))</f>
        <v>KHS</v>
      </c>
      <c r="F26" s="93">
        <f>IF($I26="","",VLOOKUP($I26,MASTER!$G:$CF,27,0))</f>
        <v>240</v>
      </c>
      <c r="G26" s="742">
        <f t="shared" ref="G26:G61" si="10">+L26</f>
        <v>410</v>
      </c>
      <c r="H26" s="94">
        <f t="shared" si="5"/>
        <v>1.8</v>
      </c>
      <c r="I26" s="95" t="s">
        <v>946</v>
      </c>
      <c r="J26" s="365"/>
      <c r="K26" s="241"/>
      <c r="L26" s="265">
        <v>410</v>
      </c>
      <c r="M26" s="97"/>
      <c r="N26" s="96"/>
      <c r="O26" s="98"/>
      <c r="P26" s="93">
        <f>IF($I26="","",VLOOKUP($I26,MASTER!$G:$CF,65,0))</f>
        <v>4</v>
      </c>
      <c r="Q26" s="93">
        <v>6.5</v>
      </c>
      <c r="R26" s="99">
        <f t="shared" ref="R26:R60" si="11">IF(L26="","",+Q26*L26/60)</f>
        <v>44.416666666666664</v>
      </c>
      <c r="S26" s="93"/>
      <c r="T26" s="93">
        <f>IF($I26="","",VLOOKUP($I26,MASTER!$G:$CF,38,0))</f>
        <v>7</v>
      </c>
      <c r="U26" s="93"/>
      <c r="V26" s="100">
        <f t="shared" ref="V26:V60" si="12">IF(I26="","",SUM(R26:T26))</f>
        <v>51.416666666666664</v>
      </c>
      <c r="W26" s="170">
        <f t="shared" ref="W26:W60" si="13">IF(I26="","",(S26+T26)*P26)</f>
        <v>28</v>
      </c>
      <c r="X26" s="101">
        <f t="shared" ref="X26:X60" si="14">IF(V26="","",ROUNDUP(V26,0))</f>
        <v>52</v>
      </c>
      <c r="Y26" s="740">
        <f t="shared" ref="Y26:Y61" si="15">+L26/X26*60</f>
        <v>473.07692307692309</v>
      </c>
      <c r="Z26" s="102">
        <f t="shared" si="3"/>
        <v>0.46388888888888896</v>
      </c>
      <c r="AA26" s="102">
        <f t="shared" ref="AA26" si="16">IF(I26="","",Z26+X26/1440)</f>
        <v>0.50000000000000011</v>
      </c>
      <c r="AB26" s="102"/>
      <c r="AC26" s="102"/>
      <c r="AD26" s="194"/>
      <c r="AE26" s="93">
        <f>IFERROR(IF($I26="","",VLOOKUP($I26,MASTER!$G:$CF,48,0))*$X26,0)</f>
        <v>52</v>
      </c>
      <c r="AF26" s="93">
        <f>IFERROR(IF($I26="","",VLOOKUP($I26,MASTER!$G:$CF,49,0))*$X26,0)</f>
        <v>52</v>
      </c>
      <c r="AG26" s="93">
        <f>IFERROR(IF($I26="","",VLOOKUP($I26,MASTER!$G:$CF,50,0))*$X26,0)</f>
        <v>52</v>
      </c>
      <c r="AH26" s="93">
        <f>IFERROR(IF($I26="","",VLOOKUP($I26,MASTER!$G:$CF,51,0))*$X26,0)</f>
        <v>52</v>
      </c>
      <c r="AI26" s="103"/>
      <c r="AJ26" s="745"/>
      <c r="AK26" s="106">
        <f>IF(L26="",0,P26*L26)</f>
        <v>1640</v>
      </c>
      <c r="AL26" t="str">
        <f t="shared" ref="AL26" si="17">I26</f>
        <v>AES-024 WIP</v>
      </c>
      <c r="AM26" s="104">
        <f t="shared" ref="AM26" si="18">Z26</f>
        <v>0.46388888888888896</v>
      </c>
      <c r="AN26" s="105">
        <f t="shared" ref="AN26" si="19">IF(L26="","",L26*P26)</f>
        <v>1640</v>
      </c>
      <c r="AO26" s="106">
        <f t="shared" ref="AO26" si="20">IF(X26="","",X26*P26)</f>
        <v>208</v>
      </c>
      <c r="AP26" s="107">
        <f t="shared" ref="AP26" si="21">+X26/(60*24)</f>
        <v>3.6111111111111108E-2</v>
      </c>
    </row>
    <row r="27" spans="1:44" ht="50.1" customHeight="1">
      <c r="A27" s="271" t="e">
        <f>VLOOKUP($I27,MASTER!$B:$B,2,0)</f>
        <v>#N/A</v>
      </c>
      <c r="C27" s="92"/>
      <c r="D27" s="93">
        <f>IF($I27="","",VLOOKUP($I27,MASTER!$G:$CF,2,0))</f>
        <v>0</v>
      </c>
      <c r="E27" s="93">
        <f>IF($I27="","",VLOOKUP($I27,MASTER!$G:$CF,25,0))</f>
        <v>0</v>
      </c>
      <c r="F27" s="93">
        <f>IF($I27="","",VLOOKUP($I27,MASTER!$G:$CF,27,0))</f>
        <v>0</v>
      </c>
      <c r="G27" s="742">
        <f t="shared" si="10"/>
        <v>0</v>
      </c>
      <c r="H27" s="94" t="str">
        <f t="shared" si="5"/>
        <v/>
      </c>
      <c r="I27" s="95" t="s">
        <v>671</v>
      </c>
      <c r="J27" s="365"/>
      <c r="K27" s="241"/>
      <c r="L27" s="265"/>
      <c r="M27" s="97"/>
      <c r="N27" s="226">
        <f>+L27</f>
        <v>0</v>
      </c>
      <c r="O27" s="98"/>
      <c r="P27" s="93">
        <f>IF($I27="","",VLOOKUP($I27,MASTER!$G:$CF,65,0))</f>
        <v>0</v>
      </c>
      <c r="Q27" s="93"/>
      <c r="R27" s="99" t="str">
        <f t="shared" si="11"/>
        <v/>
      </c>
      <c r="S27" s="93"/>
      <c r="T27" s="93">
        <f>IF($I27="","",VLOOKUP($I27,MASTER!$G:$CF,38,0))</f>
        <v>40</v>
      </c>
      <c r="U27" s="93"/>
      <c r="V27" s="100">
        <f t="shared" si="12"/>
        <v>40</v>
      </c>
      <c r="W27" s="170">
        <f t="shared" si="13"/>
        <v>0</v>
      </c>
      <c r="X27" s="101">
        <f t="shared" si="14"/>
        <v>40</v>
      </c>
      <c r="Y27" s="740">
        <f t="shared" si="15"/>
        <v>0</v>
      </c>
      <c r="Z27" s="102">
        <f t="shared" si="3"/>
        <v>0.50000000000000011</v>
      </c>
      <c r="AA27" s="102">
        <f>IF(I27="","",Z27+X27/1440)</f>
        <v>0.5277777777777779</v>
      </c>
      <c r="AB27" s="102"/>
      <c r="AC27" s="102"/>
      <c r="AD27" s="194"/>
      <c r="AE27" s="93">
        <f>IFERROR(IF($I27="","",VLOOKUP($I27,MASTER!$G:$CF,48,0))*$X27,0)</f>
        <v>0</v>
      </c>
      <c r="AF27" s="93">
        <f>IFERROR(IF($I27="","",VLOOKUP($I27,MASTER!$G:$CF,49,0))*$X27,0)</f>
        <v>0</v>
      </c>
      <c r="AG27" s="93">
        <f>IFERROR(IF($I27="","",VLOOKUP($I27,MASTER!$G:$CF,50,0))*$X27,0)</f>
        <v>0</v>
      </c>
      <c r="AH27" s="93">
        <f>IFERROR(IF($I27="","",VLOOKUP($I27,MASTER!$G:$CF,51,0))*$X27,0)</f>
        <v>0</v>
      </c>
      <c r="AI27" s="103"/>
      <c r="AJ27" s="745"/>
      <c r="AK27" s="106">
        <f t="shared" ref="AK27" si="22">IF(L27="",0,P27*L27)</f>
        <v>0</v>
      </c>
      <c r="AL27" t="str">
        <f>I27</f>
        <v>ISTIRAHAT SIANG</v>
      </c>
      <c r="AM27" s="104">
        <f>Z27</f>
        <v>0.50000000000000011</v>
      </c>
      <c r="AN27" s="105" t="str">
        <f>IF(L27="","",L27*P27)</f>
        <v/>
      </c>
      <c r="AO27" s="106">
        <f>IF(X27="","",X27*P27)</f>
        <v>0</v>
      </c>
      <c r="AP27" s="107">
        <f>+X27/(60*24)</f>
        <v>2.7777777777777776E-2</v>
      </c>
    </row>
    <row r="28" spans="1:44" ht="49.5" customHeight="1">
      <c r="A28" s="271" t="e">
        <f>VLOOKUP($I28,MASTER!$B:$B,2,0)</f>
        <v>#N/A</v>
      </c>
      <c r="C28" s="92"/>
      <c r="D28" s="93" t="str">
        <f>IF($I28="","",VLOOKUP($I28,MASTER!$G:$CF,2,0))</f>
        <v>AES-024</v>
      </c>
      <c r="E28" s="93" t="str">
        <f>IF($I28="","",VLOOKUP($I28,MASTER!$G:$CF,25,0))</f>
        <v>KHS</v>
      </c>
      <c r="F28" s="93">
        <f>IF($I28="","",VLOOKUP($I28,MASTER!$G:$CF,27,0))</f>
        <v>240</v>
      </c>
      <c r="G28" s="742">
        <f t="shared" ref="G28:G42" si="23">+L28</f>
        <v>70</v>
      </c>
      <c r="H28" s="240">
        <f t="shared" ref="H28:H42" si="24">IF($L28&lt;$F28="0","0",IF($L28="","",ROUNDUP(L28/F28,1)))</f>
        <v>0.30000000000000004</v>
      </c>
      <c r="I28" s="95" t="s">
        <v>946</v>
      </c>
      <c r="J28" s="365"/>
      <c r="K28" s="241"/>
      <c r="L28" s="265">
        <f>480-L26</f>
        <v>70</v>
      </c>
      <c r="M28" s="97"/>
      <c r="N28" s="96"/>
      <c r="O28" s="98"/>
      <c r="P28" s="93">
        <f>IF($I28="","",VLOOKUP($I28,MASTER!$G:$CF,65,0))</f>
        <v>4</v>
      </c>
      <c r="Q28" s="93">
        <v>6.5</v>
      </c>
      <c r="R28" s="99">
        <f t="shared" ref="R28:R41" si="25">IF(L28="","",+Q28*L28/60)</f>
        <v>7.583333333333333</v>
      </c>
      <c r="S28" s="93"/>
      <c r="T28" s="93"/>
      <c r="U28" s="93"/>
      <c r="V28" s="100">
        <f t="shared" ref="V28:V41" si="26">IF(I28="","",SUM(R28:T28))</f>
        <v>7.583333333333333</v>
      </c>
      <c r="W28" s="170">
        <f t="shared" ref="W28:W41" si="27">IF(I28="","",(S28+T28)*P28)</f>
        <v>0</v>
      </c>
      <c r="X28" s="101">
        <f>IF(V28="","",ROUNDUP(V28,0))-1</f>
        <v>7</v>
      </c>
      <c r="Y28" s="740">
        <f t="shared" ref="Y28:Y41" si="28">+L28/X28*60</f>
        <v>600</v>
      </c>
      <c r="Z28" s="102">
        <f t="shared" si="3"/>
        <v>0.5277777777777779</v>
      </c>
      <c r="AA28" s="102">
        <f>IF(I28="","",Z28+X28/1440)</f>
        <v>0.53263888888888899</v>
      </c>
      <c r="AB28" s="102"/>
      <c r="AC28" s="102"/>
      <c r="AD28" s="194"/>
      <c r="AE28" s="93">
        <f>IFERROR(IF($I28="","",VLOOKUP($I28,MASTER!$G:$CF,48,0))*$X28,0)</f>
        <v>7</v>
      </c>
      <c r="AF28" s="93">
        <f>IFERROR(IF($I28="","",VLOOKUP($I28,MASTER!$G:$CF,49,0))*$X28,0)</f>
        <v>7</v>
      </c>
      <c r="AG28" s="93">
        <f>IFERROR(IF($I28="","",VLOOKUP($I28,MASTER!$G:$CF,50,0))*$X28,0)</f>
        <v>7</v>
      </c>
      <c r="AH28" s="93">
        <f>IFERROR(IF($I28="","",VLOOKUP($I28,MASTER!$G:$CF,51,0))*$X28,0)</f>
        <v>7</v>
      </c>
      <c r="AI28" s="103"/>
      <c r="AJ28" s="745"/>
      <c r="AK28" s="106">
        <f t="shared" ref="AK28" si="29">IF(L28="",0,P28*L28)</f>
        <v>280</v>
      </c>
      <c r="AL28" t="str">
        <f t="shared" ref="AL28" si="30">I28</f>
        <v>AES-024 WIP</v>
      </c>
      <c r="AM28" s="104">
        <f t="shared" ref="AM28" si="31">Z28</f>
        <v>0.5277777777777779</v>
      </c>
      <c r="AN28" s="105">
        <f t="shared" ref="AN28" si="32">IF(L28="","",L28*P28)</f>
        <v>280</v>
      </c>
      <c r="AO28" s="106">
        <f t="shared" ref="AO28" si="33">IF(X28="","",X28*P28)</f>
        <v>28</v>
      </c>
      <c r="AP28" s="107">
        <f t="shared" ref="AP28" si="34">+X28/(60*24)</f>
        <v>4.8611111111111112E-3</v>
      </c>
    </row>
    <row r="29" spans="1:44" ht="50.1" customHeight="1">
      <c r="A29" s="271" t="e">
        <f>VLOOKUP($I29,MASTER!$B:$B,2,0)</f>
        <v>#N/A</v>
      </c>
      <c r="C29" s="92"/>
      <c r="D29" s="93" t="str">
        <f>IF($I29="","",VLOOKUP($I29,MASTER!$G:$CF,2,0))</f>
        <v>IB-094/5 Shoulder 700P</v>
      </c>
      <c r="E29" s="93" t="str">
        <f>IF($I29="","",VLOOKUP($I29,MASTER!$G:$CF,25,0))</f>
        <v>E</v>
      </c>
      <c r="F29" s="93">
        <f>IF($I29="","",VLOOKUP($I29,MASTER!$G:$CF,27,0))</f>
        <v>90</v>
      </c>
      <c r="G29" s="742">
        <f t="shared" si="23"/>
        <v>240</v>
      </c>
      <c r="H29" s="240">
        <f t="shared" si="24"/>
        <v>2.7</v>
      </c>
      <c r="I29" s="95" t="s">
        <v>1574</v>
      </c>
      <c r="J29" s="365"/>
      <c r="K29" s="241"/>
      <c r="L29" s="265">
        <v>240</v>
      </c>
      <c r="M29" s="97"/>
      <c r="N29" s="96"/>
      <c r="O29" s="98"/>
      <c r="P29" s="93">
        <f>IF($I29="","",VLOOKUP($I29,MASTER!$G:$CF,65,0))</f>
        <v>1</v>
      </c>
      <c r="Q29" s="93">
        <f>IF($I29="","",VLOOKUP($I29,MASTER!$G:$CF,37,0))</f>
        <v>8</v>
      </c>
      <c r="R29" s="99">
        <f t="shared" si="25"/>
        <v>32</v>
      </c>
      <c r="S29" s="93"/>
      <c r="T29" s="93">
        <f>IF($I29="","",VLOOKUP($I29,MASTER!$G:$CF,38,0))</f>
        <v>5</v>
      </c>
      <c r="U29" s="93"/>
      <c r="V29" s="100">
        <f t="shared" si="26"/>
        <v>37</v>
      </c>
      <c r="W29" s="170">
        <f t="shared" si="27"/>
        <v>5</v>
      </c>
      <c r="X29" s="101">
        <f t="shared" ref="X29:X41" si="35">IF(V29="","",ROUNDUP(V29,0))</f>
        <v>37</v>
      </c>
      <c r="Y29" s="740">
        <f t="shared" si="28"/>
        <v>389.18918918918922</v>
      </c>
      <c r="Z29" s="102">
        <f t="shared" si="3"/>
        <v>0.53263888888888899</v>
      </c>
      <c r="AA29" s="102">
        <f t="shared" ref="AA29" si="36">IF(I29="","",Z29+X29/1440)</f>
        <v>0.55833333333333346</v>
      </c>
      <c r="AB29" s="102"/>
      <c r="AC29" s="102"/>
      <c r="AD29" s="194"/>
      <c r="AE29" s="93">
        <f>IFERROR(IF($I29="","",VLOOKUP($I29,MASTER!$G:$CF,48,0))*$X29,0)</f>
        <v>37</v>
      </c>
      <c r="AF29" s="93">
        <f>IFERROR(IF($I29="","",VLOOKUP($I29,MASTER!$G:$CF,49,0))*$X29,0)</f>
        <v>37</v>
      </c>
      <c r="AG29" s="93">
        <f>IFERROR(IF($I29="","",VLOOKUP($I29,MASTER!$G:$CF,50,0))*$X29,0)</f>
        <v>37</v>
      </c>
      <c r="AH29" s="93">
        <f>IFERROR(IF($I29="","",VLOOKUP($I29,MASTER!$G:$CF,51,0))*$X29,0)</f>
        <v>37</v>
      </c>
      <c r="AI29" s="103"/>
      <c r="AJ29" s="745"/>
      <c r="AK29" s="106">
        <f t="shared" ref="AK29" si="37">IF(L29="",0,P29*L29)</f>
        <v>240</v>
      </c>
      <c r="AL29" t="str">
        <f t="shared" ref="AL29" si="38">I29</f>
        <v>IB-094 WIP</v>
      </c>
      <c r="AM29" s="104">
        <f t="shared" ref="AM29" si="39">Z29</f>
        <v>0.53263888888888899</v>
      </c>
      <c r="AN29" s="105">
        <f t="shared" ref="AN29" si="40">IF(L29="","",L29*P29)</f>
        <v>240</v>
      </c>
      <c r="AO29" s="106">
        <f t="shared" ref="AO29" si="41">IF(X29="","",X29*P29)</f>
        <v>37</v>
      </c>
      <c r="AP29" s="107">
        <f t="shared" ref="AP29" si="42">+X29/(60*24)</f>
        <v>2.5694444444444443E-2</v>
      </c>
    </row>
    <row r="30" spans="1:44" ht="50.1" customHeight="1">
      <c r="A30" s="271" t="e">
        <f>VLOOKUP($I30,MASTER!$B:$B,2,0)</f>
        <v>#N/A</v>
      </c>
      <c r="C30" s="92"/>
      <c r="D30" s="93" t="str">
        <f>IF($I30="","",VLOOKUP($I30,MASTER!$G:$CF,2,0))</f>
        <v>IB-099/100 Gusset 700P</v>
      </c>
      <c r="E30" s="93" t="str">
        <f>IF($I30="","",VLOOKUP($I30,MASTER!$G:$CF,25,0))</f>
        <v>E</v>
      </c>
      <c r="F30" s="93">
        <f>IF($I30="","",VLOOKUP($I30,MASTER!$G:$CF,27,0))</f>
        <v>90</v>
      </c>
      <c r="G30" s="742">
        <f t="shared" si="23"/>
        <v>240</v>
      </c>
      <c r="H30" s="240">
        <f t="shared" si="24"/>
        <v>2.7</v>
      </c>
      <c r="I30" s="95" t="s">
        <v>1577</v>
      </c>
      <c r="J30" s="365"/>
      <c r="K30" s="241"/>
      <c r="L30" s="265">
        <v>240</v>
      </c>
      <c r="M30" s="97"/>
      <c r="N30" s="273"/>
      <c r="O30" s="98"/>
      <c r="P30" s="93">
        <f>IF($I30="","",VLOOKUP($I30,MASTER!$G:$CF,65,0))</f>
        <v>1</v>
      </c>
      <c r="Q30" s="93">
        <f>IF($I30="","",VLOOKUP($I30,MASTER!$G:$CF,37,0))</f>
        <v>8</v>
      </c>
      <c r="R30" s="99">
        <f t="shared" si="25"/>
        <v>32</v>
      </c>
      <c r="S30" s="93"/>
      <c r="T30" s="93">
        <f>IF($I30="","",VLOOKUP($I30,MASTER!$G:$CF,38,0))</f>
        <v>5</v>
      </c>
      <c r="U30" s="93"/>
      <c r="V30" s="100">
        <f t="shared" si="26"/>
        <v>37</v>
      </c>
      <c r="W30" s="170">
        <f t="shared" si="27"/>
        <v>5</v>
      </c>
      <c r="X30" s="101">
        <f t="shared" si="35"/>
        <v>37</v>
      </c>
      <c r="Y30" s="740">
        <f t="shared" si="28"/>
        <v>389.18918918918922</v>
      </c>
      <c r="Z30" s="102">
        <f t="shared" si="3"/>
        <v>0.55833333333333346</v>
      </c>
      <c r="AA30" s="102">
        <f>IF(I30="","",Z30+X30/1440)</f>
        <v>0.58402777777777792</v>
      </c>
      <c r="AB30" s="102"/>
      <c r="AC30" s="102"/>
      <c r="AD30" s="194"/>
      <c r="AE30" s="93">
        <f>IFERROR(IF($I30="","",VLOOKUP($I30,MASTER!$G:$CF,48,0))*$X30,0)</f>
        <v>37</v>
      </c>
      <c r="AF30" s="93">
        <f>IFERROR(IF($I30="","",VLOOKUP($I30,MASTER!$G:$CF,49,0))*$X30,0)</f>
        <v>37</v>
      </c>
      <c r="AG30" s="93">
        <f>IFERROR(IF($I30="","",VLOOKUP($I30,MASTER!$G:$CF,50,0))*$X30,0)</f>
        <v>37</v>
      </c>
      <c r="AH30" s="93">
        <f>IFERROR(IF($I30="","",VLOOKUP($I30,MASTER!$G:$CF,51,0))*$X30,0)</f>
        <v>37</v>
      </c>
      <c r="AI30" s="103"/>
      <c r="AJ30" s="745"/>
      <c r="AK30" s="106">
        <f t="shared" ref="AK30" si="43">IF(L30="",0,P30*L30)</f>
        <v>240</v>
      </c>
      <c r="AL30" t="str">
        <f>I30</f>
        <v>IB-098 WIP</v>
      </c>
      <c r="AM30" s="104">
        <f t="shared" ref="AM30" si="44">Z30</f>
        <v>0.55833333333333346</v>
      </c>
      <c r="AN30" s="105">
        <f t="shared" ref="AN30" si="45">IF(L30="","",L30*P30)</f>
        <v>240</v>
      </c>
      <c r="AO30" s="106">
        <f t="shared" ref="AO30" si="46">IF(X30="","",X30*P30)</f>
        <v>37</v>
      </c>
      <c r="AP30" s="107">
        <f t="shared" ref="AP30" si="47">+X30/(60*24)</f>
        <v>2.5694444444444443E-2</v>
      </c>
    </row>
    <row r="31" spans="1:44" ht="50.1" customHeight="1">
      <c r="A31" s="271" t="e">
        <f>VLOOKUP($I31,MASTER!$B:$B,2,0)</f>
        <v>#REF!</v>
      </c>
      <c r="C31" s="92"/>
      <c r="D31" s="93" t="str">
        <f>IF($I31="","",VLOOKUP($I31,MASTER!$G:$CF,2,0))</f>
        <v>IB-023/24</v>
      </c>
      <c r="E31" s="93" t="str">
        <f>IF($I31="","",VLOOKUP($I31,MASTER!$G:$CF,25,0))</f>
        <v>C2</v>
      </c>
      <c r="F31" s="93">
        <f>IF($I31="","",VLOOKUP($I31,MASTER!$G:$CF,27,0))</f>
        <v>240</v>
      </c>
      <c r="G31" s="742">
        <f t="shared" si="23"/>
        <v>60</v>
      </c>
      <c r="H31" s="94">
        <f t="shared" si="24"/>
        <v>0.30000000000000004</v>
      </c>
      <c r="I31" s="95" t="s">
        <v>554</v>
      </c>
      <c r="J31" s="365"/>
      <c r="K31" s="241"/>
      <c r="L31" s="265">
        <v>60</v>
      </c>
      <c r="M31" s="97"/>
      <c r="N31" s="96"/>
      <c r="O31" s="98"/>
      <c r="P31" s="93">
        <f>IF($I31="","",VLOOKUP($I31,MASTER!$G:$CF,65,0))</f>
        <v>4</v>
      </c>
      <c r="Q31" s="93">
        <v>6.5</v>
      </c>
      <c r="R31" s="99">
        <f t="shared" si="25"/>
        <v>6.5</v>
      </c>
      <c r="S31" s="93">
        <v>45</v>
      </c>
      <c r="T31" s="93">
        <f>IF($I31="","",VLOOKUP($I31,MASTER!$G:$CF,38,0))</f>
        <v>5</v>
      </c>
      <c r="U31" s="93"/>
      <c r="V31" s="100">
        <f t="shared" si="26"/>
        <v>56.5</v>
      </c>
      <c r="W31" s="170">
        <f t="shared" si="27"/>
        <v>200</v>
      </c>
      <c r="X31" s="101">
        <f t="shared" si="35"/>
        <v>57</v>
      </c>
      <c r="Y31" s="740">
        <f t="shared" si="28"/>
        <v>63.157894736842103</v>
      </c>
      <c r="Z31" s="102">
        <f t="shared" si="3"/>
        <v>0.58402777777777792</v>
      </c>
      <c r="AA31" s="102">
        <f t="shared" ref="AA31" si="48">IF(I31="","",Z31+X31/1440)</f>
        <v>0.62361111111111123</v>
      </c>
      <c r="AB31" s="102"/>
      <c r="AC31" s="102"/>
      <c r="AD31" s="194" t="s">
        <v>1588</v>
      </c>
      <c r="AE31" s="93">
        <f>IFERROR(IF($I31="","",VLOOKUP($I31,MASTER!$G:$CF,48,0))*$X31,0)</f>
        <v>57</v>
      </c>
      <c r="AF31" s="93">
        <f>IFERROR(IF($I31="","",VLOOKUP($I31,MASTER!$G:$CF,49,0))*$X31,0)</f>
        <v>57</v>
      </c>
      <c r="AG31" s="93">
        <f>IFERROR(IF($I31="","",VLOOKUP($I31,MASTER!$G:$CF,50,0))*$X31,0)</f>
        <v>57</v>
      </c>
      <c r="AH31" s="93">
        <f>IFERROR(IF($I31="","",VLOOKUP($I31,MASTER!$G:$CF,51,0))*$X31,0)</f>
        <v>57</v>
      </c>
      <c r="AI31" s="103"/>
      <c r="AJ31" s="745"/>
      <c r="AK31" s="106">
        <f t="shared" ref="AK31" si="49">IF(L31="",0,P31*L31)</f>
        <v>240</v>
      </c>
      <c r="AL31" t="str">
        <f t="shared" ref="AL31" si="50">I31</f>
        <v>IB-023</v>
      </c>
      <c r="AM31" s="104">
        <f t="shared" ref="AM31" si="51">Z31</f>
        <v>0.58402777777777792</v>
      </c>
      <c r="AN31" s="105">
        <f t="shared" ref="AN31" si="52">IF(L31="","",L31*P31)</f>
        <v>240</v>
      </c>
      <c r="AO31" s="106">
        <f t="shared" ref="AO31" si="53">IF(X31="","",X31*P31)</f>
        <v>228</v>
      </c>
      <c r="AP31" s="107">
        <f t="shared" ref="AP31" si="54">+X31/(60*24)</f>
        <v>3.9583333333333331E-2</v>
      </c>
    </row>
    <row r="32" spans="1:44" ht="50.1" customHeight="1">
      <c r="A32" s="271" t="e">
        <f>VLOOKUP($I32,MASTER!$B:$B,2,0)</f>
        <v>#N/A</v>
      </c>
      <c r="C32" s="92"/>
      <c r="D32" s="93" t="str">
        <f>IF($I32="","",VLOOKUP($I32,MASTER!$G:$CF,2,0))</f>
        <v>GT-5154 BLK/ K-1056</v>
      </c>
      <c r="E32" s="93" t="str">
        <f>IF($I32="","",VLOOKUP($I32,MASTER!$G:$CF,25,0))</f>
        <v>BESI</v>
      </c>
      <c r="F32" s="93">
        <f>IF($I32="","",VLOOKUP($I32,MASTER!$G:$CF,27,0))</f>
        <v>250</v>
      </c>
      <c r="G32" s="742">
        <f t="shared" si="23"/>
        <v>50</v>
      </c>
      <c r="H32" s="240">
        <f t="shared" si="24"/>
        <v>0.2</v>
      </c>
      <c r="I32" s="95" t="s">
        <v>1568</v>
      </c>
      <c r="J32" s="365"/>
      <c r="K32" s="241"/>
      <c r="L32" s="265">
        <v>50</v>
      </c>
      <c r="M32" s="97"/>
      <c r="N32" s="96"/>
      <c r="O32" s="98"/>
      <c r="P32" s="93">
        <f>IF($I32="","",VLOOKUP($I32,MASTER!$G:$CF,65,0))</f>
        <v>1</v>
      </c>
      <c r="Q32" s="93">
        <f>IF($I32="","",VLOOKUP($I32,MASTER!$G:$CF,37,0))</f>
        <v>8</v>
      </c>
      <c r="R32" s="99">
        <f t="shared" si="25"/>
        <v>6.666666666666667</v>
      </c>
      <c r="S32" s="93"/>
      <c r="T32" s="93">
        <f>IF($I32="","",VLOOKUP($I32,MASTER!$G:$CF,38,0))</f>
        <v>10</v>
      </c>
      <c r="U32" s="93"/>
      <c r="V32" s="100">
        <f t="shared" si="26"/>
        <v>16.666666666666668</v>
      </c>
      <c r="W32" s="170">
        <f t="shared" si="27"/>
        <v>10</v>
      </c>
      <c r="X32" s="101">
        <f t="shared" si="35"/>
        <v>17</v>
      </c>
      <c r="Y32" s="740">
        <f t="shared" si="28"/>
        <v>176.47058823529414</v>
      </c>
      <c r="Z32" s="102">
        <f t="shared" si="3"/>
        <v>0.62361111111111123</v>
      </c>
      <c r="AA32" s="102">
        <f>IF(I32="","",Z32+X32/1440)</f>
        <v>0.63541666666666674</v>
      </c>
      <c r="AB32" s="102"/>
      <c r="AC32" s="102"/>
      <c r="AD32" s="194"/>
      <c r="AE32" s="93">
        <f>IFERROR(IF($I32="","",VLOOKUP($I32,MASTER!$G:$CF,48,0))*$X32,0)</f>
        <v>17</v>
      </c>
      <c r="AF32" s="93">
        <f>IFERROR(IF($I32="","",VLOOKUP($I32,MASTER!$G:$CF,49,0))*$X32,0)</f>
        <v>0</v>
      </c>
      <c r="AG32" s="93">
        <f>IFERROR(IF($I32="","",VLOOKUP($I32,MASTER!$G:$CF,50,0))*$X32,0)</f>
        <v>0</v>
      </c>
      <c r="AH32" s="93">
        <f>IFERROR(IF($I32="","",VLOOKUP($I32,MASTER!$G:$CF,51,0))*$X32,0)</f>
        <v>17</v>
      </c>
      <c r="AI32" s="103"/>
      <c r="AJ32" s="745"/>
      <c r="AK32" s="106">
        <f>IF(L32="",0,P32*L32)</f>
        <v>50</v>
      </c>
      <c r="AL32" t="str">
        <f t="shared" ref="AL32" si="55">I32</f>
        <v>GT-5154 BLK DRAW1</v>
      </c>
      <c r="AM32" s="104">
        <f>Z32</f>
        <v>0.62361111111111123</v>
      </c>
      <c r="AN32" s="105">
        <f>IF(L32="","",L32*P32)</f>
        <v>50</v>
      </c>
      <c r="AO32" s="106">
        <f>IF(X32="","",X32*P32)</f>
        <v>17</v>
      </c>
      <c r="AP32" s="107">
        <f>+X32/(60*24)</f>
        <v>1.1805555555555555E-2</v>
      </c>
    </row>
    <row r="33" spans="1:42" ht="50.1" customHeight="1">
      <c r="A33" s="271" t="e">
        <f>VLOOKUP($I33,MASTER!$B:$B,2,0)</f>
        <v>#N/A</v>
      </c>
      <c r="C33" s="92"/>
      <c r="D33" s="93">
        <f>IF($I33="","",VLOOKUP($I33,MASTER!$G:$CF,2,0))</f>
        <v>0</v>
      </c>
      <c r="E33" s="93">
        <f>IF($I33="","",VLOOKUP($I33,MASTER!$G:$CF,25,0))</f>
        <v>0</v>
      </c>
      <c r="F33" s="93">
        <f>IF($I33="","",VLOOKUP($I33,MASTER!$G:$CF,27,0))</f>
        <v>0</v>
      </c>
      <c r="G33" s="742">
        <f t="shared" si="23"/>
        <v>0</v>
      </c>
      <c r="H33" s="240" t="str">
        <f t="shared" si="24"/>
        <v/>
      </c>
      <c r="I33" s="95" t="s">
        <v>854</v>
      </c>
      <c r="J33" s="365"/>
      <c r="K33" s="241"/>
      <c r="L33" s="265"/>
      <c r="M33" s="174"/>
      <c r="N33" s="265"/>
      <c r="O33" s="268"/>
      <c r="P33" s="93">
        <f>IF($I33="","",VLOOKUP($I33,MASTER!$G:$CF,65,0))</f>
        <v>0</v>
      </c>
      <c r="Q33" s="93"/>
      <c r="R33" s="99" t="str">
        <f t="shared" si="25"/>
        <v/>
      </c>
      <c r="S33" s="93"/>
      <c r="T33" s="93">
        <f>IF($I33="","",VLOOKUP($I33,MASTER!$G:$CF,38,0))</f>
        <v>15</v>
      </c>
      <c r="U33" s="93"/>
      <c r="V33" s="100">
        <f t="shared" si="26"/>
        <v>15</v>
      </c>
      <c r="W33" s="170">
        <f t="shared" si="27"/>
        <v>0</v>
      </c>
      <c r="X33" s="101">
        <f t="shared" si="35"/>
        <v>15</v>
      </c>
      <c r="Y33" s="740">
        <f t="shared" si="28"/>
        <v>0</v>
      </c>
      <c r="Z33" s="102">
        <f t="shared" si="3"/>
        <v>0.63541666666666674</v>
      </c>
      <c r="AA33" s="102">
        <f t="shared" ref="AA33" si="56">IF(I33="","",Z33+X33/1440)</f>
        <v>0.64583333333333337</v>
      </c>
      <c r="AB33" s="102"/>
      <c r="AC33" s="102"/>
      <c r="AD33" s="194"/>
      <c r="AE33" s="93">
        <f>IFERROR(IF($I33="","",VLOOKUP($I33,MASTER!$G:$CF,48,0))*$X33,0)</f>
        <v>0</v>
      </c>
      <c r="AF33" s="93">
        <f>IFERROR(IF($I33="","",VLOOKUP($I33,MASTER!$G:$CF,49,0))*$X33,0)</f>
        <v>0</v>
      </c>
      <c r="AG33" s="93">
        <f>IFERROR(IF($I33="","",VLOOKUP($I33,MASTER!$G:$CF,50,0))*$X33,0)</f>
        <v>0</v>
      </c>
      <c r="AH33" s="93">
        <f>IFERROR(IF($I33="","",VLOOKUP($I33,MASTER!$G:$CF,51,0))*$X33,0)</f>
        <v>0</v>
      </c>
      <c r="AI33" s="103"/>
      <c r="AJ33" s="745"/>
      <c r="AK33" s="106">
        <f t="shared" ref="AK33" si="57">IF(L33="",0,P33*L33)</f>
        <v>0</v>
      </c>
      <c r="AL33" t="str">
        <f t="shared" ref="AL33" si="58">I33</f>
        <v>CINGKORAK</v>
      </c>
      <c r="AM33" s="104">
        <f t="shared" ref="AM33" si="59">Z33</f>
        <v>0.63541666666666674</v>
      </c>
      <c r="AN33" s="105" t="str">
        <f t="shared" ref="AN33" si="60">IF(L33="","",L33*P33)</f>
        <v/>
      </c>
      <c r="AO33" s="106">
        <f t="shared" ref="AO33" si="61">IF(X33="","",X33*P33)</f>
        <v>0</v>
      </c>
      <c r="AP33" s="107">
        <f t="shared" ref="AP33" si="62">+X33/(60*24)</f>
        <v>1.0416666666666666E-2</v>
      </c>
    </row>
    <row r="34" spans="1:42" ht="50.1" customHeight="1">
      <c r="A34" s="271" t="e">
        <f>VLOOKUP($I34,MASTER!$B:$B,2,0)</f>
        <v>#N/A</v>
      </c>
      <c r="C34" s="92"/>
      <c r="D34" s="93" t="str">
        <f>IF($I34="","",VLOOKUP($I34,MASTER!$G:$CF,2,0))</f>
        <v>GT-5154 BLK/ K-1056</v>
      </c>
      <c r="E34" s="93" t="str">
        <f>IF($I34="","",VLOOKUP($I34,MASTER!$G:$CF,25,0))</f>
        <v>BESI</v>
      </c>
      <c r="F34" s="93">
        <f>IF($I34="","",VLOOKUP($I34,MASTER!$G:$CF,27,0))</f>
        <v>250</v>
      </c>
      <c r="G34" s="742">
        <f t="shared" si="23"/>
        <v>335</v>
      </c>
      <c r="H34" s="94">
        <f t="shared" si="24"/>
        <v>1.4000000000000001</v>
      </c>
      <c r="I34" s="95" t="s">
        <v>1568</v>
      </c>
      <c r="J34" s="365"/>
      <c r="K34" s="241"/>
      <c r="L34" s="265">
        <v>335</v>
      </c>
      <c r="M34" s="97"/>
      <c r="N34" s="226">
        <f>+L34</f>
        <v>335</v>
      </c>
      <c r="O34" s="98"/>
      <c r="P34" s="93">
        <f>IF($I34="","",VLOOKUP($I34,MASTER!$G:$CF,65,0))</f>
        <v>1</v>
      </c>
      <c r="Q34" s="93">
        <v>8</v>
      </c>
      <c r="R34" s="99">
        <f t="shared" si="25"/>
        <v>44.666666666666664</v>
      </c>
      <c r="S34" s="93"/>
      <c r="T34" s="93"/>
      <c r="U34" s="93"/>
      <c r="V34" s="100">
        <f t="shared" si="26"/>
        <v>44.666666666666664</v>
      </c>
      <c r="W34" s="170">
        <f t="shared" si="27"/>
        <v>0</v>
      </c>
      <c r="X34" s="101">
        <f t="shared" si="35"/>
        <v>45</v>
      </c>
      <c r="Y34" s="740">
        <f t="shared" si="28"/>
        <v>446.66666666666669</v>
      </c>
      <c r="Z34" s="102">
        <f t="shared" si="3"/>
        <v>0.64583333333333337</v>
      </c>
      <c r="AA34" s="102">
        <f>IF(I34="","",Z34+X34/1440)</f>
        <v>0.67708333333333337</v>
      </c>
      <c r="AB34" s="102"/>
      <c r="AC34" s="102"/>
      <c r="AD34" s="194"/>
      <c r="AE34" s="93">
        <f>IFERROR(IF($I34="","",VLOOKUP($I34,MASTER!$G:$CF,48,0))*$X34,0)</f>
        <v>45</v>
      </c>
      <c r="AF34" s="93">
        <f>IFERROR(IF($I34="","",VLOOKUP($I34,MASTER!$G:$CF,49,0))*$X34,0)</f>
        <v>0</v>
      </c>
      <c r="AG34" s="93">
        <f>IFERROR(IF($I34="","",VLOOKUP($I34,MASTER!$G:$CF,50,0))*$X34,0)</f>
        <v>0</v>
      </c>
      <c r="AH34" s="93">
        <f>IFERROR(IF($I34="","",VLOOKUP($I34,MASTER!$G:$CF,51,0))*$X34,0)</f>
        <v>45</v>
      </c>
      <c r="AI34" s="103"/>
      <c r="AJ34" s="745"/>
      <c r="AK34" s="106">
        <f>IF(L34="",0,P34*L34)</f>
        <v>335</v>
      </c>
      <c r="AL34" t="str">
        <f>I34</f>
        <v>GT-5154 BLK DRAW1</v>
      </c>
      <c r="AM34" s="104">
        <f>Z34</f>
        <v>0.64583333333333337</v>
      </c>
      <c r="AN34" s="105">
        <f>IF(L34="","",L34*P34)</f>
        <v>335</v>
      </c>
      <c r="AO34" s="106">
        <f>IF(X34="","",X34*P34)</f>
        <v>45</v>
      </c>
      <c r="AP34" s="107">
        <f>+X34/(60*24)</f>
        <v>3.125E-2</v>
      </c>
    </row>
    <row r="35" spans="1:42" ht="50.1" customHeight="1">
      <c r="A35" s="271" t="e">
        <f>VLOOKUP($I35,MASTER!$B:$B,2,0)</f>
        <v>#N/A</v>
      </c>
      <c r="C35" s="92"/>
      <c r="D35" s="93">
        <f>IF($I35="","",VLOOKUP($I35,MASTER!$G:$CF,2,0))</f>
        <v>0</v>
      </c>
      <c r="E35" s="93">
        <f>IF($I35="","",VLOOKUP($I35,MASTER!$G:$CF,25,0))</f>
        <v>0</v>
      </c>
      <c r="F35" s="93">
        <f>IF($I35="","",VLOOKUP($I35,MASTER!$G:$CF,27,0))</f>
        <v>0</v>
      </c>
      <c r="G35" s="742">
        <f t="shared" si="23"/>
        <v>0</v>
      </c>
      <c r="H35" s="240" t="str">
        <f t="shared" si="24"/>
        <v/>
      </c>
      <c r="I35" s="95" t="s">
        <v>674</v>
      </c>
      <c r="J35" s="365"/>
      <c r="K35" s="241"/>
      <c r="L35" s="265"/>
      <c r="M35" s="97"/>
      <c r="N35" s="96"/>
      <c r="O35" s="98"/>
      <c r="P35" s="93">
        <f>IF($I35="","",VLOOKUP($I35,MASTER!$G:$CF,65,0))</f>
        <v>0</v>
      </c>
      <c r="Q35" s="93"/>
      <c r="R35" s="99" t="str">
        <f t="shared" si="25"/>
        <v/>
      </c>
      <c r="S35" s="93"/>
      <c r="T35" s="93">
        <f>IF($I35="","",VLOOKUP($I35,MASTER!$G:$CF,38,0))</f>
        <v>15</v>
      </c>
      <c r="U35" s="93"/>
      <c r="V35" s="100">
        <f t="shared" si="26"/>
        <v>15</v>
      </c>
      <c r="W35" s="170">
        <f t="shared" si="27"/>
        <v>0</v>
      </c>
      <c r="X35" s="101">
        <f t="shared" si="35"/>
        <v>15</v>
      </c>
      <c r="Y35" s="740">
        <f t="shared" si="28"/>
        <v>0</v>
      </c>
      <c r="Z35" s="102">
        <f t="shared" si="3"/>
        <v>0.67708333333333337</v>
      </c>
      <c r="AA35" s="102">
        <f>IF(I35="","",Z35+X35/1440)</f>
        <v>0.6875</v>
      </c>
      <c r="AB35" s="102"/>
      <c r="AC35" s="102"/>
      <c r="AD35" s="194"/>
      <c r="AE35" s="93">
        <f>IFERROR(IF($I35="","",VLOOKUP($I35,MASTER!$G:$CF,48,0))*$X35,0)</f>
        <v>0</v>
      </c>
      <c r="AF35" s="93">
        <f>IFERROR(IF($I35="","",VLOOKUP($I35,MASTER!$G:$CF,49,0))*$X35,0)</f>
        <v>0</v>
      </c>
      <c r="AG35" s="93">
        <f>IFERROR(IF($I35="","",VLOOKUP($I35,MASTER!$G:$CF,50,0))*$X35,0)</f>
        <v>0</v>
      </c>
      <c r="AH35" s="93">
        <f>IFERROR(IF($I35="","",VLOOKUP($I35,MASTER!$G:$CF,51,0))*$X35,0)</f>
        <v>0</v>
      </c>
      <c r="AI35" s="103"/>
      <c r="AJ35" s="745"/>
      <c r="AK35" s="106">
        <f t="shared" ref="AK35" si="63">IF(L35="",0,P35*L35)</f>
        <v>0</v>
      </c>
      <c r="AL35" t="str">
        <f t="shared" ref="AL35" si="64">I35</f>
        <v>BREAKTIME</v>
      </c>
      <c r="AM35" s="104">
        <f t="shared" ref="AM35" si="65">Z35</f>
        <v>0.67708333333333337</v>
      </c>
      <c r="AN35" s="105" t="str">
        <f t="shared" ref="AN35" si="66">IF(L35="","",L35*P35)</f>
        <v/>
      </c>
      <c r="AO35" s="106">
        <f t="shared" ref="AO35" si="67">IF(X35="","",X35*P35)</f>
        <v>0</v>
      </c>
      <c r="AP35" s="107">
        <f t="shared" ref="AP35" si="68">+X35/(60*24)</f>
        <v>1.0416666666666666E-2</v>
      </c>
    </row>
    <row r="36" spans="1:42" ht="50.1" customHeight="1">
      <c r="A36" s="271" t="e">
        <f>VLOOKUP($I36,MASTER!$B:$B,2,0)</f>
        <v>#N/A</v>
      </c>
      <c r="C36" s="92"/>
      <c r="D36" s="93" t="str">
        <f>IF($I36="","",VLOOKUP($I36,MASTER!$G:$CF,2,0))</f>
        <v>GT-5154 BLK/ K-1056</v>
      </c>
      <c r="E36" s="93" t="str">
        <f>IF($I36="","",VLOOKUP($I36,MASTER!$G:$CF,25,0))</f>
        <v>BESI</v>
      </c>
      <c r="F36" s="93">
        <f>IF($I36="","",VLOOKUP($I36,MASTER!$G:$CF,27,0))</f>
        <v>250</v>
      </c>
      <c r="G36" s="742">
        <f t="shared" si="23"/>
        <v>65</v>
      </c>
      <c r="H36" s="240">
        <f t="shared" si="24"/>
        <v>0.30000000000000004</v>
      </c>
      <c r="I36" s="95" t="s">
        <v>1568</v>
      </c>
      <c r="J36" s="365"/>
      <c r="K36" s="241"/>
      <c r="L36" s="265">
        <f>450-L34-L32</f>
        <v>65</v>
      </c>
      <c r="M36" s="97"/>
      <c r="N36" s="265"/>
      <c r="O36" s="98"/>
      <c r="P36" s="93">
        <f>IF($I36="","",VLOOKUP($I36,MASTER!$G:$CF,65,0))</f>
        <v>1</v>
      </c>
      <c r="Q36" s="93">
        <f>IF($I36="","",VLOOKUP($I36,MASTER!$G:$CF,37,0))</f>
        <v>8</v>
      </c>
      <c r="R36" s="99">
        <f t="shared" si="25"/>
        <v>8.6666666666666661</v>
      </c>
      <c r="S36" s="93"/>
      <c r="T36" s="93"/>
      <c r="U36" s="93"/>
      <c r="V36" s="100">
        <f t="shared" si="26"/>
        <v>8.6666666666666661</v>
      </c>
      <c r="W36" s="170">
        <f t="shared" si="27"/>
        <v>0</v>
      </c>
      <c r="X36" s="101">
        <f t="shared" si="35"/>
        <v>9</v>
      </c>
      <c r="Y36" s="740">
        <f t="shared" si="28"/>
        <v>433.33333333333331</v>
      </c>
      <c r="Z36" s="102">
        <f t="shared" si="3"/>
        <v>0.6875</v>
      </c>
      <c r="AA36" s="102">
        <f t="shared" ref="AA36" si="69">IF(I36="","",Z36+X36/1440)</f>
        <v>0.69374999999999998</v>
      </c>
      <c r="AB36" s="102"/>
      <c r="AC36" s="102"/>
      <c r="AD36" s="194"/>
      <c r="AE36" s="93">
        <f>IFERROR(IF($I36="","",VLOOKUP($I36,MASTER!$G:$CF,48,0))*$X36,0)</f>
        <v>9</v>
      </c>
      <c r="AF36" s="93">
        <f>IFERROR(IF($I36="","",VLOOKUP($I36,MASTER!$G:$CF,49,0))*$X36,0)</f>
        <v>0</v>
      </c>
      <c r="AG36" s="93">
        <f>IFERROR(IF($I36="","",VLOOKUP($I36,MASTER!$G:$CF,50,0))*$X36,0)</f>
        <v>0</v>
      </c>
      <c r="AH36" s="93">
        <f>IFERROR(IF($I36="","",VLOOKUP($I36,MASTER!$G:$CF,51,0))*$X36,0)</f>
        <v>9</v>
      </c>
      <c r="AI36" s="103"/>
      <c r="AJ36" s="745"/>
      <c r="AK36" s="106">
        <f t="shared" ref="AK36" si="70">IF(L36="",0,P36*L36)</f>
        <v>65</v>
      </c>
      <c r="AL36" t="str">
        <f>I36</f>
        <v>GT-5154 BLK DRAW1</v>
      </c>
      <c r="AM36" s="104">
        <f>Z36</f>
        <v>0.6875</v>
      </c>
      <c r="AN36" s="105">
        <f>IF(L36="","",L36*P36)</f>
        <v>65</v>
      </c>
      <c r="AO36" s="106">
        <f>IF(X36="","",X36*P36)</f>
        <v>9</v>
      </c>
      <c r="AP36" s="107">
        <f>+X36/(60*24)</f>
        <v>6.2500000000000003E-3</v>
      </c>
    </row>
    <row r="37" spans="1:42" ht="50.1" customHeight="1">
      <c r="A37" s="271" t="e">
        <f>VLOOKUP($I37,MASTER!$B:$B,2,0)</f>
        <v>#N/A</v>
      </c>
      <c r="C37" s="92"/>
      <c r="D37" s="93" t="str">
        <f>IF($I37="","",VLOOKUP($I37,MASTER!$G:$CF,2,0))</f>
        <v>GT-6082 BLK/ K-1058</v>
      </c>
      <c r="E37" s="93" t="str">
        <f>IF($I37="","",VLOOKUP($I37,MASTER!$G:$CF,25,0))</f>
        <v>BESI</v>
      </c>
      <c r="F37" s="93">
        <f>IF($I37="","",VLOOKUP($I37,MASTER!$G:$CF,27,0))</f>
        <v>250</v>
      </c>
      <c r="G37" s="742">
        <f t="shared" si="23"/>
        <v>120</v>
      </c>
      <c r="H37" s="240">
        <f t="shared" si="24"/>
        <v>0.5</v>
      </c>
      <c r="I37" s="95" t="s">
        <v>1569</v>
      </c>
      <c r="J37" s="365"/>
      <c r="K37" s="241"/>
      <c r="L37" s="265">
        <v>120</v>
      </c>
      <c r="M37" s="97"/>
      <c r="N37" s="273"/>
      <c r="O37" s="98"/>
      <c r="P37" s="93">
        <f>IF($I37="","",VLOOKUP($I37,MASTER!$G:$CF,65,0))</f>
        <v>1</v>
      </c>
      <c r="Q37" s="93">
        <f>IF($I37="","",VLOOKUP($I37,MASTER!$G:$CF,37,0))</f>
        <v>8</v>
      </c>
      <c r="R37" s="99">
        <f t="shared" si="25"/>
        <v>16</v>
      </c>
      <c r="S37" s="93"/>
      <c r="T37" s="93">
        <f>IF($I37="","",VLOOKUP($I37,MASTER!$G:$CF,38,0))</f>
        <v>10</v>
      </c>
      <c r="U37" s="93"/>
      <c r="V37" s="100">
        <f t="shared" si="26"/>
        <v>26</v>
      </c>
      <c r="W37" s="170">
        <f t="shared" si="27"/>
        <v>10</v>
      </c>
      <c r="X37" s="101">
        <f t="shared" si="35"/>
        <v>26</v>
      </c>
      <c r="Y37" s="740">
        <f t="shared" si="28"/>
        <v>276.92307692307691</v>
      </c>
      <c r="Z37" s="102">
        <f t="shared" si="3"/>
        <v>0.69374999999999998</v>
      </c>
      <c r="AA37" s="102">
        <f t="shared" ref="AA37" si="71">IF(I37="","",Z37+X37/1440)</f>
        <v>0.71180555555555558</v>
      </c>
      <c r="AB37" s="102"/>
      <c r="AC37" s="102"/>
      <c r="AD37" s="194"/>
      <c r="AE37" s="93">
        <f>IFERROR(IF($I37="","",VLOOKUP($I37,MASTER!$G:$CF,48,0))*$X37,0)</f>
        <v>26</v>
      </c>
      <c r="AF37" s="93">
        <f>IFERROR(IF($I37="","",VLOOKUP($I37,MASTER!$G:$CF,49,0))*$X37,0)</f>
        <v>0</v>
      </c>
      <c r="AG37" s="93">
        <f>IFERROR(IF($I37="","",VLOOKUP($I37,MASTER!$G:$CF,50,0))*$X37,0)</f>
        <v>0</v>
      </c>
      <c r="AH37" s="93">
        <f>IFERROR(IF($I37="","",VLOOKUP($I37,MASTER!$G:$CF,51,0))*$X37,0)</f>
        <v>26</v>
      </c>
      <c r="AI37" s="103"/>
      <c r="AJ37" s="745"/>
      <c r="AK37" s="106">
        <f t="shared" ref="AK37" si="72">IF(L37="",0,P37*L37)</f>
        <v>120</v>
      </c>
      <c r="AL37" t="str">
        <f t="shared" ref="AL37" si="73">I37</f>
        <v>GT-6082 BLK DRAW1</v>
      </c>
      <c r="AM37" s="104">
        <f t="shared" ref="AM37" si="74">Z37</f>
        <v>0.69374999999999998</v>
      </c>
      <c r="AN37" s="105">
        <f t="shared" ref="AN37" si="75">IF(L37="","",L37*P37)</f>
        <v>120</v>
      </c>
      <c r="AO37" s="106">
        <f t="shared" ref="AO37" si="76">IF(X37="","",X37*P37)</f>
        <v>26</v>
      </c>
      <c r="AP37" s="107">
        <f t="shared" ref="AP37" si="77">+X37/(60*24)</f>
        <v>1.8055555555555554E-2</v>
      </c>
    </row>
    <row r="38" spans="1:42" ht="50.1" customHeight="1">
      <c r="A38" s="271" t="e">
        <f>VLOOKUP($I38,MASTER!$B:$B,2,0)</f>
        <v>#N/A</v>
      </c>
      <c r="C38" s="92"/>
      <c r="D38" s="93" t="str">
        <f>IF($I38="","",VLOOKUP($I38,MASTER!$G:$CF,2,0))</f>
        <v>GT-5154/5156 FNS</v>
      </c>
      <c r="E38" s="93" t="str">
        <f>IF($I38="","",VLOOKUP($I38,MASTER!$G:$CF,25,0))</f>
        <v>C</v>
      </c>
      <c r="F38" s="93">
        <f>IF($I38="","",VLOOKUP($I38,MASTER!$G:$CF,27,0))</f>
        <v>30</v>
      </c>
      <c r="G38" s="742">
        <f t="shared" si="23"/>
        <v>100</v>
      </c>
      <c r="H38" s="240">
        <f t="shared" si="24"/>
        <v>3.4</v>
      </c>
      <c r="I38" s="95" t="s">
        <v>1062</v>
      </c>
      <c r="J38" s="365"/>
      <c r="K38" s="241"/>
      <c r="L38" s="265">
        <v>100</v>
      </c>
      <c r="M38" s="97"/>
      <c r="N38" s="273"/>
      <c r="O38" s="98"/>
      <c r="P38" s="93">
        <f>IF($I38="","",VLOOKUP($I38,MASTER!$G:$CF,65,0))</f>
        <v>4</v>
      </c>
      <c r="Q38" s="93">
        <v>15</v>
      </c>
      <c r="R38" s="99">
        <f t="shared" si="25"/>
        <v>25</v>
      </c>
      <c r="S38" s="93"/>
      <c r="T38" s="93">
        <v>30</v>
      </c>
      <c r="U38" s="93"/>
      <c r="V38" s="100">
        <f t="shared" si="26"/>
        <v>55</v>
      </c>
      <c r="W38" s="170">
        <f t="shared" si="27"/>
        <v>120</v>
      </c>
      <c r="X38" s="101">
        <f t="shared" si="35"/>
        <v>55</v>
      </c>
      <c r="Y38" s="740">
        <f t="shared" si="28"/>
        <v>109.09090909090909</v>
      </c>
      <c r="Z38" s="102">
        <f t="shared" si="3"/>
        <v>0.71180555555555558</v>
      </c>
      <c r="AA38" s="102">
        <f>IF(I38="","",Z38+X38/1440)</f>
        <v>0.75</v>
      </c>
      <c r="AB38" s="102"/>
      <c r="AC38" s="102"/>
      <c r="AD38" s="194"/>
      <c r="AE38" s="93">
        <f>IFERROR(IF($I38="","",VLOOKUP($I38,MASTER!$G:$CF,48,0))*$X38,0)</f>
        <v>55</v>
      </c>
      <c r="AF38" s="93">
        <f>IFERROR(IF($I38="","",VLOOKUP($I38,MASTER!$G:$CF,49,0))*$X38,0)</f>
        <v>55</v>
      </c>
      <c r="AG38" s="93">
        <f>IFERROR(IF($I38="","",VLOOKUP($I38,MASTER!$G:$CF,50,0))*$X38,0)</f>
        <v>55</v>
      </c>
      <c r="AH38" s="93">
        <f>IFERROR(IF($I38="","",VLOOKUP($I38,MASTER!$G:$CF,51,0))*$X38,0)</f>
        <v>55</v>
      </c>
      <c r="AI38" s="103"/>
      <c r="AJ38" s="745"/>
      <c r="AK38" s="106">
        <f>IF(L38="",0,P38*L38)</f>
        <v>400</v>
      </c>
      <c r="AL38" t="str">
        <f>I38</f>
        <v>GT-5154</v>
      </c>
      <c r="AM38" s="104">
        <f>Z38</f>
        <v>0.71180555555555558</v>
      </c>
      <c r="AN38" s="105">
        <f>IF(L38="","",L38*P38)</f>
        <v>400</v>
      </c>
      <c r="AO38" s="106">
        <f>IF(X38="","",X38*P38)</f>
        <v>220</v>
      </c>
      <c r="AP38" s="107">
        <f>+X38/(60*24)</f>
        <v>3.8194444444444448E-2</v>
      </c>
    </row>
    <row r="39" spans="1:42" ht="50.1" customHeight="1">
      <c r="A39" s="271" t="e">
        <f>VLOOKUP($I39,MASTER!$B:$B,2,0)</f>
        <v>#N/A</v>
      </c>
      <c r="C39" s="92"/>
      <c r="D39" s="93">
        <f>IF($I39="","",VLOOKUP($I39,MASTER!$G:$CF,2,0))</f>
        <v>0</v>
      </c>
      <c r="E39" s="93">
        <f>IF($I39="","",VLOOKUP($I39,MASTER!$G:$CF,25,0))</f>
        <v>0</v>
      </c>
      <c r="F39" s="93">
        <f>IF($I39="","",VLOOKUP($I39,MASTER!$G:$CF,27,0))</f>
        <v>0</v>
      </c>
      <c r="G39" s="742">
        <f t="shared" si="23"/>
        <v>0</v>
      </c>
      <c r="H39" s="240" t="str">
        <f t="shared" si="24"/>
        <v/>
      </c>
      <c r="I39" s="95" t="s">
        <v>675</v>
      </c>
      <c r="J39" s="365"/>
      <c r="K39" s="241"/>
      <c r="L39" s="265"/>
      <c r="M39" s="97"/>
      <c r="N39" s="96"/>
      <c r="O39" s="98"/>
      <c r="P39" s="93">
        <f>IF($I39="","",VLOOKUP($I39,MASTER!$G:$CF,65,0))</f>
        <v>0</v>
      </c>
      <c r="Q39" s="93"/>
      <c r="R39" s="99" t="str">
        <f t="shared" si="25"/>
        <v/>
      </c>
      <c r="S39" s="93"/>
      <c r="T39" s="93">
        <f>IF($I39="","",VLOOKUP($I39,MASTER!$G:$CF,38,0))</f>
        <v>30</v>
      </c>
      <c r="U39" s="93"/>
      <c r="V39" s="100">
        <f t="shared" si="26"/>
        <v>30</v>
      </c>
      <c r="W39" s="170">
        <f t="shared" si="27"/>
        <v>0</v>
      </c>
      <c r="X39" s="101">
        <f t="shared" si="35"/>
        <v>30</v>
      </c>
      <c r="Y39" s="740">
        <f t="shared" si="28"/>
        <v>0</v>
      </c>
      <c r="Z39" s="102">
        <f t="shared" si="3"/>
        <v>0.75</v>
      </c>
      <c r="AA39" s="102">
        <f>IF(I39="","",Z39+X39/1440)</f>
        <v>0.77083333333333337</v>
      </c>
      <c r="AB39" s="102"/>
      <c r="AC39" s="102"/>
      <c r="AD39" s="194"/>
      <c r="AE39" s="93">
        <f>IFERROR(IF($I39="","",VLOOKUP($I39,MASTER!$G:$CF,48,0))*$X39,0)</f>
        <v>0</v>
      </c>
      <c r="AF39" s="93">
        <f>IFERROR(IF($I39="","",VLOOKUP($I39,MASTER!$G:$CF,49,0))*$X39,0)</f>
        <v>0</v>
      </c>
      <c r="AG39" s="93">
        <f>IFERROR(IF($I39="","",VLOOKUP($I39,MASTER!$G:$CF,50,0))*$X39,0)</f>
        <v>0</v>
      </c>
      <c r="AH39" s="93">
        <f>IFERROR(IF($I39="","",VLOOKUP($I39,MASTER!$G:$CF,51,0))*$X39,0)</f>
        <v>0</v>
      </c>
      <c r="AI39" s="103"/>
      <c r="AJ39" s="745"/>
      <c r="AK39" s="106">
        <f t="shared" ref="AK39" si="78">IF(L39="",0,P39*L39)</f>
        <v>0</v>
      </c>
      <c r="AL39" t="str">
        <f t="shared" ref="AL39" si="79">I39</f>
        <v>ISTIRAHAT SORE</v>
      </c>
      <c r="AM39" s="104">
        <f t="shared" ref="AM39" si="80">Z39</f>
        <v>0.75</v>
      </c>
      <c r="AN39" s="105" t="str">
        <f t="shared" ref="AN39" si="81">IF(L39="","",L39*P39)</f>
        <v/>
      </c>
      <c r="AO39" s="106">
        <f t="shared" ref="AO39" si="82">IF(X39="","",X39*P39)</f>
        <v>0</v>
      </c>
      <c r="AP39" s="107">
        <f t="shared" ref="AP39" si="83">+X39/(60*24)</f>
        <v>2.0833333333333332E-2</v>
      </c>
    </row>
    <row r="40" spans="1:42" ht="50.1" customHeight="1">
      <c r="A40" s="271" t="e">
        <f>VLOOKUP($I40,MASTER!$B:$B,2,0)</f>
        <v>#N/A</v>
      </c>
      <c r="C40" s="92"/>
      <c r="D40" s="93" t="str">
        <f>IF($I40="","",VLOOKUP($I40,MASTER!$G:$CF,2,0))</f>
        <v>GT-5154/5156 FNS</v>
      </c>
      <c r="E40" s="93" t="str">
        <f>IF($I40="","",VLOOKUP($I40,MASTER!$G:$CF,25,0))</f>
        <v>C</v>
      </c>
      <c r="F40" s="93">
        <f>IF($I40="","",VLOOKUP($I40,MASTER!$G:$CF,27,0))</f>
        <v>30</v>
      </c>
      <c r="G40" s="742">
        <f t="shared" si="23"/>
        <v>350</v>
      </c>
      <c r="H40" s="240">
        <f t="shared" si="24"/>
        <v>11.7</v>
      </c>
      <c r="I40" s="95" t="s">
        <v>1062</v>
      </c>
      <c r="J40" s="365"/>
      <c r="K40" s="241"/>
      <c r="L40" s="265">
        <f>450-L38</f>
        <v>350</v>
      </c>
      <c r="M40" s="97"/>
      <c r="N40" s="96"/>
      <c r="O40" s="98"/>
      <c r="P40" s="93">
        <f>IF($I40="","",VLOOKUP($I40,MASTER!$G:$CF,65,0))</f>
        <v>4</v>
      </c>
      <c r="Q40" s="93">
        <v>15</v>
      </c>
      <c r="R40" s="99">
        <f t="shared" si="25"/>
        <v>87.5</v>
      </c>
      <c r="S40" s="93"/>
      <c r="T40" s="93"/>
      <c r="U40" s="93"/>
      <c r="V40" s="100">
        <f t="shared" si="26"/>
        <v>87.5</v>
      </c>
      <c r="W40" s="170">
        <f t="shared" si="27"/>
        <v>0</v>
      </c>
      <c r="X40" s="101">
        <f t="shared" si="35"/>
        <v>88</v>
      </c>
      <c r="Y40" s="740">
        <f t="shared" si="28"/>
        <v>238.63636363636363</v>
      </c>
      <c r="Z40" s="102">
        <f t="shared" si="3"/>
        <v>0.77083333333333337</v>
      </c>
      <c r="AA40" s="102">
        <f t="shared" ref="AA40" si="84">IF(I40="","",Z40+X40/1440)</f>
        <v>0.83194444444444449</v>
      </c>
      <c r="AB40" s="102"/>
      <c r="AC40" s="102"/>
      <c r="AD40" s="194"/>
      <c r="AE40" s="93">
        <f>IFERROR(IF($I40="","",VLOOKUP($I40,MASTER!$G:$CF,48,0))*$X40,0)</f>
        <v>88</v>
      </c>
      <c r="AF40" s="93">
        <f>IFERROR(IF($I40="","",VLOOKUP($I40,MASTER!$G:$CF,49,0))*$X40,0)</f>
        <v>88</v>
      </c>
      <c r="AG40" s="93">
        <f>IFERROR(IF($I40="","",VLOOKUP($I40,MASTER!$G:$CF,50,0))*$X40,0)</f>
        <v>88</v>
      </c>
      <c r="AH40" s="93">
        <f>IFERROR(IF($I40="","",VLOOKUP($I40,MASTER!$G:$CF,51,0))*$X40,0)</f>
        <v>88</v>
      </c>
      <c r="AI40" s="103"/>
      <c r="AJ40" s="745"/>
      <c r="AK40" s="106">
        <f>IF(L40="",0,P40*L40)</f>
        <v>1400</v>
      </c>
      <c r="AL40" t="str">
        <f t="shared" ref="AL40" si="85">I40</f>
        <v>GT-5154</v>
      </c>
      <c r="AM40" s="104">
        <f t="shared" ref="AM40" si="86">Z40</f>
        <v>0.77083333333333337</v>
      </c>
      <c r="AN40" s="105">
        <f t="shared" ref="AN40" si="87">IF(L40="","",L40*P40)</f>
        <v>1400</v>
      </c>
      <c r="AO40" s="106">
        <f t="shared" ref="AO40" si="88">IF(X40="","",X40*P40)</f>
        <v>352</v>
      </c>
      <c r="AP40" s="107">
        <f t="shared" ref="AP40" si="89">+X40/(60*24)</f>
        <v>6.1111111111111109E-2</v>
      </c>
    </row>
    <row r="41" spans="1:42" ht="50.1" customHeight="1" thickBot="1">
      <c r="A41" s="271" t="e">
        <f>VLOOKUP($I41,MASTER!$B:$B,2,0)</f>
        <v>#N/A</v>
      </c>
      <c r="C41" s="92"/>
      <c r="D41" s="93" t="str">
        <f>IF($I41="","",VLOOKUP($I41,MASTER!$G:$CF,2,0))</f>
        <v>GT-6082/5157 FNS</v>
      </c>
      <c r="E41" s="93" t="str">
        <f>IF($I41="","",VLOOKUP($I41,MASTER!$G:$CF,25,0))</f>
        <v>C</v>
      </c>
      <c r="F41" s="93">
        <f>IF($I41="","",VLOOKUP($I41,MASTER!$G:$CF,27,0))</f>
        <v>30</v>
      </c>
      <c r="G41" s="742">
        <f t="shared" si="23"/>
        <v>120</v>
      </c>
      <c r="H41" s="94">
        <f t="shared" si="24"/>
        <v>4</v>
      </c>
      <c r="I41" s="95" t="s">
        <v>1064</v>
      </c>
      <c r="J41" s="365"/>
      <c r="K41" s="241"/>
      <c r="L41" s="265">
        <v>120</v>
      </c>
      <c r="M41" s="97"/>
      <c r="N41" s="96"/>
      <c r="O41" s="98"/>
      <c r="P41" s="93">
        <f>IF($I41="","",VLOOKUP($I41,MASTER!$G:$CF,65,0))</f>
        <v>4</v>
      </c>
      <c r="Q41" s="93">
        <v>15</v>
      </c>
      <c r="R41" s="99">
        <f t="shared" si="25"/>
        <v>30</v>
      </c>
      <c r="S41" s="93"/>
      <c r="T41" s="93">
        <v>30</v>
      </c>
      <c r="U41" s="93"/>
      <c r="V41" s="100">
        <f t="shared" si="26"/>
        <v>60</v>
      </c>
      <c r="W41" s="170">
        <f t="shared" si="27"/>
        <v>120</v>
      </c>
      <c r="X41" s="101">
        <f t="shared" si="35"/>
        <v>60</v>
      </c>
      <c r="Y41" s="740">
        <f t="shared" si="28"/>
        <v>120</v>
      </c>
      <c r="Z41" s="102">
        <f t="shared" si="3"/>
        <v>0.83194444444444449</v>
      </c>
      <c r="AA41" s="102">
        <f>IF(I41="","",Z41+X41/1440)</f>
        <v>0.87361111111111112</v>
      </c>
      <c r="AB41" s="102"/>
      <c r="AC41" s="102"/>
      <c r="AD41" s="194"/>
      <c r="AE41" s="93">
        <f>IFERROR(IF($I41="","",VLOOKUP($I41,MASTER!$G:$CF,48,0))*$X41,0)</f>
        <v>60</v>
      </c>
      <c r="AF41" s="93">
        <f>IFERROR(IF($I41="","",VLOOKUP($I41,MASTER!$G:$CF,49,0))*$X41,0)</f>
        <v>60</v>
      </c>
      <c r="AG41" s="93">
        <f>IFERROR(IF($I41="","",VLOOKUP($I41,MASTER!$G:$CF,50,0))*$X41,0)</f>
        <v>60</v>
      </c>
      <c r="AH41" s="93">
        <f>IFERROR(IF($I41="","",VLOOKUP($I41,MASTER!$G:$CF,51,0))*$X41,0)</f>
        <v>60</v>
      </c>
      <c r="AI41" s="103"/>
      <c r="AJ41" s="745"/>
      <c r="AK41" s="106">
        <f>IF(L41="",0,P41*L41)</f>
        <v>480</v>
      </c>
      <c r="AL41" t="str">
        <f>I41</f>
        <v>GT-6082</v>
      </c>
      <c r="AM41" s="104">
        <f t="shared" ref="AM41" si="90">Z41</f>
        <v>0.83194444444444449</v>
      </c>
      <c r="AN41" s="105">
        <f t="shared" ref="AN41" si="91">IF(L41="","",L41*P41)</f>
        <v>480</v>
      </c>
      <c r="AO41" s="106">
        <f t="shared" ref="AO41" si="92">IF(X41="","",X41*P41)</f>
        <v>240</v>
      </c>
      <c r="AP41" s="107">
        <f t="shared" ref="AP41" si="93">+X41/(60*24)</f>
        <v>4.1666666666666664E-2</v>
      </c>
    </row>
    <row r="42" spans="1:42" ht="50.1" hidden="1" customHeight="1" thickBot="1">
      <c r="A42" s="271" t="e">
        <f>VLOOKUP($I42,MASTER!$B:$B,2,0)</f>
        <v>#N/A</v>
      </c>
      <c r="C42" s="92"/>
      <c r="D42" s="93" t="str">
        <f>IF($I42="","",VLOOKUP($I42,MASTER!$G:$CF,2,0))</f>
        <v/>
      </c>
      <c r="E42" s="93" t="str">
        <f>IF($I42="","",VLOOKUP($I42,MASTER!$G:$CF,25,0))</f>
        <v/>
      </c>
      <c r="F42" s="93" t="str">
        <f>IF($I42="","",VLOOKUP($I42,MASTER!$G:$CF,27,0))</f>
        <v/>
      </c>
      <c r="G42" s="742">
        <f t="shared" si="23"/>
        <v>0</v>
      </c>
      <c r="H42" s="94" t="str">
        <f t="shared" si="24"/>
        <v/>
      </c>
      <c r="I42" s="95"/>
      <c r="J42" s="365"/>
      <c r="K42" s="241"/>
      <c r="L42" s="265"/>
      <c r="M42" s="97"/>
      <c r="N42" s="96"/>
      <c r="O42" s="98"/>
      <c r="P42" s="93"/>
      <c r="Q42" s="93"/>
      <c r="R42" s="99"/>
      <c r="S42" s="93"/>
      <c r="T42" s="93"/>
      <c r="U42" s="93"/>
      <c r="V42" s="100"/>
      <c r="W42" s="170"/>
      <c r="X42" s="101"/>
      <c r="Y42" s="740"/>
      <c r="Z42" s="102"/>
      <c r="AA42" s="102" t="str">
        <f>IF(I42="","",Z42+X42/1440)</f>
        <v/>
      </c>
      <c r="AB42" s="102"/>
      <c r="AC42" s="102"/>
      <c r="AD42" s="194"/>
      <c r="AE42" s="93">
        <f>IFERROR(IF($I42="","",VLOOKUP($I42,MASTER!$G:$CF,48,0))*$X42,0)</f>
        <v>0</v>
      </c>
      <c r="AF42" s="93">
        <f>IFERROR(IF($I42="","",VLOOKUP($I42,MASTER!$G:$CF,49,0))*$X42,0)</f>
        <v>0</v>
      </c>
      <c r="AG42" s="93">
        <f>IFERROR(IF($I42="","",VLOOKUP($I42,MASTER!$G:$CF,50,0))*$X42,0)</f>
        <v>0</v>
      </c>
      <c r="AH42" s="93">
        <f>IFERROR(IF($I42="","",VLOOKUP($I42,MASTER!$G:$CF,51,0))*$X42,0)</f>
        <v>0</v>
      </c>
      <c r="AI42" s="103"/>
      <c r="AJ42" s="745"/>
      <c r="AK42" s="106">
        <f>IF(L42="",0,P42*L42)</f>
        <v>0</v>
      </c>
      <c r="AL42">
        <f>I42</f>
        <v>0</v>
      </c>
      <c r="AM42" s="104">
        <f t="shared" ref="AM42" si="94">Z42</f>
        <v>0</v>
      </c>
      <c r="AN42" s="105" t="str">
        <f t="shared" ref="AN42" si="95">IF(L42="","",L42*P42)</f>
        <v/>
      </c>
      <c r="AO42" s="106" t="str">
        <f t="shared" ref="AO42" si="96">IF(X42="","",X42*P42)</f>
        <v/>
      </c>
      <c r="AP42" s="107">
        <f t="shared" ref="AP42" si="97">+X42/(60*24)</f>
        <v>0</v>
      </c>
    </row>
    <row r="43" spans="1:42" ht="50.1" hidden="1" customHeight="1">
      <c r="A43" s="271" t="e">
        <f>VLOOKUP($I43,MASTER!$B:$B,2,0)</f>
        <v>#N/A</v>
      </c>
      <c r="C43" s="92"/>
      <c r="D43" s="93" t="str">
        <f>IF($I43="","",VLOOKUP($I43,MASTER!$G:$CF,2,0))</f>
        <v/>
      </c>
      <c r="E43" s="93" t="str">
        <f>IF($I43="","",VLOOKUP($I43,MASTER!$G:$CF,25,0))</f>
        <v/>
      </c>
      <c r="F43" s="93" t="str">
        <f>IF($I43="","",VLOOKUP($I43,MASTER!$G:$CF,27,0))</f>
        <v/>
      </c>
      <c r="G43" s="742">
        <f t="shared" si="10"/>
        <v>0</v>
      </c>
      <c r="H43" s="240" t="str">
        <f t="shared" ref="H43" si="98">IF($L43&lt;$F43="0","0",IF($L43="","",ROUNDUP(L43/F43,1)))</f>
        <v/>
      </c>
      <c r="I43" s="95"/>
      <c r="J43" s="365"/>
      <c r="K43" s="241"/>
      <c r="L43" s="265"/>
      <c r="M43" s="97"/>
      <c r="N43" s="96"/>
      <c r="O43" s="98"/>
      <c r="P43" s="93" t="str">
        <f>IF($I43="","",VLOOKUP($I43,MASTER!$G:$CF,65,0))</f>
        <v/>
      </c>
      <c r="Q43" s="93" t="str">
        <f>IF($I43="","",VLOOKUP($I43,MASTER!$G:$CF,37,0))</f>
        <v/>
      </c>
      <c r="R43" s="99" t="str">
        <f t="shared" si="11"/>
        <v/>
      </c>
      <c r="S43" s="93"/>
      <c r="T43" s="93" t="str">
        <f>IF($I43="","",VLOOKUP($I43,MASTER!$G:$CF,38,0))</f>
        <v/>
      </c>
      <c r="U43" s="93"/>
      <c r="V43" s="100" t="str">
        <f t="shared" si="12"/>
        <v/>
      </c>
      <c r="W43" s="170" t="str">
        <f t="shared" si="13"/>
        <v/>
      </c>
      <c r="X43" s="101" t="str">
        <f t="shared" si="14"/>
        <v/>
      </c>
      <c r="Y43" s="740" t="e">
        <f t="shared" si="15"/>
        <v>#VALUE!</v>
      </c>
      <c r="Z43" s="102">
        <f>+AA36</f>
        <v>0.69374999999999998</v>
      </c>
      <c r="AA43" s="102" t="str">
        <f t="shared" ref="AA43" si="99">IF(I43="","",Z43+X43/1440)</f>
        <v/>
      </c>
      <c r="AB43" s="102"/>
      <c r="AC43" s="102"/>
      <c r="AD43" s="194"/>
      <c r="AE43" s="93">
        <f>IFERROR(IF($I43="","",VLOOKUP($I43,MASTER!$G:$CF,48,0))*$X43,0)</f>
        <v>0</v>
      </c>
      <c r="AF43" s="93">
        <f>IFERROR(IF($I43="","",VLOOKUP($I43,MASTER!$G:$CF,49,0))*$X43,0)</f>
        <v>0</v>
      </c>
      <c r="AG43" s="93">
        <f>IFERROR(IF($I43="","",VLOOKUP($I43,MASTER!$G:$CF,50,0))*$X43,0)</f>
        <v>0</v>
      </c>
      <c r="AH43" s="93">
        <f>IFERROR(IF($I43="","",VLOOKUP($I43,MASTER!$G:$CF,51,0))*$X43,0)</f>
        <v>0</v>
      </c>
      <c r="AI43" s="103"/>
      <c r="AJ43" s="745"/>
      <c r="AK43" s="106">
        <f t="shared" ref="AK43" si="100">IF(L43="",0,P43*L43)</f>
        <v>0</v>
      </c>
      <c r="AL43">
        <f t="shared" ref="AL43" si="101">I43</f>
        <v>0</v>
      </c>
      <c r="AM43" s="104">
        <f t="shared" ref="AM43" si="102">Z43</f>
        <v>0.69374999999999998</v>
      </c>
      <c r="AN43" s="105" t="str">
        <f t="shared" ref="AN43" si="103">IF(L43="","",L43*P43)</f>
        <v/>
      </c>
      <c r="AO43" s="106" t="str">
        <f t="shared" ref="AO43" si="104">IF(X43="","",X43*P43)</f>
        <v/>
      </c>
      <c r="AP43" s="107" t="e">
        <f t="shared" ref="AP43" si="105">+X43/(60*24)</f>
        <v>#VALUE!</v>
      </c>
    </row>
    <row r="44" spans="1:42" ht="50.1" hidden="1" customHeight="1">
      <c r="A44" s="271" t="e">
        <f>VLOOKUP($I44,MASTER!$B:$B,2,0)</f>
        <v>#N/A</v>
      </c>
      <c r="C44" s="92"/>
      <c r="D44" s="93" t="str">
        <f>IF($I44="","",VLOOKUP($I44,MASTER!$G:$CF,2,0))</f>
        <v/>
      </c>
      <c r="E44" s="93" t="str">
        <f>IF($I44="","",VLOOKUP($I44,MASTER!$G:$CF,25,0))</f>
        <v/>
      </c>
      <c r="F44" s="93" t="str">
        <f>IF($I44="","",VLOOKUP($I44,MASTER!$G:$CF,27,0))</f>
        <v/>
      </c>
      <c r="G44" s="742">
        <f t="shared" si="10"/>
        <v>0</v>
      </c>
      <c r="H44" s="94" t="str">
        <f t="shared" ref="H44:H50" si="106">IF($L44&lt;$F44="0","0",IF($L44="","",ROUNDUP(L44/F44,1)))</f>
        <v/>
      </c>
      <c r="I44" s="95"/>
      <c r="J44" s="365"/>
      <c r="K44" s="241"/>
      <c r="L44" s="265"/>
      <c r="M44" s="97"/>
      <c r="N44" s="226">
        <f>+L44</f>
        <v>0</v>
      </c>
      <c r="O44" s="98"/>
      <c r="P44" s="93" t="str">
        <f>IF($I44="","",VLOOKUP($I44,MASTER!$G:$CF,65,0))</f>
        <v/>
      </c>
      <c r="Q44" s="93" t="str">
        <f>IF($I44="","",VLOOKUP($I44,MASTER!$G:$CF,37,0))</f>
        <v/>
      </c>
      <c r="R44" s="99" t="str">
        <f t="shared" si="11"/>
        <v/>
      </c>
      <c r="S44" s="93"/>
      <c r="T44" s="93" t="str">
        <f>IF($I44="","",VLOOKUP($I44,MASTER!$G:$CF,38,0))</f>
        <v/>
      </c>
      <c r="U44" s="93"/>
      <c r="V44" s="100" t="str">
        <f t="shared" si="12"/>
        <v/>
      </c>
      <c r="W44" s="170" t="str">
        <f t="shared" si="13"/>
        <v/>
      </c>
      <c r="X44" s="101" t="str">
        <f t="shared" si="14"/>
        <v/>
      </c>
      <c r="Y44" s="740" t="e">
        <f t="shared" si="15"/>
        <v>#VALUE!</v>
      </c>
      <c r="Z44" s="102"/>
      <c r="AA44" s="102" t="str">
        <f>IF(I44="","",Z44+X44/1440)</f>
        <v/>
      </c>
      <c r="AB44" s="102"/>
      <c r="AC44" s="102"/>
      <c r="AD44" s="194"/>
      <c r="AE44" s="93">
        <f>IFERROR(IF($I44="","",VLOOKUP($I44,MASTER!$G:$CF,48,0))*$X44,0)</f>
        <v>0</v>
      </c>
      <c r="AF44" s="93">
        <f>IFERROR(IF($I44="","",VLOOKUP($I44,MASTER!$G:$CF,49,0))*$X44,0)</f>
        <v>0</v>
      </c>
      <c r="AG44" s="93">
        <f>IFERROR(IF($I44="","",VLOOKUP($I44,MASTER!$G:$CF,50,0))*$X44,0)</f>
        <v>0</v>
      </c>
      <c r="AH44" s="93">
        <f>IFERROR(IF($I44="","",VLOOKUP($I44,MASTER!$G:$CF,51,0))*$X44,0)</f>
        <v>0</v>
      </c>
      <c r="AI44" s="103"/>
      <c r="AJ44" s="745"/>
      <c r="AK44" s="106">
        <f t="shared" ref="AK44" si="107">IF(L44="",0,P44*L44)</f>
        <v>0</v>
      </c>
      <c r="AL44">
        <f t="shared" ref="AL44" si="108">I44</f>
        <v>0</v>
      </c>
      <c r="AM44" s="104">
        <f>Z44</f>
        <v>0</v>
      </c>
      <c r="AN44" s="105" t="str">
        <f>IF(L44="","",L44*P44)</f>
        <v/>
      </c>
      <c r="AO44" s="106" t="str">
        <f>IF(X44="","",X44*P44)</f>
        <v/>
      </c>
      <c r="AP44" s="107" t="e">
        <f>+X44/(60*24)</f>
        <v>#VALUE!</v>
      </c>
    </row>
    <row r="45" spans="1:42" ht="50.1" hidden="1" customHeight="1">
      <c r="A45" s="271" t="e">
        <f>VLOOKUP($I45,MASTER!$B:$B,2,0)</f>
        <v>#N/A</v>
      </c>
      <c r="C45" s="92"/>
      <c r="D45" s="93" t="str">
        <f>IF($I45="","",VLOOKUP($I45,MASTER!$G:$CF,2,0))</f>
        <v/>
      </c>
      <c r="E45" s="93" t="str">
        <f>IF($I45="","",VLOOKUP($I45,MASTER!$G:$CF,25,0))</f>
        <v/>
      </c>
      <c r="F45" s="93" t="str">
        <f>IF($I45="","",VLOOKUP($I45,MASTER!$G:$CF,27,0))</f>
        <v/>
      </c>
      <c r="G45" s="742">
        <f t="shared" si="10"/>
        <v>0</v>
      </c>
      <c r="H45" s="94" t="str">
        <f t="shared" si="106"/>
        <v/>
      </c>
      <c r="I45" s="95"/>
      <c r="J45" s="365"/>
      <c r="K45" s="241"/>
      <c r="L45" s="265"/>
      <c r="M45" s="97"/>
      <c r="N45" s="273"/>
      <c r="O45" s="98"/>
      <c r="P45" s="93" t="str">
        <f>IF($I45="","",VLOOKUP($I45,MASTER!$G:$CF,65,0))</f>
        <v/>
      </c>
      <c r="Q45" s="93" t="str">
        <f>IF($I45="","",VLOOKUP($I45,MASTER!$G:$CF,37,0))</f>
        <v/>
      </c>
      <c r="R45" s="99" t="str">
        <f t="shared" si="11"/>
        <v/>
      </c>
      <c r="S45" s="93"/>
      <c r="T45" s="93" t="str">
        <f>IF($I45="","",VLOOKUP($I45,MASTER!$G:$CF,38,0))</f>
        <v/>
      </c>
      <c r="U45" s="93"/>
      <c r="V45" s="100" t="str">
        <f t="shared" si="12"/>
        <v/>
      </c>
      <c r="W45" s="170" t="str">
        <f t="shared" si="13"/>
        <v/>
      </c>
      <c r="X45" s="101" t="str">
        <f t="shared" si="14"/>
        <v/>
      </c>
      <c r="Y45" s="740" t="e">
        <f t="shared" si="15"/>
        <v>#VALUE!</v>
      </c>
      <c r="Z45" s="102"/>
      <c r="AA45" s="102" t="str">
        <f t="shared" ref="AA45" si="109">IF(I45="","",Z45+X45/1440)</f>
        <v/>
      </c>
      <c r="AB45" s="102"/>
      <c r="AC45" s="102"/>
      <c r="AD45" s="194"/>
      <c r="AE45" s="93">
        <f>IFERROR(IF($I45="","",VLOOKUP($I45,MASTER!$G:$CF,48,0))*$X45,0)</f>
        <v>0</v>
      </c>
      <c r="AF45" s="93">
        <f>IFERROR(IF($I45="","",VLOOKUP($I45,MASTER!$G:$CF,49,0))*$X45,0)</f>
        <v>0</v>
      </c>
      <c r="AG45" s="93">
        <f>IFERROR(IF($I45="","",VLOOKUP($I45,MASTER!$G:$CF,50,0))*$X45,0)</f>
        <v>0</v>
      </c>
      <c r="AH45" s="93">
        <f>IFERROR(IF($I45="","",VLOOKUP($I45,MASTER!$G:$CF,51,0))*$X45,0)</f>
        <v>0</v>
      </c>
      <c r="AI45" s="103"/>
      <c r="AJ45" s="745"/>
      <c r="AK45" s="106">
        <f t="shared" ref="AK45" si="110">IF(L45="",0,P45*L45)</f>
        <v>0</v>
      </c>
      <c r="AL45" t="e">
        <f>#REF!</f>
        <v>#REF!</v>
      </c>
      <c r="AM45" s="104">
        <f t="shared" ref="AM45" si="111">Z45</f>
        <v>0</v>
      </c>
      <c r="AN45" s="105" t="str">
        <f t="shared" ref="AN45" si="112">IF(L45="","",L45*P45)</f>
        <v/>
      </c>
      <c r="AO45" s="106" t="str">
        <f t="shared" ref="AO45" si="113">IF(X45="","",X45*P45)</f>
        <v/>
      </c>
      <c r="AP45" s="107" t="e">
        <f t="shared" ref="AP45" si="114">+X45/(60*24)</f>
        <v>#VALUE!</v>
      </c>
    </row>
    <row r="46" spans="1:42" ht="50.1" hidden="1" customHeight="1">
      <c r="A46" s="271" t="e">
        <f>VLOOKUP($I46,MASTER!$B:$B,2,0)</f>
        <v>#N/A</v>
      </c>
      <c r="C46" s="92"/>
      <c r="D46" s="93" t="str">
        <f>IF($I46="","",VLOOKUP($I46,MASTER!$G:$CF,2,0))</f>
        <v/>
      </c>
      <c r="E46" s="93" t="str">
        <f>IF($I46="","",VLOOKUP($I46,MASTER!$G:$CF,25,0))</f>
        <v/>
      </c>
      <c r="F46" s="93" t="str">
        <f>IF($I46="","",VLOOKUP($I46,MASTER!$G:$CF,27,0))</f>
        <v/>
      </c>
      <c r="G46" s="742">
        <f t="shared" si="10"/>
        <v>0</v>
      </c>
      <c r="H46" s="240" t="str">
        <f t="shared" si="106"/>
        <v/>
      </c>
      <c r="I46" s="95"/>
      <c r="J46" s="365"/>
      <c r="K46" s="241"/>
      <c r="L46" s="265"/>
      <c r="M46" s="97"/>
      <c r="N46" s="96"/>
      <c r="O46" s="98"/>
      <c r="P46" s="93" t="str">
        <f>IF($I46="","",VLOOKUP($I46,MASTER!$G:$CF,65,0))</f>
        <v/>
      </c>
      <c r="Q46" s="93" t="str">
        <f>IF($I46="","",VLOOKUP($I46,MASTER!$G:$CF,37,0))</f>
        <v/>
      </c>
      <c r="R46" s="99" t="str">
        <f t="shared" si="11"/>
        <v/>
      </c>
      <c r="S46" s="93"/>
      <c r="T46" s="93" t="str">
        <f>IF($I46="","",VLOOKUP($I46,MASTER!$G:$CF,38,0))</f>
        <v/>
      </c>
      <c r="U46" s="93"/>
      <c r="V46" s="100" t="str">
        <f t="shared" si="12"/>
        <v/>
      </c>
      <c r="W46" s="170" t="str">
        <f t="shared" si="13"/>
        <v/>
      </c>
      <c r="X46" s="101" t="str">
        <f t="shared" si="14"/>
        <v/>
      </c>
      <c r="Y46" s="740" t="e">
        <f t="shared" si="15"/>
        <v>#VALUE!</v>
      </c>
      <c r="Z46" s="102" t="str">
        <f t="shared" ref="Z46:Z52" si="115">+AA45</f>
        <v/>
      </c>
      <c r="AA46" s="102" t="str">
        <f t="shared" ref="AA46" si="116">IF(I46="","",Z46+X46/1440)</f>
        <v/>
      </c>
      <c r="AB46" s="102"/>
      <c r="AC46" s="102"/>
      <c r="AD46" s="194"/>
      <c r="AE46" s="93">
        <f>IFERROR(IF($I46="","",VLOOKUP($I46,MASTER!$G:$CF,48,0))*$X46,0)</f>
        <v>0</v>
      </c>
      <c r="AF46" s="93">
        <f>IFERROR(IF($I46="","",VLOOKUP($I46,MASTER!$G:$CF,49,0))*$X46,0)</f>
        <v>0</v>
      </c>
      <c r="AG46" s="93">
        <f>IFERROR(IF($I46="","",VLOOKUP($I46,MASTER!$G:$CF,50,0))*$X46,0)</f>
        <v>0</v>
      </c>
      <c r="AH46" s="93">
        <f>IFERROR(IF($I46="","",VLOOKUP($I46,MASTER!$G:$CF,51,0))*$X46,0)</f>
        <v>0</v>
      </c>
      <c r="AI46" s="103"/>
      <c r="AJ46" s="745"/>
      <c r="AK46" s="106">
        <f>IF(L46="",0,P46*L46)</f>
        <v>0</v>
      </c>
      <c r="AL46">
        <f t="shared" ref="AL46" si="117">I46</f>
        <v>0</v>
      </c>
      <c r="AM46" s="104" t="str">
        <f t="shared" ref="AM46" si="118">Z46</f>
        <v/>
      </c>
      <c r="AN46" s="105" t="str">
        <f t="shared" ref="AN46" si="119">IF(L46="","",L46*P46)</f>
        <v/>
      </c>
      <c r="AO46" s="106" t="str">
        <f t="shared" ref="AO46" si="120">IF(X46="","",X46*P46)</f>
        <v/>
      </c>
      <c r="AP46" s="107" t="e">
        <f t="shared" ref="AP46" si="121">+X46/(60*24)</f>
        <v>#VALUE!</v>
      </c>
    </row>
    <row r="47" spans="1:42" ht="50.1" hidden="1" customHeight="1">
      <c r="A47" s="271" t="e">
        <f>VLOOKUP($I47,MASTER!$B:$B,2,0)</f>
        <v>#N/A</v>
      </c>
      <c r="C47" s="92"/>
      <c r="D47" s="93" t="str">
        <f>IF($I47="","",VLOOKUP($I47,MASTER!$G:$CF,2,0))</f>
        <v/>
      </c>
      <c r="E47" s="93" t="str">
        <f>IF($I47="","",VLOOKUP($I47,MASTER!$G:$CF,25,0))</f>
        <v/>
      </c>
      <c r="F47" s="93" t="str">
        <f>IF($I47="","",VLOOKUP($I47,MASTER!$G:$CF,27,0))</f>
        <v/>
      </c>
      <c r="G47" s="742">
        <f t="shared" si="10"/>
        <v>0</v>
      </c>
      <c r="H47" s="240" t="str">
        <f t="shared" si="106"/>
        <v/>
      </c>
      <c r="I47" s="95"/>
      <c r="J47" s="365"/>
      <c r="K47" s="241"/>
      <c r="L47" s="265"/>
      <c r="M47" s="97"/>
      <c r="N47" s="96"/>
      <c r="O47" s="98"/>
      <c r="P47" s="93" t="str">
        <f>IF($I47="","",VLOOKUP($I47,MASTER!$G:$CF,65,0))</f>
        <v/>
      </c>
      <c r="Q47" s="93" t="str">
        <f>IF($I47="","",VLOOKUP($I47,MASTER!$G:$CF,37,0))</f>
        <v/>
      </c>
      <c r="R47" s="99" t="str">
        <f t="shared" si="11"/>
        <v/>
      </c>
      <c r="S47" s="93"/>
      <c r="T47" s="93" t="str">
        <f>IF($I47="","",VLOOKUP($I47,MASTER!$G:$CF,38,0))</f>
        <v/>
      </c>
      <c r="U47" s="93"/>
      <c r="V47" s="100" t="str">
        <f t="shared" si="12"/>
        <v/>
      </c>
      <c r="W47" s="170" t="str">
        <f t="shared" si="13"/>
        <v/>
      </c>
      <c r="X47" s="101" t="str">
        <f t="shared" si="14"/>
        <v/>
      </c>
      <c r="Y47" s="740" t="e">
        <f t="shared" si="15"/>
        <v>#VALUE!</v>
      </c>
      <c r="Z47" s="102" t="str">
        <f t="shared" si="115"/>
        <v/>
      </c>
      <c r="AA47" s="102" t="str">
        <f>IF(I47="","",Z47+X47/1440)</f>
        <v/>
      </c>
      <c r="AB47" s="102"/>
      <c r="AC47" s="102"/>
      <c r="AD47" s="194"/>
      <c r="AE47" s="93">
        <f>IFERROR(IF($I47="","",VLOOKUP($I47,MASTER!$G:$CF,48,0))*$X47,0)</f>
        <v>0</v>
      </c>
      <c r="AF47" s="93">
        <f>IFERROR(IF($I47="","",VLOOKUP($I47,MASTER!$G:$CF,49,0))*$X47,0)</f>
        <v>0</v>
      </c>
      <c r="AG47" s="93">
        <f>IFERROR(IF($I47="","",VLOOKUP($I47,MASTER!$G:$CF,50,0))*$X47,0)</f>
        <v>0</v>
      </c>
      <c r="AH47" s="93">
        <f>IFERROR(IF($I47="","",VLOOKUP($I47,MASTER!$G:$CF,51,0))*$X47,0)</f>
        <v>0</v>
      </c>
      <c r="AI47" s="103"/>
      <c r="AJ47" s="745"/>
      <c r="AK47" s="106">
        <f>IF(L47="",0,P47*L47)</f>
        <v>0</v>
      </c>
      <c r="AL47">
        <f t="shared" ref="AL47" si="122">I47</f>
        <v>0</v>
      </c>
      <c r="AM47" s="104" t="str">
        <f>Z47</f>
        <v/>
      </c>
      <c r="AN47" s="105" t="str">
        <f>IF(L47="","",L47*P47)</f>
        <v/>
      </c>
      <c r="AO47" s="106" t="str">
        <f>IF(X47="","",X47*P47)</f>
        <v/>
      </c>
      <c r="AP47" s="107" t="e">
        <f>+X47/(60*24)</f>
        <v>#VALUE!</v>
      </c>
    </row>
    <row r="48" spans="1:42" ht="50.1" hidden="1" customHeight="1">
      <c r="A48" s="271" t="e">
        <f>VLOOKUP($I48,MASTER!$B:$B,2,0)</f>
        <v>#N/A</v>
      </c>
      <c r="C48" s="92"/>
      <c r="D48" s="93" t="str">
        <f>IF($I48="","",VLOOKUP($I48,MASTER!$G:$CF,2,0))</f>
        <v/>
      </c>
      <c r="E48" s="93" t="str">
        <f>IF($I48="","",VLOOKUP($I48,MASTER!$G:$CF,25,0))</f>
        <v/>
      </c>
      <c r="F48" s="93" t="str">
        <f>IF($I48="","",VLOOKUP($I48,MASTER!$G:$CF,27,0))</f>
        <v/>
      </c>
      <c r="G48" s="742">
        <f t="shared" si="10"/>
        <v>0</v>
      </c>
      <c r="H48" s="240" t="str">
        <f t="shared" si="106"/>
        <v/>
      </c>
      <c r="I48" s="95"/>
      <c r="J48" s="365"/>
      <c r="K48" s="241"/>
      <c r="L48" s="265"/>
      <c r="M48" s="97"/>
      <c r="N48" s="96"/>
      <c r="O48" s="98"/>
      <c r="P48" s="93" t="str">
        <f>IF($I48="","",VLOOKUP($I48,MASTER!$G:$CF,65,0))</f>
        <v/>
      </c>
      <c r="Q48" s="93" t="str">
        <f>IF($I48="","",VLOOKUP($I48,MASTER!$G:$CF,37,0))</f>
        <v/>
      </c>
      <c r="R48" s="99" t="str">
        <f t="shared" si="11"/>
        <v/>
      </c>
      <c r="S48" s="93"/>
      <c r="T48" s="93" t="str">
        <f>IF($I48="","",VLOOKUP($I48,MASTER!$G:$CF,38,0))</f>
        <v/>
      </c>
      <c r="U48" s="93"/>
      <c r="V48" s="100" t="str">
        <f t="shared" si="12"/>
        <v/>
      </c>
      <c r="W48" s="170" t="str">
        <f t="shared" si="13"/>
        <v/>
      </c>
      <c r="X48" s="101" t="str">
        <f t="shared" si="14"/>
        <v/>
      </c>
      <c r="Y48" s="740" t="e">
        <f t="shared" si="15"/>
        <v>#VALUE!</v>
      </c>
      <c r="Z48" s="102" t="str">
        <f t="shared" si="115"/>
        <v/>
      </c>
      <c r="AA48" s="102" t="str">
        <f>IF(I48="","",Z48+X48/1440)</f>
        <v/>
      </c>
      <c r="AB48" s="102"/>
      <c r="AC48" s="102"/>
      <c r="AD48" s="194"/>
      <c r="AE48" s="93">
        <f>IFERROR(IF($I48="","",VLOOKUP($I48,MASTER!$G:$CF,48,0))*$X48,0)</f>
        <v>0</v>
      </c>
      <c r="AF48" s="93">
        <f>IFERROR(IF($I48="","",VLOOKUP($I48,MASTER!$G:$CF,49,0))*$X48,0)</f>
        <v>0</v>
      </c>
      <c r="AG48" s="93">
        <f>IFERROR(IF($I48="","",VLOOKUP($I48,MASTER!$G:$CF,50,0))*$X48,0)</f>
        <v>0</v>
      </c>
      <c r="AH48" s="93">
        <f>IFERROR(IF($I48="","",VLOOKUP($I48,MASTER!$G:$CF,51,0))*$X48,0)</f>
        <v>0</v>
      </c>
      <c r="AI48" s="103"/>
      <c r="AJ48" s="745"/>
      <c r="AK48" s="106">
        <f t="shared" ref="AK48" si="123">IF(L48="",0,P48*L48)</f>
        <v>0</v>
      </c>
      <c r="AL48">
        <f>I48</f>
        <v>0</v>
      </c>
      <c r="AM48" s="104" t="str">
        <f t="shared" ref="AM48" si="124">Z48</f>
        <v/>
      </c>
      <c r="AN48" s="105" t="str">
        <f t="shared" ref="AN48" si="125">IF(L48="","",L48*P48)</f>
        <v/>
      </c>
      <c r="AO48" s="106" t="str">
        <f t="shared" ref="AO48" si="126">IF(X48="","",X48*P48)</f>
        <v/>
      </c>
      <c r="AP48" s="107" t="e">
        <f t="shared" ref="AP48" si="127">+X48/(60*24)</f>
        <v>#VALUE!</v>
      </c>
    </row>
    <row r="49" spans="1:42" ht="50.1" hidden="1" customHeight="1">
      <c r="A49" s="271" t="e">
        <f>VLOOKUP($I49,MASTER!$B:$B,2,0)</f>
        <v>#N/A</v>
      </c>
      <c r="C49" s="92"/>
      <c r="D49" s="93" t="str">
        <f>IF($I49="","",VLOOKUP($I49,MASTER!$G:$CF,2,0))</f>
        <v/>
      </c>
      <c r="E49" s="93" t="str">
        <f>IF($I49="","",VLOOKUP($I49,MASTER!$G:$CF,25,0))</f>
        <v/>
      </c>
      <c r="F49" s="93" t="str">
        <f>IF($I49="","",VLOOKUP($I49,MASTER!$G:$CF,27,0))</f>
        <v/>
      </c>
      <c r="G49" s="742">
        <f t="shared" si="10"/>
        <v>0</v>
      </c>
      <c r="H49" s="240" t="str">
        <f t="shared" si="106"/>
        <v/>
      </c>
      <c r="I49" s="95"/>
      <c r="J49" s="365"/>
      <c r="K49" s="241"/>
      <c r="L49" s="265"/>
      <c r="M49" s="97"/>
      <c r="N49" s="273"/>
      <c r="O49" s="98"/>
      <c r="P49" s="93" t="str">
        <f>IF($I49="","",VLOOKUP($I49,MASTER!$G:$CF,65,0))</f>
        <v/>
      </c>
      <c r="Q49" s="93" t="str">
        <f>IF($I49="","",VLOOKUP($I49,MASTER!$G:$CF,37,0))</f>
        <v/>
      </c>
      <c r="R49" s="99" t="str">
        <f t="shared" si="11"/>
        <v/>
      </c>
      <c r="S49" s="93"/>
      <c r="T49" s="93" t="str">
        <f>IF($I49="","",VLOOKUP($I49,MASTER!$G:$CF,38,0))</f>
        <v/>
      </c>
      <c r="U49" s="93"/>
      <c r="V49" s="100" t="str">
        <f t="shared" si="12"/>
        <v/>
      </c>
      <c r="W49" s="170" t="str">
        <f t="shared" si="13"/>
        <v/>
      </c>
      <c r="X49" s="101" t="str">
        <f t="shared" si="14"/>
        <v/>
      </c>
      <c r="Y49" s="740" t="e">
        <f t="shared" si="15"/>
        <v>#VALUE!</v>
      </c>
      <c r="Z49" s="102" t="str">
        <f t="shared" si="115"/>
        <v/>
      </c>
      <c r="AA49" s="102" t="str">
        <f>IF(I49="","",Z49+X49/1440)</f>
        <v/>
      </c>
      <c r="AB49" s="102"/>
      <c r="AC49" s="102"/>
      <c r="AD49" s="194"/>
      <c r="AE49" s="93">
        <f>IFERROR(IF($I49="","",VLOOKUP($I49,MASTER!$G:$CF,48,0))*$X49,0)</f>
        <v>0</v>
      </c>
      <c r="AF49" s="93">
        <f>IFERROR(IF($I49="","",VLOOKUP($I49,MASTER!$G:$CF,49,0))*$X49,0)</f>
        <v>0</v>
      </c>
      <c r="AG49" s="93">
        <f>IFERROR(IF($I49="","",VLOOKUP($I49,MASTER!$G:$CF,50,0))*$X49,0)</f>
        <v>0</v>
      </c>
      <c r="AH49" s="93">
        <f>IFERROR(IF($I49="","",VLOOKUP($I49,MASTER!$G:$CF,51,0))*$X49,0)</f>
        <v>0</v>
      </c>
      <c r="AI49" s="103"/>
      <c r="AJ49" s="745"/>
      <c r="AK49" s="106">
        <f t="shared" ref="AK49" si="128">IF(L49="",0,P49*L49)</f>
        <v>0</v>
      </c>
      <c r="AL49">
        <f t="shared" ref="AL49" si="129">I49</f>
        <v>0</v>
      </c>
      <c r="AM49" s="104" t="str">
        <f>Z49</f>
        <v/>
      </c>
      <c r="AN49" s="105" t="str">
        <f>IF(L49="","",L49*P49)</f>
        <v/>
      </c>
      <c r="AO49" s="106" t="str">
        <f>IF(X49="","",X49*P49)</f>
        <v/>
      </c>
      <c r="AP49" s="107" t="e">
        <f>+X49/(60*24)</f>
        <v>#VALUE!</v>
      </c>
    </row>
    <row r="50" spans="1:42" ht="50.1" hidden="1" customHeight="1">
      <c r="A50" s="271" t="e">
        <f>VLOOKUP($I50,MASTER!$B:$B,2,0)</f>
        <v>#N/A</v>
      </c>
      <c r="C50" s="92"/>
      <c r="D50" s="93" t="str">
        <f>IF($I50="","",VLOOKUP($I50,MASTER!$G:$CF,2,0))</f>
        <v/>
      </c>
      <c r="E50" s="93" t="str">
        <f>IF($I50="","",VLOOKUP($I50,MASTER!$G:$CF,25,0))</f>
        <v/>
      </c>
      <c r="F50" s="93" t="str">
        <f>IF($I50="","",VLOOKUP($I50,MASTER!$G:$CF,27,0))</f>
        <v/>
      </c>
      <c r="G50" s="742">
        <f t="shared" si="10"/>
        <v>0</v>
      </c>
      <c r="H50" s="240" t="str">
        <f t="shared" si="106"/>
        <v/>
      </c>
      <c r="I50" s="95"/>
      <c r="J50" s="365"/>
      <c r="K50" s="241"/>
      <c r="L50" s="265"/>
      <c r="M50" s="97"/>
      <c r="N50" s="96"/>
      <c r="O50" s="98"/>
      <c r="P50" s="93" t="str">
        <f>IF($I50="","",VLOOKUP($I50,MASTER!$G:$CF,65,0))</f>
        <v/>
      </c>
      <c r="Q50" s="93" t="str">
        <f>IF($I50="","",VLOOKUP($I50,MASTER!$G:$CF,37,0))</f>
        <v/>
      </c>
      <c r="R50" s="99" t="str">
        <f t="shared" si="11"/>
        <v/>
      </c>
      <c r="S50" s="93"/>
      <c r="T50" s="93" t="str">
        <f>IF($I50="","",VLOOKUP($I50,MASTER!$G:$CF,38,0))</f>
        <v/>
      </c>
      <c r="U50" s="93"/>
      <c r="V50" s="100" t="str">
        <f t="shared" si="12"/>
        <v/>
      </c>
      <c r="W50" s="170" t="str">
        <f t="shared" si="13"/>
        <v/>
      </c>
      <c r="X50" s="101" t="str">
        <f t="shared" si="14"/>
        <v/>
      </c>
      <c r="Y50" s="740" t="e">
        <f t="shared" si="15"/>
        <v>#VALUE!</v>
      </c>
      <c r="Z50" s="102" t="str">
        <f t="shared" si="115"/>
        <v/>
      </c>
      <c r="AA50" s="102" t="str">
        <f t="shared" ref="AA50" si="130">IF(I50="","",Z50+X50/1440)</f>
        <v/>
      </c>
      <c r="AB50" s="102"/>
      <c r="AC50" s="102"/>
      <c r="AD50" s="194"/>
      <c r="AE50" s="93">
        <f>IFERROR(IF($I50="","",VLOOKUP($I50,MASTER!$G:$CF,48,0))*$X50,0)</f>
        <v>0</v>
      </c>
      <c r="AF50" s="93">
        <f>IFERROR(IF($I50="","",VLOOKUP($I50,MASTER!$G:$CF,49,0))*$X50,0)</f>
        <v>0</v>
      </c>
      <c r="AG50" s="93">
        <f>IFERROR(IF($I50="","",VLOOKUP($I50,MASTER!$G:$CF,50,0))*$X50,0)</f>
        <v>0</v>
      </c>
      <c r="AH50" s="93">
        <f>IFERROR(IF($I50="","",VLOOKUP($I50,MASTER!$G:$CF,51,0))*$X50,0)</f>
        <v>0</v>
      </c>
      <c r="AI50" s="103"/>
      <c r="AJ50" s="745"/>
      <c r="AK50" s="106">
        <f t="shared" ref="AK50" si="131">IF(L50="",0,P50*L50)</f>
        <v>0</v>
      </c>
      <c r="AL50">
        <f>I50</f>
        <v>0</v>
      </c>
      <c r="AM50" s="104" t="str">
        <f t="shared" ref="AM50" si="132">Z50</f>
        <v/>
      </c>
      <c r="AN50" s="105" t="str">
        <f t="shared" ref="AN50" si="133">IF(L50="","",L50*P50)</f>
        <v/>
      </c>
      <c r="AO50" s="106" t="str">
        <f t="shared" ref="AO50" si="134">IF(X50="","",X50*P50)</f>
        <v/>
      </c>
      <c r="AP50" s="107" t="e">
        <f t="shared" ref="AP50" si="135">+X50/(60*24)</f>
        <v>#VALUE!</v>
      </c>
    </row>
    <row r="51" spans="1:42" ht="50.1" hidden="1" customHeight="1">
      <c r="A51" s="271" t="e">
        <f>VLOOKUP($I51,MASTER!$B:$B,2,0)</f>
        <v>#N/A</v>
      </c>
      <c r="C51" s="92"/>
      <c r="D51" s="93" t="str">
        <f>IF($I51="","",VLOOKUP($I51,MASTER!$G:$CF,2,0))</f>
        <v/>
      </c>
      <c r="E51" s="93" t="str">
        <f>IF($I51="","",VLOOKUP($I51,MASTER!$G:$CF,25,0))</f>
        <v/>
      </c>
      <c r="F51" s="93" t="str">
        <f>IF($I51="","",VLOOKUP($I51,MASTER!$G:$CF,27,0))</f>
        <v/>
      </c>
      <c r="G51" s="742">
        <f t="shared" si="10"/>
        <v>0</v>
      </c>
      <c r="H51" s="240" t="str">
        <f t="shared" ref="H51:H53" si="136">IF($L51&lt;$F51="0","0",IF($L51="","",ROUNDUP(L51/F51,1)))</f>
        <v/>
      </c>
      <c r="I51" s="95"/>
      <c r="J51" s="365"/>
      <c r="K51" s="241"/>
      <c r="L51" s="265"/>
      <c r="M51" s="97"/>
      <c r="N51" s="96"/>
      <c r="O51" s="98"/>
      <c r="P51" s="93" t="str">
        <f>IF($I51="","",VLOOKUP($I51,MASTER!$G:$CF,65,0))</f>
        <v/>
      </c>
      <c r="Q51" s="93" t="str">
        <f>IF($I51="","",VLOOKUP($I51,MASTER!$G:$CF,37,0))</f>
        <v/>
      </c>
      <c r="R51" s="99" t="str">
        <f t="shared" si="11"/>
        <v/>
      </c>
      <c r="S51" s="93"/>
      <c r="T51" s="93" t="str">
        <f>IF($I51="","",VLOOKUP($I51,MASTER!$G:$CF,38,0))</f>
        <v/>
      </c>
      <c r="U51" s="93"/>
      <c r="V51" s="100" t="str">
        <f t="shared" si="12"/>
        <v/>
      </c>
      <c r="W51" s="170" t="str">
        <f t="shared" si="13"/>
        <v/>
      </c>
      <c r="X51" s="101" t="str">
        <f t="shared" si="14"/>
        <v/>
      </c>
      <c r="Y51" s="740" t="e">
        <f t="shared" si="15"/>
        <v>#VALUE!</v>
      </c>
      <c r="Z51" s="102" t="str">
        <f t="shared" si="115"/>
        <v/>
      </c>
      <c r="AA51" s="102" t="str">
        <f>IF(I51="","",Z51+X51/1440)</f>
        <v/>
      </c>
      <c r="AB51" s="102"/>
      <c r="AC51" s="102"/>
      <c r="AD51" s="194"/>
      <c r="AE51" s="93">
        <f>IFERROR(IF($I51="","",VLOOKUP($I51,MASTER!$G:$CF,48,0))*$X51,0)</f>
        <v>0</v>
      </c>
      <c r="AF51" s="93">
        <f>IFERROR(IF($I51="","",VLOOKUP($I51,MASTER!$G:$CF,49,0))*$X51,0)</f>
        <v>0</v>
      </c>
      <c r="AG51" s="93">
        <f>IFERROR(IF($I51="","",VLOOKUP($I51,MASTER!$G:$CF,50,0))*$X51,0)</f>
        <v>0</v>
      </c>
      <c r="AH51" s="93">
        <f>IFERROR(IF($I51="","",VLOOKUP($I51,MASTER!$G:$CF,51,0))*$X51,0)</f>
        <v>0</v>
      </c>
      <c r="AI51" s="103"/>
      <c r="AJ51" s="745"/>
      <c r="AK51" s="106">
        <f t="shared" ref="AK51" si="137">IF(L51="",0,P51*L51)</f>
        <v>0</v>
      </c>
      <c r="AL51">
        <f>I51</f>
        <v>0</v>
      </c>
      <c r="AM51" s="104" t="str">
        <f t="shared" ref="AM51" si="138">Z51</f>
        <v/>
      </c>
      <c r="AN51" s="105" t="str">
        <f t="shared" ref="AN51" si="139">IF(L51="","",L51*P51)</f>
        <v/>
      </c>
      <c r="AO51" s="106" t="str">
        <f t="shared" ref="AO51" si="140">IF(X51="","",X51*P51)</f>
        <v/>
      </c>
      <c r="AP51" s="107" t="e">
        <f t="shared" ref="AP51" si="141">+X51/(60*24)</f>
        <v>#VALUE!</v>
      </c>
    </row>
    <row r="52" spans="1:42" ht="50.1" hidden="1" customHeight="1">
      <c r="A52" s="271" t="e">
        <f>VLOOKUP($I52,MASTER!$B:$B,2,0)</f>
        <v>#N/A</v>
      </c>
      <c r="C52" s="92"/>
      <c r="D52" s="93" t="str">
        <f>IF($I52="","",VLOOKUP($I52,MASTER!$G:$CF,2,0))</f>
        <v/>
      </c>
      <c r="E52" s="93" t="str">
        <f>IF($I52="","",VLOOKUP($I52,MASTER!$G:$CF,25,0))</f>
        <v/>
      </c>
      <c r="F52" s="93" t="str">
        <f>IF($I52="","",VLOOKUP($I52,MASTER!$G:$CF,27,0))</f>
        <v/>
      </c>
      <c r="G52" s="742">
        <f t="shared" si="10"/>
        <v>0</v>
      </c>
      <c r="H52" s="240" t="str">
        <f>IF($L52&lt;$F52="0","0",IF($L52="","",ROUNDUP(L52/F52,1)))</f>
        <v/>
      </c>
      <c r="I52" s="95"/>
      <c r="J52" s="365"/>
      <c r="K52" s="241"/>
      <c r="L52" s="265"/>
      <c r="M52" s="97"/>
      <c r="N52" s="265"/>
      <c r="O52" s="98"/>
      <c r="P52" s="93" t="str">
        <f>IF($I52="","",VLOOKUP($I52,MASTER!$G:$CF,65,0))</f>
        <v/>
      </c>
      <c r="Q52" s="93" t="str">
        <f>IF($I52="","",VLOOKUP($I52,MASTER!$G:$CF,37,0))</f>
        <v/>
      </c>
      <c r="R52" s="99" t="str">
        <f t="shared" si="11"/>
        <v/>
      </c>
      <c r="S52" s="93"/>
      <c r="T52" s="93" t="str">
        <f>IF($I52="","",VLOOKUP($I52,MASTER!$G:$CF,38,0))</f>
        <v/>
      </c>
      <c r="U52" s="93"/>
      <c r="V52" s="100" t="str">
        <f t="shared" si="12"/>
        <v/>
      </c>
      <c r="W52" s="170" t="str">
        <f t="shared" si="13"/>
        <v/>
      </c>
      <c r="X52" s="101" t="str">
        <f t="shared" si="14"/>
        <v/>
      </c>
      <c r="Y52" s="740" t="e">
        <f t="shared" si="15"/>
        <v>#VALUE!</v>
      </c>
      <c r="Z52" s="102" t="str">
        <f t="shared" si="115"/>
        <v/>
      </c>
      <c r="AA52" s="102" t="str">
        <f t="shared" ref="AA52" si="142">IF(I52="","",Z52+X52/1440)</f>
        <v/>
      </c>
      <c r="AB52" s="102"/>
      <c r="AC52" s="102"/>
      <c r="AD52" s="194"/>
      <c r="AE52" s="93">
        <f>IFERROR(IF($I52="","",VLOOKUP($I52,MASTER!$G:$CF,48,0))*$X52,0)</f>
        <v>0</v>
      </c>
      <c r="AF52" s="93">
        <f>IFERROR(IF($I52="","",VLOOKUP($I52,MASTER!$G:$CF,49,0))*$X52,0)</f>
        <v>0</v>
      </c>
      <c r="AG52" s="93">
        <f>IFERROR(IF($I52="","",VLOOKUP($I52,MASTER!$G:$CF,50,0))*$X52,0)</f>
        <v>0</v>
      </c>
      <c r="AH52" s="93">
        <f>IFERROR(IF($I52="","",VLOOKUP($I52,MASTER!$G:$CF,51,0))*$X52,0)</f>
        <v>0</v>
      </c>
      <c r="AI52" s="103"/>
      <c r="AJ52" s="745"/>
      <c r="AK52" s="106">
        <f>IF(L52="",0,P52*L52)</f>
        <v>0</v>
      </c>
      <c r="AL52">
        <f>I52</f>
        <v>0</v>
      </c>
      <c r="AM52" s="104" t="str">
        <f t="shared" ref="AM52" si="143">Z52</f>
        <v/>
      </c>
      <c r="AN52" s="105" t="str">
        <f t="shared" ref="AN52" si="144">IF(L52="","",L52*P52)</f>
        <v/>
      </c>
      <c r="AO52" s="106" t="str">
        <f t="shared" ref="AO52" si="145">IF(X52="","",X52*P52)</f>
        <v/>
      </c>
      <c r="AP52" s="107" t="e">
        <f t="shared" ref="AP52" si="146">+X52/(60*24)</f>
        <v>#VALUE!</v>
      </c>
    </row>
    <row r="53" spans="1:42" ht="50.1" hidden="1" customHeight="1">
      <c r="A53" s="271" t="e">
        <f>VLOOKUP($I53,MASTER!$B:$B,2,0)</f>
        <v>#N/A</v>
      </c>
      <c r="C53" s="92"/>
      <c r="D53" s="93" t="str">
        <f>IF($I53="","",VLOOKUP($I53,MASTER!$G:$CF,2,0))</f>
        <v/>
      </c>
      <c r="E53" s="93" t="str">
        <f>IF($I53="","",VLOOKUP($I53,MASTER!$G:$CF,25,0))</f>
        <v/>
      </c>
      <c r="F53" s="93" t="str">
        <f>IF($I53="","",VLOOKUP($I53,MASTER!$G:$CF,27,0))</f>
        <v/>
      </c>
      <c r="G53" s="742">
        <f t="shared" si="10"/>
        <v>0</v>
      </c>
      <c r="H53" s="240" t="str">
        <f t="shared" si="136"/>
        <v/>
      </c>
      <c r="I53" s="95"/>
      <c r="J53" s="365"/>
      <c r="K53" s="241"/>
      <c r="L53" s="265"/>
      <c r="M53" s="97"/>
      <c r="N53" s="226">
        <f>+L53</f>
        <v>0</v>
      </c>
      <c r="O53" s="98"/>
      <c r="P53" s="93" t="str">
        <f>IF($I53="","",VLOOKUP($I53,MASTER!$G:$CF,65,0))</f>
        <v/>
      </c>
      <c r="Q53" s="93" t="str">
        <f>IF($I53="","",VLOOKUP($I53,MASTER!$G:$CF,37,0))</f>
        <v/>
      </c>
      <c r="R53" s="99" t="str">
        <f t="shared" si="11"/>
        <v/>
      </c>
      <c r="S53" s="93"/>
      <c r="T53" s="93" t="str">
        <f>IF($I53="","",VLOOKUP($I53,MASTER!$G:$CF,38,0))</f>
        <v/>
      </c>
      <c r="U53" s="93"/>
      <c r="V53" s="100" t="str">
        <f t="shared" si="12"/>
        <v/>
      </c>
      <c r="W53" s="170" t="str">
        <f t="shared" si="13"/>
        <v/>
      </c>
      <c r="X53" s="101" t="str">
        <f t="shared" si="14"/>
        <v/>
      </c>
      <c r="Y53" s="740" t="e">
        <f t="shared" si="15"/>
        <v>#VALUE!</v>
      </c>
      <c r="Z53" s="102"/>
      <c r="AA53" s="102" t="str">
        <f t="shared" ref="AA53" si="147">IF(I53="","",Z53+X53/1440)</f>
        <v/>
      </c>
      <c r="AB53" s="102"/>
      <c r="AC53" s="102"/>
      <c r="AD53" s="194"/>
      <c r="AE53" s="93">
        <f>IFERROR(IF($I53="","",VLOOKUP($I53,MASTER!$G:$CF,48,0))*$X53,0)</f>
        <v>0</v>
      </c>
      <c r="AF53" s="93">
        <f>IFERROR(IF($I53="","",VLOOKUP($I53,MASTER!$G:$CF,49,0))*$X53,0)</f>
        <v>0</v>
      </c>
      <c r="AG53" s="93">
        <f>IFERROR(IF($I53="","",VLOOKUP($I53,MASTER!$G:$CF,50,0))*$X53,0)</f>
        <v>0</v>
      </c>
      <c r="AH53" s="93">
        <f>IFERROR(IF($I53="","",VLOOKUP($I53,MASTER!$G:$CF,51,0))*$X53,0)</f>
        <v>0</v>
      </c>
      <c r="AI53" s="103"/>
      <c r="AJ53" s="745"/>
      <c r="AK53" s="106">
        <f t="shared" ref="AK53" si="148">IF(L53="",0,P53*L53)</f>
        <v>0</v>
      </c>
      <c r="AL53">
        <f t="shared" ref="AL53" si="149">I53</f>
        <v>0</v>
      </c>
      <c r="AM53" s="104">
        <f t="shared" ref="AM53" si="150">Z53</f>
        <v>0</v>
      </c>
      <c r="AN53" s="105" t="str">
        <f t="shared" ref="AN53" si="151">IF(L53="","",L53*P53)</f>
        <v/>
      </c>
      <c r="AO53" s="106" t="str">
        <f t="shared" ref="AO53" si="152">IF(X53="","",X53*P53)</f>
        <v/>
      </c>
      <c r="AP53" s="107" t="e">
        <f t="shared" ref="AP53" si="153">+X53/(60*24)</f>
        <v>#VALUE!</v>
      </c>
    </row>
    <row r="54" spans="1:42" ht="50.1" hidden="1" customHeight="1">
      <c r="A54" s="271" t="e">
        <f>VLOOKUP($I54,MASTER!$B:$B,2,0)</f>
        <v>#N/A</v>
      </c>
      <c r="C54" s="92"/>
      <c r="D54" s="93" t="str">
        <f>IF($I54="","",VLOOKUP($I54,MASTER!$G:$CF,2,0))</f>
        <v/>
      </c>
      <c r="E54" s="93" t="str">
        <f>IF($I54="","",VLOOKUP($I54,MASTER!$G:$CF,25,0))</f>
        <v/>
      </c>
      <c r="F54" s="93" t="str">
        <f>IF($I54="","",VLOOKUP($I54,MASTER!$G:$CF,27,0))</f>
        <v/>
      </c>
      <c r="G54" s="742">
        <f t="shared" si="10"/>
        <v>0</v>
      </c>
      <c r="H54" s="240" t="str">
        <f t="shared" ref="H54" si="154">IF($L54&lt;$F54="0","0",IF($L54="","",ROUNDUP(L54/F54,1)))</f>
        <v/>
      </c>
      <c r="I54" s="95"/>
      <c r="J54" s="365"/>
      <c r="K54" s="241"/>
      <c r="L54" s="265"/>
      <c r="M54" s="97"/>
      <c r="N54" s="226">
        <f t="shared" ref="N54" si="155">+L54</f>
        <v>0</v>
      </c>
      <c r="O54" s="98"/>
      <c r="P54" s="93" t="str">
        <f>IF($I54="","",VLOOKUP($I54,MASTER!$G:$CF,65,0))</f>
        <v/>
      </c>
      <c r="Q54" s="93" t="str">
        <f>IF($I54="","",VLOOKUP($I54,MASTER!$G:$CF,37,0))</f>
        <v/>
      </c>
      <c r="R54" s="99" t="str">
        <f t="shared" si="11"/>
        <v/>
      </c>
      <c r="S54" s="93"/>
      <c r="T54" s="93" t="str">
        <f>IF($I54="","",VLOOKUP($I54,MASTER!$G:$CF,38,0))</f>
        <v/>
      </c>
      <c r="U54" s="93"/>
      <c r="V54" s="100" t="str">
        <f t="shared" si="12"/>
        <v/>
      </c>
      <c r="W54" s="170" t="str">
        <f t="shared" si="13"/>
        <v/>
      </c>
      <c r="X54" s="101" t="str">
        <f t="shared" si="14"/>
        <v/>
      </c>
      <c r="Y54" s="740" t="e">
        <f t="shared" si="15"/>
        <v>#VALUE!</v>
      </c>
      <c r="Z54" s="102"/>
      <c r="AA54" s="102"/>
      <c r="AB54" s="102"/>
      <c r="AC54" s="102"/>
      <c r="AD54" s="194"/>
      <c r="AE54" s="93">
        <f>IFERROR(IF($I54="","",VLOOKUP($I54,MASTER!$G:$CF,48,0))*$X54,0)</f>
        <v>0</v>
      </c>
      <c r="AF54" s="93">
        <f>IFERROR(IF($I54="","",VLOOKUP($I54,MASTER!$G:$CF,49,0))*$X54,0)</f>
        <v>0</v>
      </c>
      <c r="AG54" s="93">
        <f>IFERROR(IF($I54="","",VLOOKUP($I54,MASTER!$G:$CF,50,0))*$X54,0)</f>
        <v>0</v>
      </c>
      <c r="AH54" s="93">
        <f>IFERROR(IF($I54="","",VLOOKUP($I54,MASTER!$G:$CF,51,0))*$X54,0)</f>
        <v>0</v>
      </c>
      <c r="AI54" s="103"/>
      <c r="AJ54" s="745"/>
      <c r="AK54" s="106">
        <f t="shared" ref="AK54" si="156">IF(L54="",0,P54*L54)</f>
        <v>0</v>
      </c>
      <c r="AL54">
        <f>I54</f>
        <v>0</v>
      </c>
      <c r="AM54" s="104">
        <f t="shared" ref="AM54" si="157">Z54</f>
        <v>0</v>
      </c>
      <c r="AN54" s="105" t="str">
        <f t="shared" ref="AN54" si="158">IF(L54="","",L54*P54)</f>
        <v/>
      </c>
      <c r="AO54" s="106" t="str">
        <f t="shared" ref="AO54" si="159">IF(X54="","",X54*P54)</f>
        <v/>
      </c>
      <c r="AP54" s="107" t="e">
        <f t="shared" ref="AP54" si="160">+X54/(60*24)</f>
        <v>#VALUE!</v>
      </c>
    </row>
    <row r="55" spans="1:42" ht="50.1" hidden="1" customHeight="1">
      <c r="A55" s="271" t="e">
        <f>VLOOKUP($I55,MASTER!$B:$B,2,0)</f>
        <v>#N/A</v>
      </c>
      <c r="C55" s="92"/>
      <c r="D55" s="93" t="str">
        <f>IF($I55="","",VLOOKUP($I55,MASTER!$G:$CF,2,0))</f>
        <v/>
      </c>
      <c r="E55" s="93" t="str">
        <f>IF($I55="","",VLOOKUP($I55,MASTER!$G:$CF,25,0))</f>
        <v/>
      </c>
      <c r="F55" s="93" t="str">
        <f>IF($I55="","",VLOOKUP($I55,MASTER!$G:$CF,27,0))</f>
        <v/>
      </c>
      <c r="G55" s="742">
        <f t="shared" si="10"/>
        <v>0</v>
      </c>
      <c r="H55" s="240" t="str">
        <f t="shared" ref="H55" si="161">IF($L55&lt;$F55="0","0",IF($L55="","",ROUNDUP(L55/F55,1)))</f>
        <v/>
      </c>
      <c r="I55" s="95"/>
      <c r="J55" s="365"/>
      <c r="K55" s="241"/>
      <c r="L55" s="265"/>
      <c r="M55" s="97"/>
      <c r="N55" s="96"/>
      <c r="O55" s="98"/>
      <c r="P55" s="93" t="str">
        <f>IF($I55="","",VLOOKUP($I55,MASTER!$G:$CF,65,0))</f>
        <v/>
      </c>
      <c r="Q55" s="93" t="str">
        <f>IF($I55="","",VLOOKUP($I55,MASTER!$G:$CF,37,0))</f>
        <v/>
      </c>
      <c r="R55" s="99" t="str">
        <f t="shared" si="11"/>
        <v/>
      </c>
      <c r="S55" s="93"/>
      <c r="T55" s="93" t="str">
        <f>IF($I55="","",VLOOKUP($I55,MASTER!$G:$CF,38,0))</f>
        <v/>
      </c>
      <c r="U55" s="93"/>
      <c r="V55" s="100" t="str">
        <f t="shared" si="12"/>
        <v/>
      </c>
      <c r="W55" s="170" t="str">
        <f t="shared" si="13"/>
        <v/>
      </c>
      <c r="X55" s="101" t="str">
        <f t="shared" si="14"/>
        <v/>
      </c>
      <c r="Y55" s="740" t="e">
        <f t="shared" si="15"/>
        <v>#VALUE!</v>
      </c>
      <c r="Z55" s="102"/>
      <c r="AA55" s="102"/>
      <c r="AB55" s="102"/>
      <c r="AC55" s="102"/>
      <c r="AD55" s="194"/>
      <c r="AE55" s="93">
        <f>IFERROR(IF($I55="","",VLOOKUP($I55,MASTER!$G:$CF,48,0))*$X55,0)</f>
        <v>0</v>
      </c>
      <c r="AF55" s="93">
        <f>IFERROR(IF($I55="","",VLOOKUP($I55,MASTER!$G:$CF,49,0))*$X55,0)</f>
        <v>0</v>
      </c>
      <c r="AG55" s="93">
        <f>IFERROR(IF($I55="","",VLOOKUP($I55,MASTER!$G:$CF,50,0))*$X55,0)</f>
        <v>0</v>
      </c>
      <c r="AH55" s="93">
        <f>IFERROR(IF($I55="","",VLOOKUP($I55,MASTER!$G:$CF,51,0))*$X55,0)</f>
        <v>0</v>
      </c>
      <c r="AI55" s="103"/>
      <c r="AJ55" s="745"/>
      <c r="AK55" s="106">
        <f>IF(L55="",0,P55*L55)</f>
        <v>0</v>
      </c>
      <c r="AL55">
        <f t="shared" ref="AL55:AL56" si="162">I55</f>
        <v>0</v>
      </c>
      <c r="AM55" s="104">
        <f t="shared" ref="AM55" si="163">Z55</f>
        <v>0</v>
      </c>
      <c r="AN55" s="105" t="str">
        <f t="shared" ref="AN55" si="164">IF(L55="","",L55*P55)</f>
        <v/>
      </c>
      <c r="AO55" s="106" t="str">
        <f t="shared" ref="AO55" si="165">IF(X55="","",X55*P55)</f>
        <v/>
      </c>
      <c r="AP55" s="107" t="e">
        <f t="shared" ref="AP55" si="166">+X55/(60*24)</f>
        <v>#VALUE!</v>
      </c>
    </row>
    <row r="56" spans="1:42" ht="50.1" hidden="1" customHeight="1">
      <c r="A56" s="271" t="e">
        <f>VLOOKUP($I56,MASTER!$B:$B,2,0)</f>
        <v>#N/A</v>
      </c>
      <c r="C56" s="92"/>
      <c r="D56" s="93" t="str">
        <f>IF($I56="","",VLOOKUP($I56,MASTER!$G:$CF,2,0))</f>
        <v/>
      </c>
      <c r="E56" s="93" t="str">
        <f>IF($I56="","",VLOOKUP($I56,MASTER!$G:$CF,25,0))</f>
        <v/>
      </c>
      <c r="F56" s="93" t="str">
        <f>IF($I56="","",VLOOKUP($I56,MASTER!$G:$CF,27,0))</f>
        <v/>
      </c>
      <c r="G56" s="742">
        <f t="shared" si="10"/>
        <v>0</v>
      </c>
      <c r="H56" s="240" t="str">
        <f t="shared" ref="H56" si="167">IF($L56&lt;$F56="0","0",IF($L56="","",ROUNDUP(L56/F56,1)))</f>
        <v/>
      </c>
      <c r="I56" s="95"/>
      <c r="J56" s="365"/>
      <c r="K56" s="241"/>
      <c r="L56" s="265"/>
      <c r="M56" s="97"/>
      <c r="N56" s="96"/>
      <c r="O56" s="98"/>
      <c r="P56" s="93" t="str">
        <f>IF($I56="","",VLOOKUP($I56,MASTER!$G:$CF,65,0))</f>
        <v/>
      </c>
      <c r="Q56" s="93" t="str">
        <f>IF($I56="","",VLOOKUP($I56,MASTER!$G:$CF,37,0))</f>
        <v/>
      </c>
      <c r="R56" s="99" t="str">
        <f t="shared" si="11"/>
        <v/>
      </c>
      <c r="S56" s="93"/>
      <c r="T56" s="93" t="str">
        <f>IF($I56="","",VLOOKUP($I56,MASTER!$G:$CF,38,0))</f>
        <v/>
      </c>
      <c r="U56" s="93"/>
      <c r="V56" s="100" t="str">
        <f t="shared" si="12"/>
        <v/>
      </c>
      <c r="W56" s="170" t="str">
        <f t="shared" si="13"/>
        <v/>
      </c>
      <c r="X56" s="101" t="str">
        <f t="shared" si="14"/>
        <v/>
      </c>
      <c r="Y56" s="740" t="e">
        <f t="shared" si="15"/>
        <v>#VALUE!</v>
      </c>
      <c r="Z56" s="102"/>
      <c r="AA56" s="102"/>
      <c r="AB56" s="102"/>
      <c r="AC56" s="102"/>
      <c r="AD56" s="194"/>
      <c r="AE56" s="93">
        <f>IFERROR(IF($I56="","",VLOOKUP($I56,MASTER!$G:$CF,48,0))*$X56,0)</f>
        <v>0</v>
      </c>
      <c r="AF56" s="93">
        <f>IFERROR(IF($I56="","",VLOOKUP($I56,MASTER!$G:$CF,49,0))*$X56,0)</f>
        <v>0</v>
      </c>
      <c r="AG56" s="93">
        <f>IFERROR(IF($I56="","",VLOOKUP($I56,MASTER!$G:$CF,50,0))*$X56,0)</f>
        <v>0</v>
      </c>
      <c r="AH56" s="93">
        <f>IFERROR(IF($I56="","",VLOOKUP($I56,MASTER!$G:$CF,51,0))*$X56,0)</f>
        <v>0</v>
      </c>
      <c r="AI56" s="103"/>
      <c r="AJ56" s="745"/>
      <c r="AK56" s="106">
        <f>IF(L56="",0,P56*L56)</f>
        <v>0</v>
      </c>
      <c r="AL56">
        <f t="shared" si="162"/>
        <v>0</v>
      </c>
      <c r="AM56" s="104">
        <f>Z56</f>
        <v>0</v>
      </c>
      <c r="AN56" s="105" t="str">
        <f>IF(L56="","",L56*P56)</f>
        <v/>
      </c>
      <c r="AO56" s="106" t="str">
        <f>IF(X56="","",X56*P56)</f>
        <v/>
      </c>
      <c r="AP56" s="107" t="e">
        <f>+X56/(60*24)</f>
        <v>#VALUE!</v>
      </c>
    </row>
    <row r="57" spans="1:42" ht="50.1" hidden="1" customHeight="1">
      <c r="A57" s="271" t="e">
        <f>VLOOKUP($I57,MASTER!$B:$B,2,0)</f>
        <v>#N/A</v>
      </c>
      <c r="C57" s="92"/>
      <c r="D57" s="93" t="str">
        <f>IF($I57="","",VLOOKUP($I57,MASTER!$G:$CF,2,0))</f>
        <v/>
      </c>
      <c r="E57" s="93" t="str">
        <f>IF($I57="","",VLOOKUP($I57,MASTER!$G:$CF,25,0))</f>
        <v/>
      </c>
      <c r="F57" s="93" t="str">
        <f>IF($I57="","",VLOOKUP($I57,MASTER!$G:$CF,27,0))</f>
        <v/>
      </c>
      <c r="G57" s="742">
        <f t="shared" si="10"/>
        <v>0</v>
      </c>
      <c r="H57" s="240" t="str">
        <f t="shared" ref="H57" si="168">IF($L57&lt;$F57="0","0",IF($L57="","",ROUNDUP(L57/F57,1)))</f>
        <v/>
      </c>
      <c r="I57" s="95"/>
      <c r="J57" s="365"/>
      <c r="K57" s="241"/>
      <c r="L57" s="265"/>
      <c r="M57" s="97"/>
      <c r="N57" s="265"/>
      <c r="O57" s="98"/>
      <c r="P57" s="93" t="str">
        <f>IF($I57="","",VLOOKUP($I57,MASTER!$G:$CF,65,0))</f>
        <v/>
      </c>
      <c r="Q57" s="93" t="str">
        <f>IF($I57="","",VLOOKUP($I57,MASTER!$G:$CF,37,0))</f>
        <v/>
      </c>
      <c r="R57" s="99" t="str">
        <f t="shared" si="11"/>
        <v/>
      </c>
      <c r="S57" s="93"/>
      <c r="T57" s="93" t="str">
        <f>IF($I57="","",VLOOKUP($I57,MASTER!$G:$CF,38,0))</f>
        <v/>
      </c>
      <c r="U57" s="93"/>
      <c r="V57" s="100" t="str">
        <f t="shared" si="12"/>
        <v/>
      </c>
      <c r="W57" s="170" t="str">
        <f t="shared" si="13"/>
        <v/>
      </c>
      <c r="X57" s="101" t="str">
        <f t="shared" si="14"/>
        <v/>
      </c>
      <c r="Y57" s="740" t="e">
        <f t="shared" si="15"/>
        <v>#VALUE!</v>
      </c>
      <c r="Z57" s="102"/>
      <c r="AA57" s="102"/>
      <c r="AB57" s="102"/>
      <c r="AC57" s="102"/>
      <c r="AD57" s="194"/>
      <c r="AE57" s="93">
        <f>IFERROR(IF($I57="","",VLOOKUP($I57,MASTER!$G:$CF,48,0))*$X57,0)</f>
        <v>0</v>
      </c>
      <c r="AF57" s="93">
        <f>IFERROR(IF($I57="","",VLOOKUP($I57,MASTER!$G:$CF,49,0))*$X57,0)</f>
        <v>0</v>
      </c>
      <c r="AG57" s="93">
        <f>IFERROR(IF($I57="","",VLOOKUP($I57,MASTER!$G:$CF,50,0))*$X57,0)</f>
        <v>0</v>
      </c>
      <c r="AH57" s="93">
        <f>IFERROR(IF($I57="","",VLOOKUP($I57,MASTER!$G:$CF,51,0))*$X57,0)</f>
        <v>0</v>
      </c>
      <c r="AI57" s="103"/>
      <c r="AJ57" s="745"/>
      <c r="AK57" s="106">
        <f>IF(L57="",0,P57*L57)</f>
        <v>0</v>
      </c>
      <c r="AL57">
        <f t="shared" ref="AL57" si="169">I57</f>
        <v>0</v>
      </c>
      <c r="AM57" s="104">
        <f t="shared" ref="AM57" si="170">Z57</f>
        <v>0</v>
      </c>
      <c r="AN57" s="105" t="str">
        <f t="shared" ref="AN57" si="171">IF(L57="","",L57*P57)</f>
        <v/>
      </c>
      <c r="AO57" s="106" t="str">
        <f t="shared" ref="AO57" si="172">IF(X57="","",X57*P57)</f>
        <v/>
      </c>
      <c r="AP57" s="107" t="e">
        <f t="shared" ref="AP57" si="173">+X57/(60*24)</f>
        <v>#VALUE!</v>
      </c>
    </row>
    <row r="58" spans="1:42" ht="50.1" hidden="1" customHeight="1">
      <c r="A58" s="271" t="e">
        <f>VLOOKUP($I58,MASTER!$B:$B,2,0)</f>
        <v>#N/A</v>
      </c>
      <c r="C58" s="92"/>
      <c r="D58" s="93" t="str">
        <f>IF($I58="","",VLOOKUP($I58,MASTER!$G:$CF,2,0))</f>
        <v/>
      </c>
      <c r="E58" s="93" t="str">
        <f>IF($I58="","",VLOOKUP($I58,MASTER!$G:$CF,25,0))</f>
        <v/>
      </c>
      <c r="F58" s="93" t="str">
        <f>IF($I58="","",VLOOKUP($I58,MASTER!$G:$CF,27,0))</f>
        <v/>
      </c>
      <c r="G58" s="742">
        <f t="shared" si="10"/>
        <v>0</v>
      </c>
      <c r="H58" s="94" t="str">
        <f t="shared" ref="H58:H61" si="174">IF($L58&lt;$F58="0","0",IF($L58="","",ROUNDUP(L58/F58,1)))</f>
        <v/>
      </c>
      <c r="I58" s="95"/>
      <c r="J58" s="365"/>
      <c r="K58" s="241"/>
      <c r="L58" s="244"/>
      <c r="M58" s="97"/>
      <c r="N58" s="226">
        <f t="shared" ref="N58:N61" si="175">+L58</f>
        <v>0</v>
      </c>
      <c r="O58" s="98"/>
      <c r="P58" s="93" t="str">
        <f>IF($I58="","",VLOOKUP($I58,MASTER!$G:$CF,65,0))</f>
        <v/>
      </c>
      <c r="Q58" s="93" t="str">
        <f>IF($I58="","",VLOOKUP($I58,MASTER!$G:$CF,37,0))</f>
        <v/>
      </c>
      <c r="R58" s="99" t="str">
        <f t="shared" si="11"/>
        <v/>
      </c>
      <c r="S58" s="93"/>
      <c r="T58" s="93" t="str">
        <f>IF($I58="","",VLOOKUP($I58,MASTER!$G:$CF,38,0))</f>
        <v/>
      </c>
      <c r="U58" s="93"/>
      <c r="V58" s="100" t="str">
        <f t="shared" si="12"/>
        <v/>
      </c>
      <c r="W58" s="170" t="str">
        <f t="shared" si="13"/>
        <v/>
      </c>
      <c r="X58" s="101" t="str">
        <f t="shared" si="14"/>
        <v/>
      </c>
      <c r="Y58" s="740" t="e">
        <f t="shared" si="15"/>
        <v>#VALUE!</v>
      </c>
      <c r="Z58" s="102"/>
      <c r="AA58" s="102"/>
      <c r="AB58" s="102"/>
      <c r="AC58" s="102"/>
      <c r="AD58" s="194"/>
      <c r="AE58" s="93">
        <f>IFERROR(IF($I58="","",VLOOKUP($I58,MASTER!$G:$CF,48,0))*$X58,0)</f>
        <v>0</v>
      </c>
      <c r="AF58" s="93">
        <f>IFERROR(IF($I58="","",VLOOKUP($I58,MASTER!$G:$CF,49,0))*$X58,0)</f>
        <v>0</v>
      </c>
      <c r="AG58" s="93">
        <f>IFERROR(IF($I58="","",VLOOKUP($I58,MASTER!$G:$CF,50,0))*$X58,0)</f>
        <v>0</v>
      </c>
      <c r="AH58" s="93">
        <f>IFERROR(IF($I58="","",VLOOKUP($I58,MASTER!$G:$CF,51,0))*$X58,0)</f>
        <v>0</v>
      </c>
      <c r="AI58" s="103"/>
      <c r="AJ58" s="745"/>
      <c r="AK58" s="106">
        <f t="shared" ref="AK58" si="176">IF(L58="",0,P58*L58)</f>
        <v>0</v>
      </c>
      <c r="AL58">
        <f t="shared" ref="AL58:AL60" si="177">I58</f>
        <v>0</v>
      </c>
      <c r="AM58" s="104">
        <f t="shared" ref="AM58:AM61" si="178">Z58</f>
        <v>0</v>
      </c>
      <c r="AN58" s="105" t="str">
        <f t="shared" ref="AN58:AN100" si="179">IF(L58="","",L58*P58)</f>
        <v/>
      </c>
      <c r="AO58" s="106" t="str">
        <f t="shared" ref="AO58:AO100" si="180">IF(X58="","",X58*P58)</f>
        <v/>
      </c>
      <c r="AP58" s="107" t="e">
        <f t="shared" ref="AP58:AP61" si="181">+X58/(60*24)</f>
        <v>#VALUE!</v>
      </c>
    </row>
    <row r="59" spans="1:42" ht="50.1" hidden="1" customHeight="1">
      <c r="A59" s="271" t="e">
        <f>VLOOKUP($I59,MASTER!$B:$B,2,0)</f>
        <v>#N/A</v>
      </c>
      <c r="C59" s="92"/>
      <c r="D59" s="93" t="str">
        <f>IF($I59="","",VLOOKUP($I59,MASTER!$G:$CF,2,0))</f>
        <v/>
      </c>
      <c r="E59" s="93" t="str">
        <f>IF($I59="","",VLOOKUP($I59,MASTER!$G:$CF,25,0))</f>
        <v/>
      </c>
      <c r="F59" s="93" t="str">
        <f>IF($I59="","",VLOOKUP($I59,MASTER!$G:$CF,27,0))</f>
        <v/>
      </c>
      <c r="G59" s="742">
        <f t="shared" si="10"/>
        <v>0</v>
      </c>
      <c r="H59" s="94" t="str">
        <f>IF($L59&lt;$F59="0","0",IF($L59="","",ROUNDUP(L59/F59,1)))</f>
        <v/>
      </c>
      <c r="I59" s="95"/>
      <c r="J59" s="365"/>
      <c r="K59" s="241"/>
      <c r="L59" s="265"/>
      <c r="M59" s="97"/>
      <c r="N59" s="226">
        <f>+L59</f>
        <v>0</v>
      </c>
      <c r="O59" s="98"/>
      <c r="P59" s="93" t="str">
        <f>IF($I59="","",VLOOKUP($I59,MASTER!$G:$CF,65,0))</f>
        <v/>
      </c>
      <c r="Q59" s="93" t="str">
        <f>IF($I59="","",VLOOKUP($I59,MASTER!$G:$CF,37,0))</f>
        <v/>
      </c>
      <c r="R59" s="99" t="str">
        <f t="shared" si="11"/>
        <v/>
      </c>
      <c r="S59" s="93"/>
      <c r="T59" s="93" t="str">
        <f>IF($I59="","",VLOOKUP($I59,MASTER!$G:$CF,38,0))</f>
        <v/>
      </c>
      <c r="U59" s="93"/>
      <c r="V59" s="100" t="str">
        <f t="shared" si="12"/>
        <v/>
      </c>
      <c r="W59" s="170" t="str">
        <f t="shared" si="13"/>
        <v/>
      </c>
      <c r="X59" s="101" t="str">
        <f t="shared" si="14"/>
        <v/>
      </c>
      <c r="Y59" s="740" t="e">
        <f t="shared" si="15"/>
        <v>#VALUE!</v>
      </c>
      <c r="Z59" s="102"/>
      <c r="AA59" s="102"/>
      <c r="AB59" s="102"/>
      <c r="AC59" s="102"/>
      <c r="AD59" s="194"/>
      <c r="AE59" s="93">
        <f>IFERROR(IF($I59="","",VLOOKUP($I59,MASTER!$G:$CF,48,0))*$X59,0)</f>
        <v>0</v>
      </c>
      <c r="AF59" s="93">
        <f>IFERROR(IF($I59="","",VLOOKUP($I59,MASTER!$G:$CF,49,0))*$X59,0)</f>
        <v>0</v>
      </c>
      <c r="AG59" s="93">
        <f>IFERROR(IF($I59="","",VLOOKUP($I59,MASTER!$G:$CF,50,0))*$X59,0)</f>
        <v>0</v>
      </c>
      <c r="AH59" s="93">
        <f>IFERROR(IF($I59="","",VLOOKUP($I59,MASTER!$G:$CF,51,0))*$X59,0)</f>
        <v>0</v>
      </c>
      <c r="AI59" s="103"/>
      <c r="AJ59" s="745"/>
      <c r="AK59" s="106">
        <f>IF(L59="",0,P59*L59)</f>
        <v>0</v>
      </c>
      <c r="AL59">
        <f>I59</f>
        <v>0</v>
      </c>
      <c r="AM59" s="104">
        <f>Z59</f>
        <v>0</v>
      </c>
      <c r="AN59" s="105" t="str">
        <f>IF(L59="","",L59*P59)</f>
        <v/>
      </c>
      <c r="AO59" s="106" t="str">
        <f>IF(X59="","",X59*P59)</f>
        <v/>
      </c>
      <c r="AP59" s="107" t="e">
        <f>+X59/(60*24)</f>
        <v>#VALUE!</v>
      </c>
    </row>
    <row r="60" spans="1:42" ht="50.1" hidden="1" customHeight="1">
      <c r="A60" s="271" t="e">
        <f>VLOOKUP($I60,MASTER!$B:$B,2,0)</f>
        <v>#N/A</v>
      </c>
      <c r="C60" s="92"/>
      <c r="D60" s="93" t="str">
        <f>IF($I60="","",VLOOKUP($I60,MASTER!$G:$CF,2,0))</f>
        <v/>
      </c>
      <c r="E60" s="93" t="str">
        <f>IF($I60="","",VLOOKUP($I60,MASTER!$G:$CF,25,0))</f>
        <v/>
      </c>
      <c r="F60" s="93" t="str">
        <f>IF($I60="","",VLOOKUP($I60,MASTER!$G:$CF,27,0))</f>
        <v/>
      </c>
      <c r="G60" s="742">
        <f t="shared" si="10"/>
        <v>0</v>
      </c>
      <c r="H60" s="94" t="str">
        <f t="shared" si="174"/>
        <v/>
      </c>
      <c r="I60" s="95"/>
      <c r="J60" s="365"/>
      <c r="K60" s="241"/>
      <c r="L60" s="244"/>
      <c r="M60" s="97"/>
      <c r="N60" s="226">
        <f t="shared" si="175"/>
        <v>0</v>
      </c>
      <c r="O60" s="98"/>
      <c r="P60" s="93" t="str">
        <f>IF($I60="","",VLOOKUP($I60,MASTER!$G:$CF,65,0))</f>
        <v/>
      </c>
      <c r="Q60" s="93" t="str">
        <f>IF($I60="","",VLOOKUP($I60,MASTER!$G:$CF,37,0))</f>
        <v/>
      </c>
      <c r="R60" s="99" t="str">
        <f t="shared" si="11"/>
        <v/>
      </c>
      <c r="S60" s="93"/>
      <c r="T60" s="93" t="str">
        <f>IF($I60="","",VLOOKUP($I60,MASTER!$G:$CF,38,0))</f>
        <v/>
      </c>
      <c r="U60" s="93"/>
      <c r="V60" s="100" t="str">
        <f t="shared" si="12"/>
        <v/>
      </c>
      <c r="W60" s="170" t="str">
        <f t="shared" si="13"/>
        <v/>
      </c>
      <c r="X60" s="101" t="str">
        <f t="shared" si="14"/>
        <v/>
      </c>
      <c r="Y60" s="740" t="e">
        <f t="shared" si="15"/>
        <v>#VALUE!</v>
      </c>
      <c r="Z60" s="102"/>
      <c r="AA60" s="102" t="str">
        <f>IF(I60="","",Z60+X60/1440)</f>
        <v/>
      </c>
      <c r="AB60" s="102"/>
      <c r="AC60" s="102"/>
      <c r="AD60" s="194"/>
      <c r="AE60" s="93">
        <f>IFERROR(IF($I60="","",VLOOKUP($I60,MASTER!$G:$CF,48,0))*$X60,0)</f>
        <v>0</v>
      </c>
      <c r="AF60" s="93">
        <f>IFERROR(IF($I60="","",VLOOKUP($I60,MASTER!$G:$CF,49,0))*$X60,0)</f>
        <v>0</v>
      </c>
      <c r="AG60" s="93">
        <f>IFERROR(IF($I60="","",VLOOKUP($I60,MASTER!$G:$CF,50,0))*$X60,0)</f>
        <v>0</v>
      </c>
      <c r="AH60" s="93">
        <f>IFERROR(IF($I60="","",VLOOKUP($I60,MASTER!$G:$CF,51,0))*$X60,0)</f>
        <v>0</v>
      </c>
      <c r="AI60" s="103"/>
      <c r="AJ60" s="745"/>
      <c r="AK60" s="106">
        <f t="shared" ref="AK60:AK61" si="182">IF(L60="",0,P60*L60)</f>
        <v>0</v>
      </c>
      <c r="AL60">
        <f t="shared" si="177"/>
        <v>0</v>
      </c>
      <c r="AM60" s="104">
        <f t="shared" si="178"/>
        <v>0</v>
      </c>
      <c r="AN60" s="105" t="str">
        <f t="shared" si="179"/>
        <v/>
      </c>
      <c r="AO60" s="106" t="str">
        <f t="shared" si="180"/>
        <v/>
      </c>
      <c r="AP60" s="107" t="e">
        <f t="shared" si="181"/>
        <v>#VALUE!</v>
      </c>
    </row>
    <row r="61" spans="1:42" ht="50.1" hidden="1" customHeight="1" thickBot="1">
      <c r="A61" s="271" t="e">
        <f>VLOOKUP($I61,MASTER!$B:$B,2,0)</f>
        <v>#N/A</v>
      </c>
      <c r="C61" s="188"/>
      <c r="D61" s="366" t="str">
        <f>IF($I61="","",VLOOKUP($I61,MASTER!$G:$CF,2,0))</f>
        <v/>
      </c>
      <c r="E61" s="366" t="str">
        <f>IF($I61="","",VLOOKUP($I61,MASTER!$G:$CF,25,0))</f>
        <v/>
      </c>
      <c r="F61" s="366" t="str">
        <f>IF($I61="","",VLOOKUP($I61,MASTER!$G:$CF,27,0))</f>
        <v/>
      </c>
      <c r="G61" s="742">
        <f t="shared" si="10"/>
        <v>0</v>
      </c>
      <c r="H61" s="367" t="str">
        <f t="shared" si="174"/>
        <v/>
      </c>
      <c r="I61" s="368"/>
      <c r="J61" s="369"/>
      <c r="K61" s="370"/>
      <c r="L61" s="371"/>
      <c r="M61" s="372"/>
      <c r="N61" s="373">
        <f t="shared" si="175"/>
        <v>0</v>
      </c>
      <c r="O61" s="374"/>
      <c r="P61" s="366" t="str">
        <f>IF($I61="","",VLOOKUP($I61,MASTER!$G:$CF,65,0))</f>
        <v/>
      </c>
      <c r="Q61" s="366" t="str">
        <f>IF($I61="","",VLOOKUP($I61,MASTER!$G:$CF,37,0))</f>
        <v/>
      </c>
      <c r="R61" s="375" t="str">
        <f t="shared" ref="R61" si="183">IF(L61="","",+Q61*L61/60)</f>
        <v/>
      </c>
      <c r="S61" s="366"/>
      <c r="T61" s="366" t="str">
        <f>IF($I61="","",VLOOKUP($I61,MASTER!$G:$CF,38,0))</f>
        <v/>
      </c>
      <c r="U61" s="366"/>
      <c r="V61" s="376" t="str">
        <f t="shared" ref="V61" si="184">IF(I61="","",SUM(R61:T61))</f>
        <v/>
      </c>
      <c r="W61" s="377" t="str">
        <f t="shared" ref="W61" si="185">IF(I61="","",(S61+T61)*P61)</f>
        <v/>
      </c>
      <c r="X61" s="378" t="str">
        <f t="shared" ref="X61" si="186">IF(V61="","",ROUNDUP(V61,0))</f>
        <v/>
      </c>
      <c r="Y61" s="740" t="e">
        <f t="shared" si="15"/>
        <v>#VALUE!</v>
      </c>
      <c r="Z61" s="379"/>
      <c r="AA61" s="379" t="str">
        <f>IF(I61="","",Z61+X61/1440)</f>
        <v/>
      </c>
      <c r="AB61" s="379"/>
      <c r="AC61" s="379"/>
      <c r="AD61" s="379"/>
      <c r="AE61" s="366">
        <f>IFERROR(IF($I61="","",VLOOKUP($I61,MASTER!$G:$CF,48,0))*$X61,0)</f>
        <v>0</v>
      </c>
      <c r="AF61" s="366">
        <f>IFERROR(IF($I61="","",VLOOKUP($I61,MASTER!$G:$CF,49,0))*$X61,0)</f>
        <v>0</v>
      </c>
      <c r="AG61" s="366">
        <f>IFERROR(IF($I61="","",VLOOKUP($I61,MASTER!$G:$CF,50,0))*$X61,0)</f>
        <v>0</v>
      </c>
      <c r="AH61" s="366">
        <f>IFERROR(IF($I61="","",VLOOKUP($I61,MASTER!$G:$CF,51,0))*$X61,0)</f>
        <v>0</v>
      </c>
      <c r="AI61" s="380"/>
      <c r="AJ61" s="746"/>
      <c r="AK61" s="106">
        <f t="shared" si="182"/>
        <v>0</v>
      </c>
      <c r="AL61">
        <f>J61</f>
        <v>0</v>
      </c>
      <c r="AM61" s="104">
        <f t="shared" si="178"/>
        <v>0</v>
      </c>
      <c r="AN61" s="105" t="str">
        <f t="shared" si="179"/>
        <v/>
      </c>
      <c r="AO61" s="106" t="str">
        <f t="shared" si="180"/>
        <v/>
      </c>
      <c r="AP61" s="107" t="e">
        <f t="shared" si="181"/>
        <v>#VALUE!</v>
      </c>
    </row>
    <row r="62" spans="1:42" ht="15" customHeight="1" thickBot="1">
      <c r="A62" s="271" t="e">
        <f>VLOOKUP($I62,MASTER!$B:$B,2,0)</f>
        <v>#N/A</v>
      </c>
      <c r="C62" s="354"/>
      <c r="D62" s="355"/>
      <c r="E62" s="355"/>
      <c r="F62" s="355"/>
      <c r="G62" s="355"/>
      <c r="H62" s="356"/>
      <c r="I62" s="355"/>
      <c r="J62" s="357"/>
      <c r="K62" s="355"/>
      <c r="L62" s="381"/>
      <c r="M62" s="355"/>
      <c r="N62" s="382"/>
      <c r="O62" s="361"/>
      <c r="P62" s="355"/>
      <c r="Q62" s="383"/>
      <c r="R62" s="358"/>
      <c r="S62" s="358"/>
      <c r="T62" s="358"/>
      <c r="U62" s="358"/>
      <c r="V62" s="359"/>
      <c r="W62" s="355"/>
      <c r="X62" s="360"/>
      <c r="Y62" s="361"/>
      <c r="Z62" s="362"/>
      <c r="AA62" s="362"/>
      <c r="AB62" s="362"/>
      <c r="AC62" s="362"/>
      <c r="AD62" s="362"/>
      <c r="AE62" s="360"/>
      <c r="AF62" s="360"/>
      <c r="AG62" s="360"/>
      <c r="AH62" s="360"/>
      <c r="AI62" s="363"/>
      <c r="AJ62" s="363"/>
      <c r="AK62" s="106">
        <f>IF(L62="",0,P62*L62)</f>
        <v>0</v>
      </c>
      <c r="AN62" s="105" t="str">
        <f t="shared" si="179"/>
        <v/>
      </c>
      <c r="AO62" s="106" t="str">
        <f t="shared" si="180"/>
        <v/>
      </c>
    </row>
    <row r="63" spans="1:42" ht="31.5">
      <c r="A63" s="271" t="e">
        <f>VLOOKUP($I63,MASTER!$B:$B,2,0)</f>
        <v>#N/A</v>
      </c>
      <c r="C63" s="675"/>
      <c r="D63" s="676"/>
      <c r="E63" s="676"/>
      <c r="F63" s="676"/>
      <c r="G63" s="676"/>
      <c r="H63" s="677"/>
      <c r="I63" s="676" t="s">
        <v>1547</v>
      </c>
      <c r="J63" s="678"/>
      <c r="K63" s="676"/>
      <c r="L63" s="699">
        <f>SUM($L$22:$L$59)</f>
        <v>3670</v>
      </c>
      <c r="M63" s="679"/>
      <c r="N63" s="680"/>
      <c r="O63" s="681"/>
      <c r="P63" s="681"/>
      <c r="Q63" s="682">
        <f>AVERAGE(Q22:Q61)</f>
        <v>8.84375</v>
      </c>
      <c r="R63" s="683"/>
      <c r="S63" s="683"/>
      <c r="T63" s="683"/>
      <c r="U63" s="683"/>
      <c r="V63" s="684">
        <f>MAX(AE63:AH63)</f>
        <v>698</v>
      </c>
      <c r="W63" s="681">
        <f>SUM(W21:W62)</f>
        <v>618</v>
      </c>
      <c r="X63" s="681">
        <f>SUM(X22:X59)</f>
        <v>798</v>
      </c>
      <c r="Y63" s="685"/>
      <c r="Z63" s="686"/>
      <c r="AA63" s="686"/>
      <c r="AB63" s="686"/>
      <c r="AC63" s="686"/>
      <c r="AD63" s="686"/>
      <c r="AE63" s="130">
        <f>SUM(AE$22:AE$62)</f>
        <v>698</v>
      </c>
      <c r="AF63" s="130">
        <f t="shared" ref="AF63:AH63" si="187">SUM(AF$22:AF$62)</f>
        <v>601</v>
      </c>
      <c r="AG63" s="130">
        <f t="shared" si="187"/>
        <v>601</v>
      </c>
      <c r="AH63" s="130">
        <f t="shared" si="187"/>
        <v>698</v>
      </c>
      <c r="AI63" s="131">
        <f>SUM(AI38:AI62)</f>
        <v>0</v>
      </c>
      <c r="AJ63" s="130"/>
      <c r="AK63" s="175"/>
      <c r="AN63" s="105">
        <f t="shared" si="179"/>
        <v>0</v>
      </c>
      <c r="AO63" s="106">
        <f t="shared" si="180"/>
        <v>0</v>
      </c>
    </row>
    <row r="64" spans="1:42" ht="32.25" thickBot="1">
      <c r="A64" s="271" t="e">
        <f>VLOOKUP($I64,MASTER!$B:$B,2,0)</f>
        <v>#N/A</v>
      </c>
      <c r="C64" s="687"/>
      <c r="D64" s="612"/>
      <c r="E64" s="612"/>
      <c r="F64" s="612"/>
      <c r="G64" s="612"/>
      <c r="H64" s="688"/>
      <c r="I64" s="612"/>
      <c r="J64" s="689"/>
      <c r="K64" s="612"/>
      <c r="L64" s="690">
        <f>+L63*60/MAX(AE63:AH63)</f>
        <v>315.47277936962752</v>
      </c>
      <c r="M64" s="691"/>
      <c r="N64" s="810"/>
      <c r="O64" s="810"/>
      <c r="P64" s="692"/>
      <c r="Q64" s="693"/>
      <c r="R64" s="694"/>
      <c r="S64" s="694"/>
      <c r="T64" s="694"/>
      <c r="U64" s="694"/>
      <c r="V64" s="695"/>
      <c r="W64" s="692"/>
      <c r="X64" s="696"/>
      <c r="Y64" s="697"/>
      <c r="Z64" s="698"/>
      <c r="AA64" s="698"/>
      <c r="AB64" s="698"/>
      <c r="AC64" s="698"/>
      <c r="AD64" s="698"/>
      <c r="AE64" s="140">
        <f>$AD$19-AE63</f>
        <v>-238</v>
      </c>
      <c r="AF64" s="140">
        <f>$AD$19-AF63</f>
        <v>-141</v>
      </c>
      <c r="AG64" s="140">
        <f>$AD$19-AG63</f>
        <v>-141</v>
      </c>
      <c r="AH64" s="140">
        <f>$AD$19-AH63</f>
        <v>-238</v>
      </c>
      <c r="AI64" s="143"/>
      <c r="AJ64" s="143"/>
      <c r="AK64" s="40"/>
      <c r="AN64" s="105">
        <f t="shared" si="179"/>
        <v>0</v>
      </c>
      <c r="AO64" s="106" t="str">
        <f t="shared" si="180"/>
        <v/>
      </c>
    </row>
    <row r="65" spans="1:42" ht="31.5" customHeight="1">
      <c r="A65" s="271" t="e">
        <f>VLOOKUP($I65,MASTER!$B:$B,2,0)</f>
        <v>#N/A</v>
      </c>
      <c r="C65" s="40"/>
      <c r="D65" s="40"/>
      <c r="E65" s="40"/>
      <c r="F65" s="40"/>
      <c r="G65" s="40"/>
      <c r="H65" s="144"/>
      <c r="I65" s="40"/>
      <c r="J65" s="145"/>
      <c r="K65" s="40"/>
      <c r="L65" s="256"/>
      <c r="M65" s="146"/>
      <c r="N65" s="229"/>
      <c r="O65" s="147"/>
      <c r="P65" s="147"/>
      <c r="Q65" s="148"/>
      <c r="R65" s="149"/>
      <c r="S65" s="149"/>
      <c r="T65" s="149"/>
      <c r="U65" s="149"/>
      <c r="V65" s="150"/>
      <c r="W65" s="147"/>
      <c r="X65" s="175"/>
      <c r="Y65" s="151"/>
      <c r="Z65" s="152"/>
      <c r="AA65" s="152"/>
      <c r="AB65" s="152"/>
      <c r="AC65" s="152"/>
      <c r="AD65" s="152"/>
      <c r="AE65" s="175"/>
      <c r="AF65" s="175"/>
      <c r="AG65" s="175"/>
      <c r="AH65" s="175"/>
      <c r="AI65" s="40"/>
      <c r="AJ65" s="40"/>
      <c r="AK65" s="40">
        <f>SUM(AK21:AK62)</f>
        <v>11530</v>
      </c>
      <c r="AN65" s="105" t="str">
        <f t="shared" si="179"/>
        <v/>
      </c>
      <c r="AO65" s="106" t="str">
        <f t="shared" si="180"/>
        <v/>
      </c>
    </row>
    <row r="66" spans="1:42" s="246" customFormat="1" ht="31.5" customHeight="1">
      <c r="A66" s="495" t="e">
        <f>VLOOKUP($I66,MASTER!$B:$B,2,0)</f>
        <v>#N/A</v>
      </c>
      <c r="B66" s="495"/>
      <c r="C66" s="496"/>
      <c r="D66" s="513" t="s">
        <v>1001</v>
      </c>
      <c r="E66" s="513"/>
      <c r="F66" s="496"/>
      <c r="G66" s="496"/>
      <c r="H66" s="497"/>
      <c r="I66" s="496"/>
      <c r="J66" s="498"/>
      <c r="K66" s="496"/>
      <c r="L66" s="256"/>
      <c r="M66" s="499"/>
      <c r="N66" s="500"/>
      <c r="O66" s="501"/>
      <c r="P66" s="501"/>
      <c r="Q66" s="502"/>
      <c r="R66" s="503"/>
      <c r="S66" s="503"/>
      <c r="T66" s="503"/>
      <c r="U66" s="503"/>
      <c r="V66" s="504"/>
      <c r="W66" s="548"/>
      <c r="X66" s="548"/>
      <c r="Y66" s="548"/>
      <c r="Z66" s="548"/>
      <c r="AA66" s="548"/>
      <c r="AB66" s="505"/>
      <c r="AC66" s="505"/>
      <c r="AD66" s="505"/>
      <c r="AE66" s="506"/>
      <c r="AF66" s="506"/>
      <c r="AG66" s="506"/>
      <c r="AH66" s="506"/>
      <c r="AI66" s="496"/>
      <c r="AJ66" s="496"/>
      <c r="AK66" s="496">
        <f>+AK65/(AE63+AF63+AG63+AH63)*60</f>
        <v>266.28175519630486</v>
      </c>
      <c r="AN66" s="507" t="str">
        <f t="shared" si="179"/>
        <v/>
      </c>
      <c r="AO66" s="508" t="str">
        <f t="shared" si="180"/>
        <v/>
      </c>
    </row>
    <row r="67" spans="1:42" s="246" customFormat="1" ht="31.5" customHeight="1">
      <c r="A67" s="495" t="e">
        <f>VLOOKUP($I67,MASTER!$B:$B,2,0)</f>
        <v>#N/A</v>
      </c>
      <c r="B67" s="495"/>
      <c r="C67" s="496"/>
      <c r="D67" s="514" t="s">
        <v>1004</v>
      </c>
      <c r="E67" s="514">
        <f>+AK65</f>
        <v>11530</v>
      </c>
      <c r="F67" s="509"/>
      <c r="G67" s="509"/>
      <c r="H67" s="510"/>
      <c r="I67" s="200"/>
      <c r="J67" s="200"/>
      <c r="K67" s="200"/>
      <c r="L67" s="257"/>
      <c r="M67" s="200"/>
      <c r="N67" s="200"/>
      <c r="O67" s="509"/>
      <c r="P67" s="509"/>
      <c r="Q67" s="502"/>
      <c r="R67" s="503"/>
      <c r="S67" s="503"/>
      <c r="T67" s="503"/>
      <c r="U67" s="503"/>
      <c r="V67" s="504"/>
      <c r="W67" s="548"/>
      <c r="X67" s="548"/>
      <c r="Y67" s="548"/>
      <c r="Z67" s="548"/>
      <c r="AA67" s="548"/>
      <c r="AB67" s="505"/>
      <c r="AC67" s="505"/>
      <c r="AD67" s="505"/>
      <c r="AE67" s="506"/>
      <c r="AF67" s="506"/>
      <c r="AG67" s="506"/>
      <c r="AH67" s="506"/>
      <c r="AI67" s="496"/>
      <c r="AJ67" s="496"/>
      <c r="AK67" s="496"/>
      <c r="AN67" s="507" t="str">
        <f t="shared" si="179"/>
        <v/>
      </c>
      <c r="AO67" s="508" t="str">
        <f t="shared" si="180"/>
        <v/>
      </c>
    </row>
    <row r="68" spans="1:42" s="246" customFormat="1" ht="31.5" customHeight="1">
      <c r="A68" s="495" t="e">
        <f>VLOOKUP($I68,MASTER!$B:$B,2,0)</f>
        <v>#N/A</v>
      </c>
      <c r="B68" s="495"/>
      <c r="C68" s="496"/>
      <c r="D68" s="513" t="s">
        <v>1003</v>
      </c>
      <c r="E68" s="516">
        <f>+AE63+AF63+AG63+AH63</f>
        <v>2598</v>
      </c>
      <c r="F68" s="496"/>
      <c r="G68" s="496"/>
      <c r="H68" s="497"/>
      <c r="I68" s="496"/>
      <c r="J68" s="498"/>
      <c r="K68" s="496"/>
      <c r="L68" s="256"/>
      <c r="M68" s="499"/>
      <c r="N68" s="500"/>
      <c r="O68" s="501"/>
      <c r="P68" s="501"/>
      <c r="Q68" s="502"/>
      <c r="R68" s="503"/>
      <c r="S68" s="503"/>
      <c r="T68" s="503"/>
      <c r="U68" s="503"/>
      <c r="V68" s="504"/>
      <c r="W68" s="548"/>
      <c r="X68" s="548"/>
      <c r="Y68" s="548"/>
      <c r="Z68" s="548"/>
      <c r="AA68" s="548"/>
      <c r="AB68" s="505"/>
      <c r="AC68" s="505"/>
      <c r="AD68" s="505"/>
      <c r="AE68" s="506"/>
      <c r="AF68" s="506"/>
      <c r="AG68" s="506"/>
      <c r="AH68" s="506"/>
      <c r="AI68" s="496"/>
      <c r="AJ68" s="496"/>
      <c r="AK68" s="496"/>
      <c r="AN68" s="507" t="str">
        <f t="shared" si="179"/>
        <v/>
      </c>
      <c r="AO68" s="508" t="str">
        <f t="shared" si="180"/>
        <v/>
      </c>
    </row>
    <row r="69" spans="1:42" s="246" customFormat="1" ht="31.5" customHeight="1">
      <c r="A69" s="495" t="e">
        <f>VLOOKUP($I69,MASTER!$B:$B,2,0)</f>
        <v>#N/A</v>
      </c>
      <c r="B69" s="495"/>
      <c r="C69" s="496"/>
      <c r="D69" s="513" t="s">
        <v>1535</v>
      </c>
      <c r="E69" s="516">
        <v>430</v>
      </c>
      <c r="F69" s="496"/>
      <c r="G69" s="496"/>
      <c r="H69" s="497"/>
      <c r="I69" s="496"/>
      <c r="J69" s="498"/>
      <c r="K69" s="496"/>
      <c r="L69" s="256"/>
      <c r="M69" s="499"/>
      <c r="N69" s="500"/>
      <c r="O69" s="501"/>
      <c r="P69" s="501"/>
      <c r="Q69" s="502"/>
      <c r="R69" s="503"/>
      <c r="S69" s="503"/>
      <c r="T69" s="503"/>
      <c r="U69" s="503"/>
      <c r="V69" s="504"/>
      <c r="W69" s="548"/>
      <c r="X69" s="548"/>
      <c r="Y69" s="548"/>
      <c r="Z69" s="548"/>
      <c r="AA69" s="548"/>
      <c r="AB69" s="505"/>
      <c r="AC69" s="505"/>
      <c r="AD69" s="505"/>
      <c r="AE69" s="506"/>
      <c r="AF69" s="506"/>
      <c r="AG69" s="506"/>
      <c r="AH69" s="506"/>
      <c r="AI69" s="496"/>
      <c r="AJ69" s="496"/>
      <c r="AK69" s="496"/>
      <c r="AN69" s="507" t="str">
        <f t="shared" ref="AN69" si="188">IF(L69="","",L69*P69)</f>
        <v/>
      </c>
      <c r="AO69" s="508" t="str">
        <f t="shared" ref="AO69" si="189">IF(X69="","",X69*P69)</f>
        <v/>
      </c>
    </row>
    <row r="70" spans="1:42" s="246" customFormat="1" ht="31.5" customHeight="1">
      <c r="A70" s="495" t="e">
        <f>VLOOKUP($I70,MASTER!$B:$B,2,0)</f>
        <v>#N/A</v>
      </c>
      <c r="B70" s="495"/>
      <c r="C70" s="496"/>
      <c r="D70" s="513" t="s">
        <v>723</v>
      </c>
      <c r="E70" s="513">
        <f>+E67/E68*60</f>
        <v>266.28175519630486</v>
      </c>
      <c r="F70" s="496"/>
      <c r="G70" s="496"/>
      <c r="H70" s="497"/>
      <c r="I70" s="496"/>
      <c r="J70" s="498"/>
      <c r="K70" s="496"/>
      <c r="L70" s="256"/>
      <c r="M70" s="499"/>
      <c r="N70" s="500"/>
      <c r="O70" s="501"/>
      <c r="P70" s="501"/>
      <c r="Q70" s="502"/>
      <c r="R70" s="503"/>
      <c r="S70" s="503"/>
      <c r="T70" s="503"/>
      <c r="U70" s="503"/>
      <c r="V70" s="504"/>
      <c r="W70" s="548"/>
      <c r="X70" s="548"/>
      <c r="Y70" s="548"/>
      <c r="Z70" s="548"/>
      <c r="AA70" s="548"/>
      <c r="AB70" s="505"/>
      <c r="AC70" s="505"/>
      <c r="AD70" s="505"/>
      <c r="AE70" s="506"/>
      <c r="AF70" s="506"/>
      <c r="AG70" s="506"/>
      <c r="AH70" s="506"/>
      <c r="AI70" s="496"/>
      <c r="AJ70" s="496"/>
      <c r="AK70" s="496"/>
      <c r="AN70" s="507" t="str">
        <f t="shared" si="179"/>
        <v/>
      </c>
      <c r="AO70" s="508" t="str">
        <f t="shared" si="180"/>
        <v/>
      </c>
    </row>
    <row r="71" spans="1:42" s="246" customFormat="1" ht="31.5" customHeight="1">
      <c r="A71" s="495" t="e">
        <f>VLOOKUP($I71,MASTER!$B:$B,2,0)</f>
        <v>#N/A</v>
      </c>
      <c r="B71" s="495"/>
      <c r="D71" s="513" t="s">
        <v>1011</v>
      </c>
      <c r="E71" s="736">
        <f>L63</f>
        <v>3670</v>
      </c>
      <c r="F71" s="200"/>
      <c r="G71" s="200"/>
      <c r="H71" s="200"/>
      <c r="I71" s="200"/>
      <c r="J71" s="200"/>
      <c r="K71" s="200"/>
      <c r="L71" s="257"/>
      <c r="M71" s="200"/>
      <c r="N71" s="511"/>
      <c r="O71" s="200"/>
      <c r="P71" s="501"/>
      <c r="Q71" s="502"/>
      <c r="R71" s="503"/>
      <c r="S71" s="503"/>
      <c r="T71" s="503"/>
      <c r="U71" s="503"/>
      <c r="V71" s="504"/>
      <c r="W71" s="501"/>
      <c r="X71" s="506"/>
      <c r="Y71" s="512"/>
      <c r="Z71" s="505"/>
      <c r="AA71" s="505"/>
      <c r="AB71" s="505"/>
      <c r="AC71" s="505"/>
      <c r="AD71" s="505"/>
      <c r="AE71" s="506"/>
      <c r="AF71" s="506"/>
      <c r="AG71" s="506"/>
      <c r="AH71" s="506"/>
      <c r="AI71" s="496"/>
      <c r="AJ71" s="496"/>
      <c r="AK71" s="496"/>
      <c r="AN71" s="507"/>
      <c r="AO71" s="508" t="str">
        <f>IF(X71="","",X71*P71)</f>
        <v/>
      </c>
    </row>
    <row r="72" spans="1:42" ht="31.5" customHeight="1">
      <c r="A72" s="271" t="e">
        <f>VLOOKUP($I72,MASTER!$B:$B,2,0)</f>
        <v>#N/A</v>
      </c>
      <c r="C72" s="40"/>
      <c r="D72" s="40"/>
      <c r="E72" s="517"/>
      <c r="F72" s="40"/>
      <c r="G72" s="40"/>
      <c r="H72" s="144"/>
      <c r="I72" s="40"/>
      <c r="J72" s="145"/>
      <c r="K72" s="40"/>
      <c r="L72" s="256"/>
      <c r="M72" s="146"/>
      <c r="N72" s="229"/>
      <c r="O72" s="147"/>
      <c r="P72" s="147"/>
      <c r="Q72" s="148"/>
      <c r="R72" s="149"/>
      <c r="S72" s="149"/>
      <c r="T72" s="149"/>
      <c r="U72" s="149"/>
      <c r="V72" s="150"/>
      <c r="W72" s="147"/>
      <c r="X72" s="175"/>
      <c r="Y72" s="151"/>
      <c r="Z72" s="152"/>
      <c r="AA72" s="152"/>
      <c r="AB72" s="152"/>
      <c r="AC72" s="152"/>
      <c r="AD72" s="152"/>
      <c r="AE72" s="175"/>
      <c r="AF72" s="175"/>
      <c r="AG72" s="175"/>
      <c r="AH72" s="175"/>
      <c r="AI72" s="40"/>
      <c r="AJ72" s="40"/>
      <c r="AK72" s="40"/>
      <c r="AN72" s="105" t="str">
        <f t="shared" si="179"/>
        <v/>
      </c>
      <c r="AO72" s="106" t="str">
        <f t="shared" si="180"/>
        <v/>
      </c>
    </row>
    <row r="73" spans="1:42" ht="31.5" customHeight="1">
      <c r="A73" s="271" t="e">
        <f>VLOOKUP($I73,MASTER!$B:$B,2,0)</f>
        <v>#N/A</v>
      </c>
      <c r="C73" s="40"/>
      <c r="D73" s="40"/>
      <c r="E73" s="40"/>
      <c r="F73" s="40"/>
      <c r="G73" s="40"/>
      <c r="H73" s="144"/>
      <c r="I73" s="40"/>
      <c r="J73" s="145"/>
      <c r="K73" s="40"/>
      <c r="L73" s="256"/>
      <c r="M73" s="146"/>
      <c r="N73" s="229"/>
      <c r="O73" s="147"/>
      <c r="P73" s="147"/>
      <c r="Q73" s="148"/>
      <c r="R73" s="149"/>
      <c r="S73" s="149"/>
      <c r="T73" s="149"/>
      <c r="U73" s="149"/>
      <c r="V73" s="150"/>
      <c r="W73" s="147"/>
      <c r="X73" s="175"/>
      <c r="Y73" s="151"/>
      <c r="Z73" s="152"/>
      <c r="AA73" s="152"/>
      <c r="AB73" s="152"/>
      <c r="AC73" s="152"/>
      <c r="AD73" s="152"/>
      <c r="AE73" s="175"/>
      <c r="AF73" s="175"/>
      <c r="AG73" s="175"/>
      <c r="AH73" s="175"/>
      <c r="AI73" s="40"/>
      <c r="AJ73" s="40"/>
      <c r="AK73" s="40"/>
      <c r="AN73" s="105" t="str">
        <f t="shared" si="179"/>
        <v/>
      </c>
      <c r="AO73" s="106" t="str">
        <f t="shared" si="180"/>
        <v/>
      </c>
    </row>
    <row r="74" spans="1:42" ht="31.5" customHeight="1">
      <c r="A74" s="271" t="e">
        <f>VLOOKUP($I74,MASTER!$B:$B,2,0)</f>
        <v>#N/A</v>
      </c>
      <c r="AN74" s="105" t="str">
        <f t="shared" si="179"/>
        <v/>
      </c>
      <c r="AO74" s="106" t="str">
        <f t="shared" si="180"/>
        <v/>
      </c>
    </row>
    <row r="75" spans="1:42" ht="31.5" customHeight="1">
      <c r="A75" s="271" t="e">
        <f>VLOOKUP($I75,MASTER!$B:$B,2,0)</f>
        <v>#N/A</v>
      </c>
      <c r="AN75" s="105" t="str">
        <f t="shared" si="179"/>
        <v/>
      </c>
      <c r="AO75" s="106" t="str">
        <f t="shared" si="180"/>
        <v/>
      </c>
    </row>
    <row r="76" spans="1:42" ht="31.5" customHeight="1">
      <c r="A76" s="271" t="e">
        <f>VLOOKUP($I76,MASTER!$B:$B,2,0)</f>
        <v>#N/A</v>
      </c>
      <c r="AN76" s="105" t="str">
        <f t="shared" si="179"/>
        <v/>
      </c>
      <c r="AO76" s="106" t="str">
        <f t="shared" si="180"/>
        <v/>
      </c>
    </row>
    <row r="77" spans="1:42" ht="31.5" customHeight="1">
      <c r="A77" s="271" t="e">
        <f>VLOOKUP($I77,MASTER!$B:$B,2,0)</f>
        <v>#N/A</v>
      </c>
      <c r="AN77" s="105" t="str">
        <f t="shared" si="179"/>
        <v/>
      </c>
      <c r="AO77" s="106" t="str">
        <f t="shared" si="180"/>
        <v/>
      </c>
      <c r="AP77" s="107">
        <f t="shared" ref="AP77:AP105" si="190">+X77/(60*24)</f>
        <v>0</v>
      </c>
    </row>
    <row r="78" spans="1:42" ht="31.5" customHeight="1">
      <c r="A78" s="271" t="e">
        <f>VLOOKUP($I78,MASTER!$B:$B,2,0)</f>
        <v>#N/A</v>
      </c>
      <c r="AN78" s="105" t="str">
        <f t="shared" si="179"/>
        <v/>
      </c>
      <c r="AO78" s="106" t="str">
        <f t="shared" si="180"/>
        <v/>
      </c>
      <c r="AP78" s="107">
        <f t="shared" si="190"/>
        <v>0</v>
      </c>
    </row>
    <row r="79" spans="1:42" ht="31.5" customHeight="1">
      <c r="A79" s="271" t="e">
        <f>VLOOKUP($I79,MASTER!$B:$B,2,0)</f>
        <v>#N/A</v>
      </c>
      <c r="AN79" s="105" t="str">
        <f t="shared" si="179"/>
        <v/>
      </c>
      <c r="AO79" s="106" t="str">
        <f t="shared" si="180"/>
        <v/>
      </c>
      <c r="AP79" s="107">
        <f t="shared" si="190"/>
        <v>0</v>
      </c>
    </row>
    <row r="80" spans="1:42" ht="31.5" customHeight="1">
      <c r="A80" s="271" t="e">
        <f>VLOOKUP($I80,MASTER!$B:$B,2,0)</f>
        <v>#N/A</v>
      </c>
      <c r="AN80" s="105" t="str">
        <f t="shared" si="179"/>
        <v/>
      </c>
      <c r="AO80" s="106" t="str">
        <f t="shared" si="180"/>
        <v/>
      </c>
      <c r="AP80" s="107">
        <f t="shared" si="190"/>
        <v>0</v>
      </c>
    </row>
    <row r="81" spans="1:42" ht="31.5" customHeight="1">
      <c r="A81" s="271" t="e">
        <f>VLOOKUP($I81,MASTER!$B:$B,2,0)</f>
        <v>#N/A</v>
      </c>
      <c r="AN81" s="105" t="str">
        <f t="shared" si="179"/>
        <v/>
      </c>
      <c r="AO81" s="106" t="str">
        <f t="shared" si="180"/>
        <v/>
      </c>
      <c r="AP81" s="107">
        <f t="shared" si="190"/>
        <v>0</v>
      </c>
    </row>
    <row r="82" spans="1:42" ht="31.5" customHeight="1">
      <c r="A82" s="271" t="e">
        <f>VLOOKUP($I82,MASTER!$B:$B,2,0)</f>
        <v>#N/A</v>
      </c>
      <c r="AN82" s="105" t="str">
        <f t="shared" si="179"/>
        <v/>
      </c>
      <c r="AO82" s="106" t="str">
        <f t="shared" si="180"/>
        <v/>
      </c>
      <c r="AP82" s="107">
        <f t="shared" si="190"/>
        <v>0</v>
      </c>
    </row>
    <row r="83" spans="1:42" ht="31.5" customHeight="1">
      <c r="A83" s="271" t="e">
        <f>VLOOKUP($I83,MASTER!$B:$B,2,0)</f>
        <v>#N/A</v>
      </c>
      <c r="AN83" s="105" t="str">
        <f t="shared" si="179"/>
        <v/>
      </c>
      <c r="AO83" s="106" t="str">
        <f t="shared" si="180"/>
        <v/>
      </c>
      <c r="AP83" s="107">
        <f t="shared" si="190"/>
        <v>0</v>
      </c>
    </row>
    <row r="84" spans="1:42" ht="31.5" customHeight="1">
      <c r="A84" s="271" t="e">
        <f>VLOOKUP($I84,MASTER!$B:$B,2,0)</f>
        <v>#N/A</v>
      </c>
      <c r="AN84" s="105" t="str">
        <f t="shared" si="179"/>
        <v/>
      </c>
      <c r="AO84" s="106" t="str">
        <f t="shared" si="180"/>
        <v/>
      </c>
      <c r="AP84" s="107">
        <f t="shared" si="190"/>
        <v>0</v>
      </c>
    </row>
    <row r="85" spans="1:42" ht="31.5" customHeight="1">
      <c r="A85" s="271" t="e">
        <f>VLOOKUP($I85,MASTER!$B:$B,2,0)</f>
        <v>#N/A</v>
      </c>
      <c r="AN85" s="105" t="str">
        <f t="shared" si="179"/>
        <v/>
      </c>
      <c r="AO85" s="106" t="str">
        <f t="shared" si="180"/>
        <v/>
      </c>
      <c r="AP85" s="107">
        <f t="shared" si="190"/>
        <v>0</v>
      </c>
    </row>
    <row r="86" spans="1:42" ht="31.5" customHeight="1">
      <c r="A86" s="271" t="e">
        <f>VLOOKUP($I86,MASTER!$B:$B,2,0)</f>
        <v>#N/A</v>
      </c>
      <c r="AN86" s="105" t="str">
        <f t="shared" si="179"/>
        <v/>
      </c>
      <c r="AO86" s="106" t="str">
        <f t="shared" si="180"/>
        <v/>
      </c>
      <c r="AP86" s="107">
        <f t="shared" si="190"/>
        <v>0</v>
      </c>
    </row>
    <row r="87" spans="1:42" ht="31.5" customHeight="1">
      <c r="A87" s="271" t="e">
        <f>VLOOKUP($I87,MASTER!$B:$B,2,0)</f>
        <v>#N/A</v>
      </c>
      <c r="AN87" s="105" t="str">
        <f t="shared" si="179"/>
        <v/>
      </c>
      <c r="AO87" s="106" t="str">
        <f t="shared" si="180"/>
        <v/>
      </c>
      <c r="AP87" s="107">
        <f t="shared" si="190"/>
        <v>0</v>
      </c>
    </row>
    <row r="88" spans="1:42" ht="31.5" customHeight="1">
      <c r="A88" s="271" t="e">
        <f>VLOOKUP($I88,MASTER!$B:$B,2,0)</f>
        <v>#N/A</v>
      </c>
      <c r="AN88" s="105" t="str">
        <f t="shared" si="179"/>
        <v/>
      </c>
      <c r="AO88" s="106" t="str">
        <f t="shared" si="180"/>
        <v/>
      </c>
      <c r="AP88" s="107">
        <f t="shared" si="190"/>
        <v>0</v>
      </c>
    </row>
    <row r="89" spans="1:42" ht="31.5" customHeight="1">
      <c r="A89" s="271" t="e">
        <f>VLOOKUP($I89,MASTER!$B:$B,2,0)</f>
        <v>#N/A</v>
      </c>
      <c r="AN89" s="105" t="str">
        <f t="shared" si="179"/>
        <v/>
      </c>
      <c r="AO89" s="106" t="str">
        <f t="shared" si="180"/>
        <v/>
      </c>
      <c r="AP89" s="107">
        <f t="shared" si="190"/>
        <v>0</v>
      </c>
    </row>
    <row r="90" spans="1:42" ht="31.5" customHeight="1">
      <c r="A90" s="271" t="e">
        <f>VLOOKUP($I90,MASTER!$B:$B,2,0)</f>
        <v>#N/A</v>
      </c>
      <c r="AN90" s="105" t="str">
        <f t="shared" si="179"/>
        <v/>
      </c>
      <c r="AO90" s="106" t="str">
        <f t="shared" si="180"/>
        <v/>
      </c>
      <c r="AP90" s="107">
        <f t="shared" si="190"/>
        <v>0</v>
      </c>
    </row>
    <row r="91" spans="1:42" ht="31.5" customHeight="1">
      <c r="A91" s="271" t="e">
        <f>VLOOKUP($I91,MASTER!$B:$B,2,0)</f>
        <v>#N/A</v>
      </c>
      <c r="AN91" s="105" t="str">
        <f t="shared" si="179"/>
        <v/>
      </c>
      <c r="AO91" s="106" t="str">
        <f t="shared" si="180"/>
        <v/>
      </c>
      <c r="AP91" s="107">
        <f t="shared" si="190"/>
        <v>0</v>
      </c>
    </row>
    <row r="92" spans="1:42" ht="31.5" customHeight="1">
      <c r="A92" s="271" t="e">
        <f>VLOOKUP($I92,MASTER!$B:$B,2,0)</f>
        <v>#N/A</v>
      </c>
      <c r="AN92" s="105" t="str">
        <f t="shared" si="179"/>
        <v/>
      </c>
      <c r="AO92" s="106" t="str">
        <f t="shared" si="180"/>
        <v/>
      </c>
      <c r="AP92" s="107">
        <f t="shared" si="190"/>
        <v>0</v>
      </c>
    </row>
    <row r="93" spans="1:42" ht="90.75" customHeight="1" thickBot="1"/>
    <row r="94" spans="1:42" ht="42" customHeight="1">
      <c r="C94" s="2"/>
      <c r="D94" s="2"/>
      <c r="I94" s="3"/>
      <c r="J94" s="3"/>
      <c r="K94" s="3"/>
      <c r="M94" s="3"/>
      <c r="N94" s="218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798" t="s">
        <v>680</v>
      </c>
      <c r="AI94" s="799"/>
    </row>
    <row r="95" spans="1:42" ht="24" thickBot="1">
      <c r="C95" s="2"/>
      <c r="E95" s="4" t="s">
        <v>681</v>
      </c>
      <c r="I95" s="3"/>
      <c r="J95" s="3"/>
      <c r="K95" s="3"/>
      <c r="M95" s="3"/>
      <c r="N95" s="218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H95" s="800"/>
      <c r="AI95" s="801"/>
    </row>
    <row r="96" spans="1:42" ht="24" thickBot="1">
      <c r="C96" s="2"/>
      <c r="E96" s="4" t="s">
        <v>682</v>
      </c>
      <c r="I96" s="3"/>
      <c r="J96" s="3"/>
      <c r="K96" s="3"/>
      <c r="M96" s="3"/>
      <c r="N96" s="218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42" ht="84.75" customHeight="1" thickBot="1">
      <c r="C97" s="266" t="s">
        <v>683</v>
      </c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747"/>
      <c r="AJ97" s="5"/>
      <c r="AK97" s="176"/>
    </row>
    <row r="98" spans="1:42" ht="9.9499999999999993" customHeight="1" thickBot="1">
      <c r="A98" s="271" t="e">
        <f>VLOOKUP($I98,MASTER!$B:$B,2,0)</f>
        <v>#N/A</v>
      </c>
      <c r="R98" s="364" t="s">
        <v>824</v>
      </c>
      <c r="AN98" s="105" t="str">
        <f t="shared" si="179"/>
        <v/>
      </c>
      <c r="AO98" s="106" t="str">
        <f t="shared" si="180"/>
        <v/>
      </c>
      <c r="AP98" s="107">
        <f t="shared" si="190"/>
        <v>0</v>
      </c>
    </row>
    <row r="99" spans="1:42" s="462" customFormat="1" ht="33.75">
      <c r="A99" s="460" t="e">
        <f>VLOOKUP($I99,MASTER!$B:$B,2,0)</f>
        <v>#N/A</v>
      </c>
      <c r="B99" s="460"/>
      <c r="C99" s="802" t="s">
        <v>751</v>
      </c>
      <c r="D99" s="803"/>
      <c r="E99" s="803"/>
      <c r="F99" s="803"/>
      <c r="G99" s="803"/>
      <c r="H99" s="803"/>
      <c r="I99" s="6"/>
      <c r="J99" s="429"/>
      <c r="K99" s="7"/>
      <c r="L99" s="432"/>
      <c r="M99" s="433"/>
      <c r="N99" s="434"/>
      <c r="O99" s="433"/>
      <c r="P99" s="435"/>
      <c r="Q99" s="436"/>
      <c r="R99" s="437" t="s">
        <v>675</v>
      </c>
      <c r="S99" s="436"/>
      <c r="T99" s="436"/>
      <c r="U99" s="436"/>
      <c r="V99" s="438"/>
      <c r="W99" s="433"/>
      <c r="X99" s="439"/>
      <c r="Y99" s="440"/>
      <c r="Z99" s="441"/>
      <c r="AA99" s="442" t="s">
        <v>684</v>
      </c>
      <c r="AB99" s="442" t="s">
        <v>685</v>
      </c>
      <c r="AC99" s="442"/>
      <c r="AD99" s="443" t="s">
        <v>40</v>
      </c>
      <c r="AE99" s="439"/>
      <c r="AF99" s="439"/>
      <c r="AG99" s="439"/>
      <c r="AH99" s="439"/>
      <c r="AI99" s="445"/>
      <c r="AJ99" s="445"/>
      <c r="AK99" s="452"/>
      <c r="AN99" s="463" t="str">
        <f t="shared" si="179"/>
        <v/>
      </c>
      <c r="AO99" s="464" t="str">
        <f t="shared" si="180"/>
        <v/>
      </c>
      <c r="AP99" s="465">
        <f t="shared" si="190"/>
        <v>0</v>
      </c>
    </row>
    <row r="100" spans="1:42" s="462" customFormat="1" ht="34.5" thickBot="1">
      <c r="A100" s="460" t="e">
        <f>VLOOKUP($I100,MASTER!$B:$B,2,0)</f>
        <v>#N/A</v>
      </c>
      <c r="B100" s="460"/>
      <c r="C100" s="804"/>
      <c r="D100" s="805"/>
      <c r="E100" s="805"/>
      <c r="F100" s="805"/>
      <c r="G100" s="805"/>
      <c r="H100" s="805"/>
      <c r="I100" s="430"/>
      <c r="J100" s="431"/>
      <c r="K100" s="19"/>
      <c r="L100" s="446"/>
      <c r="M100" s="447"/>
      <c r="N100" s="448"/>
      <c r="O100" s="447"/>
      <c r="P100" s="449"/>
      <c r="Q100" s="450"/>
      <c r="R100" s="450" t="s">
        <v>674</v>
      </c>
      <c r="S100" s="450"/>
      <c r="T100" s="450"/>
      <c r="U100" s="450"/>
      <c r="V100" s="451"/>
      <c r="W100" s="447"/>
      <c r="X100" s="452"/>
      <c r="Y100" s="453"/>
      <c r="Z100" s="454"/>
      <c r="AA100" s="455"/>
      <c r="AB100" s="455" t="s">
        <v>686</v>
      </c>
      <c r="AC100" s="455" t="s">
        <v>687</v>
      </c>
      <c r="AD100" s="456" t="s">
        <v>687</v>
      </c>
      <c r="AE100" s="452"/>
      <c r="AF100" s="452"/>
      <c r="AG100" s="452"/>
      <c r="AH100" s="452"/>
      <c r="AI100" s="748"/>
      <c r="AJ100" s="458"/>
      <c r="AK100" s="466"/>
      <c r="AN100" s="463" t="str">
        <f t="shared" si="179"/>
        <v/>
      </c>
      <c r="AO100" s="464" t="str">
        <f t="shared" si="180"/>
        <v/>
      </c>
      <c r="AP100" s="465">
        <f t="shared" si="190"/>
        <v>0</v>
      </c>
    </row>
    <row r="101" spans="1:42" s="599" customFormat="1" ht="35.25" customHeight="1">
      <c r="A101" s="587" t="e">
        <f>VLOOKUP($I101,MASTER!$B:$B,2,0)</f>
        <v>#N/A</v>
      </c>
      <c r="B101" s="587"/>
      <c r="C101" s="490" t="s">
        <v>688</v>
      </c>
      <c r="D101" s="459" t="str">
        <f>$D$17</f>
        <v>:   Selasa Pagi</v>
      </c>
      <c r="E101" s="459"/>
      <c r="F101" s="459"/>
      <c r="G101" s="459"/>
      <c r="H101" s="459"/>
      <c r="I101" s="459"/>
      <c r="J101" s="464"/>
      <c r="K101" s="494"/>
      <c r="L101" s="588" t="s">
        <v>689</v>
      </c>
      <c r="M101" s="589"/>
      <c r="N101" s="590"/>
      <c r="O101" s="437"/>
      <c r="P101" s="437"/>
      <c r="Q101" s="591"/>
      <c r="R101" s="437" t="s">
        <v>673</v>
      </c>
      <c r="S101" s="591"/>
      <c r="T101" s="591"/>
      <c r="U101" s="591"/>
      <c r="V101" s="592"/>
      <c r="W101" s="437"/>
      <c r="X101" s="787"/>
      <c r="Y101" s="787"/>
      <c r="Z101" s="788"/>
      <c r="AA101" s="593">
        <v>1</v>
      </c>
      <c r="AB101" s="594">
        <v>6</v>
      </c>
      <c r="AC101" s="593">
        <v>60</v>
      </c>
      <c r="AD101" s="595">
        <v>460</v>
      </c>
      <c r="AE101" s="464"/>
      <c r="AF101" s="464"/>
      <c r="AG101" s="596"/>
      <c r="AH101" s="597"/>
      <c r="AI101" s="618"/>
      <c r="AJ101" s="598"/>
      <c r="AK101" s="596"/>
      <c r="AN101" s="463"/>
      <c r="AO101" s="464"/>
      <c r="AP101" s="465">
        <f t="shared" si="190"/>
        <v>0</v>
      </c>
    </row>
    <row r="102" spans="1:42" s="599" customFormat="1" ht="35.25" customHeight="1">
      <c r="A102" s="587" t="e">
        <f>VLOOKUP($I102,MASTER!$B:$B,2,0)</f>
        <v>#N/A</v>
      </c>
      <c r="B102" s="587"/>
      <c r="C102" s="490" t="s">
        <v>1437</v>
      </c>
      <c r="D102" s="459" t="str">
        <f>$D$18</f>
        <v>:   05-Mei-2026</v>
      </c>
      <c r="E102" s="459"/>
      <c r="F102" s="459"/>
      <c r="G102" s="459"/>
      <c r="H102" s="459"/>
      <c r="I102" s="459"/>
      <c r="J102" s="464"/>
      <c r="K102" s="459"/>
      <c r="L102" s="600" t="s">
        <v>691</v>
      </c>
      <c r="M102" s="601"/>
      <c r="N102" s="602" t="s">
        <v>692</v>
      </c>
      <c r="O102" s="603"/>
      <c r="P102" s="604" t="s">
        <v>693</v>
      </c>
      <c r="Q102" s="605"/>
      <c r="R102" s="459" t="s">
        <v>854</v>
      </c>
      <c r="S102" s="606"/>
      <c r="T102" s="606"/>
      <c r="U102" s="606"/>
      <c r="V102" s="607"/>
      <c r="W102" s="608" t="s">
        <v>694</v>
      </c>
      <c r="X102" s="789"/>
      <c r="Y102" s="789"/>
      <c r="Z102" s="790"/>
      <c r="AA102" s="609" t="s">
        <v>695</v>
      </c>
      <c r="AB102" s="610">
        <v>7</v>
      </c>
      <c r="AC102" s="609">
        <v>60</v>
      </c>
      <c r="AD102" s="611">
        <f>+AB102*AC102</f>
        <v>420</v>
      </c>
      <c r="AE102" s="464"/>
      <c r="AF102" s="464"/>
      <c r="AG102" s="596"/>
      <c r="AH102" s="597"/>
      <c r="AI102" s="618"/>
      <c r="AJ102" s="598"/>
      <c r="AK102" s="596"/>
      <c r="AN102" s="463"/>
      <c r="AO102" s="464"/>
      <c r="AP102" s="465">
        <f t="shared" si="190"/>
        <v>0</v>
      </c>
    </row>
    <row r="103" spans="1:42" s="599" customFormat="1" ht="35.25" customHeight="1" thickBot="1">
      <c r="A103" s="587" t="e">
        <f>VLOOKUP($I103,MASTER!$B:$B,2,0)</f>
        <v>#N/A</v>
      </c>
      <c r="B103" s="587"/>
      <c r="C103" s="490" t="s">
        <v>685</v>
      </c>
      <c r="D103" s="459" t="s">
        <v>1449</v>
      </c>
      <c r="E103" s="459"/>
      <c r="F103" s="459"/>
      <c r="G103" s="459"/>
      <c r="H103" s="459"/>
      <c r="I103" s="459"/>
      <c r="J103" s="464"/>
      <c r="K103" s="459"/>
      <c r="L103" s="771"/>
      <c r="M103" s="772"/>
      <c r="N103" s="773"/>
      <c r="O103" s="774"/>
      <c r="P103" s="775"/>
      <c r="Q103" s="776"/>
      <c r="R103" s="459" t="s">
        <v>671</v>
      </c>
      <c r="S103" s="606"/>
      <c r="T103" s="606"/>
      <c r="U103" s="606"/>
      <c r="V103" s="607"/>
      <c r="W103" s="777"/>
      <c r="X103" s="789"/>
      <c r="Y103" s="789"/>
      <c r="Z103" s="790"/>
      <c r="AA103" s="609"/>
      <c r="AB103" s="609"/>
      <c r="AC103" s="609"/>
      <c r="AD103" s="611">
        <v>460</v>
      </c>
      <c r="AE103" s="464"/>
      <c r="AF103" s="464"/>
      <c r="AG103" s="464"/>
      <c r="AH103" s="597"/>
      <c r="AI103" s="618"/>
      <c r="AJ103" s="613"/>
      <c r="AK103" s="464"/>
      <c r="AN103" s="463"/>
      <c r="AO103" s="464"/>
      <c r="AP103" s="465">
        <f t="shared" si="190"/>
        <v>0</v>
      </c>
    </row>
    <row r="104" spans="1:42" s="614" customFormat="1" ht="99.95" customHeight="1" thickBot="1">
      <c r="A104" s="587" t="e">
        <f>VLOOKUP($I104,MASTER!$B:$B,2,0)</f>
        <v>#N/A</v>
      </c>
      <c r="B104" s="587"/>
      <c r="C104" s="624" t="s">
        <v>696</v>
      </c>
      <c r="D104" s="625" t="s">
        <v>697</v>
      </c>
      <c r="E104" s="626" t="s">
        <v>698</v>
      </c>
      <c r="F104" s="626" t="s">
        <v>699</v>
      </c>
      <c r="G104" s="741" t="s">
        <v>1556</v>
      </c>
      <c r="H104" s="627" t="s">
        <v>700</v>
      </c>
      <c r="I104" s="626" t="s">
        <v>701</v>
      </c>
      <c r="J104" s="628"/>
      <c r="K104" s="626" t="s">
        <v>702</v>
      </c>
      <c r="L104" s="629" t="s">
        <v>1001</v>
      </c>
      <c r="M104" s="630" t="s">
        <v>1446</v>
      </c>
      <c r="N104" s="630" t="s">
        <v>1447</v>
      </c>
      <c r="O104" s="630" t="s">
        <v>1448</v>
      </c>
      <c r="P104" s="781" t="s">
        <v>705</v>
      </c>
      <c r="Q104" s="631" t="s">
        <v>706</v>
      </c>
      <c r="R104" s="631" t="s">
        <v>707</v>
      </c>
      <c r="S104" s="631" t="s">
        <v>708</v>
      </c>
      <c r="T104" s="631" t="s">
        <v>67</v>
      </c>
      <c r="U104" s="631" t="s">
        <v>69</v>
      </c>
      <c r="V104" s="632"/>
      <c r="W104" s="625" t="s">
        <v>709</v>
      </c>
      <c r="X104" s="633" t="s">
        <v>106</v>
      </c>
      <c r="Y104" s="739" t="s">
        <v>1557</v>
      </c>
      <c r="Z104" s="634" t="s">
        <v>711</v>
      </c>
      <c r="AA104" s="634" t="s">
        <v>712</v>
      </c>
      <c r="AB104" s="634" t="s">
        <v>713</v>
      </c>
      <c r="AC104" s="634" t="s">
        <v>714</v>
      </c>
      <c r="AD104" s="635" t="s">
        <v>715</v>
      </c>
      <c r="AE104" s="636" t="s">
        <v>724</v>
      </c>
      <c r="AF104" s="637" t="s">
        <v>725</v>
      </c>
      <c r="AG104" s="637" t="s">
        <v>726</v>
      </c>
      <c r="AH104" s="637" t="s">
        <v>727</v>
      </c>
      <c r="AI104" s="638" t="s">
        <v>720</v>
      </c>
      <c r="AJ104" s="743" t="s">
        <v>721</v>
      </c>
      <c r="AK104" s="597"/>
      <c r="AL104" s="614" t="s">
        <v>32</v>
      </c>
      <c r="AM104" s="614" t="s">
        <v>722</v>
      </c>
      <c r="AN104" s="463"/>
      <c r="AO104" s="464"/>
      <c r="AP104" s="465" t="e">
        <f t="shared" si="190"/>
        <v>#VALUE!</v>
      </c>
    </row>
    <row r="105" spans="1:42" ht="12" customHeight="1">
      <c r="A105" s="271" t="e">
        <f>VLOOKUP($I105,MASTER!$B:$B,2,0)</f>
        <v>#N/A</v>
      </c>
      <c r="C105" s="82"/>
      <c r="D105" s="83"/>
      <c r="E105" s="83"/>
      <c r="F105" s="83"/>
      <c r="G105" s="83"/>
      <c r="H105" s="84"/>
      <c r="I105" s="83"/>
      <c r="J105" s="85"/>
      <c r="K105" s="83"/>
      <c r="L105" s="253"/>
      <c r="M105" s="83"/>
      <c r="N105" s="225"/>
      <c r="O105" s="83"/>
      <c r="P105" s="83"/>
      <c r="Q105" s="86"/>
      <c r="R105" s="86"/>
      <c r="S105" s="86"/>
      <c r="T105" s="86"/>
      <c r="U105" s="86"/>
      <c r="V105" s="87"/>
      <c r="W105" s="83"/>
      <c r="X105" s="88"/>
      <c r="Y105" s="89"/>
      <c r="Z105" s="90"/>
      <c r="AA105" s="90"/>
      <c r="AB105" s="90"/>
      <c r="AC105" s="90"/>
      <c r="AD105" s="90"/>
      <c r="AE105" s="88"/>
      <c r="AF105" s="88"/>
      <c r="AG105" s="88"/>
      <c r="AH105" s="88"/>
      <c r="AI105" s="91"/>
      <c r="AJ105" s="91"/>
      <c r="AK105" s="106">
        <f t="shared" ref="AK105" si="191">IF(L105="",0,P105*L105)</f>
        <v>0</v>
      </c>
      <c r="AN105" s="105" t="str">
        <f t="shared" ref="AN105" si="192">IF(L105="","",L105*P105)</f>
        <v/>
      </c>
      <c r="AO105" s="106" t="str">
        <f t="shared" ref="AO105" si="193">IF(X105="","",X105*P105)</f>
        <v/>
      </c>
      <c r="AP105" s="107">
        <f t="shared" si="190"/>
        <v>0</v>
      </c>
    </row>
    <row r="106" spans="1:42" ht="50.1" customHeight="1">
      <c r="A106" s="271" t="e">
        <f>VLOOKUP($I106,MASTER!$B:$B,2,0)</f>
        <v>#N/A</v>
      </c>
      <c r="C106" s="188"/>
      <c r="D106" s="93" t="str">
        <f>IF($I106="","",VLOOKUP($I106,MASTER!$G:$CF,2,0))</f>
        <v>RCS-018</v>
      </c>
      <c r="E106" s="93" t="str">
        <f>IF($I106="","",VLOOKUP($I106,MASTER!$G:$CF,25,0))</f>
        <v>C</v>
      </c>
      <c r="F106" s="93">
        <f>IF($I106="","",VLOOKUP($I106,MASTER!$G:$CF,27,0))</f>
        <v>300</v>
      </c>
      <c r="G106" s="759">
        <f t="shared" ref="G106:G131" si="194">L106</f>
        <v>400</v>
      </c>
      <c r="H106" s="94">
        <f t="shared" ref="H106:H135" si="195">IF($L106&lt;$F106="0","0",IF($L106="","",ROUNDUP(L106/F106,1)))</f>
        <v>1.4000000000000001</v>
      </c>
      <c r="I106" s="95" t="s">
        <v>1591</v>
      </c>
      <c r="J106" s="403"/>
      <c r="K106" s="241"/>
      <c r="L106" s="244">
        <v>400</v>
      </c>
      <c r="M106" s="97"/>
      <c r="N106" s="226">
        <f>+L106</f>
        <v>400</v>
      </c>
      <c r="O106" s="98"/>
      <c r="P106" s="93">
        <f>IF($I106="","",VLOOKUP($I106,MASTER!$G:$CF,65,0))</f>
        <v>4</v>
      </c>
      <c r="Q106" s="93">
        <f>IF($I106="","",VLOOKUP($I106,MASTER!$G:$CF,37,0))</f>
        <v>6</v>
      </c>
      <c r="R106" s="99">
        <f t="shared" ref="R106:R131" si="196">IF(L106="","",+Q106*L106/60)</f>
        <v>40</v>
      </c>
      <c r="S106" s="93">
        <f>IF($I106="","",VLOOKUP($I106,MASTER!$G:$CF,39,0))</f>
        <v>0</v>
      </c>
      <c r="T106" s="93">
        <f>IF($I106="","",VLOOKUP($I106,MASTER!$G:$CF,38,0))</f>
        <v>5</v>
      </c>
      <c r="U106" s="93"/>
      <c r="V106" s="100">
        <f t="shared" ref="V106:V131" si="197">IF(I106="","",SUM(R106:T106))</f>
        <v>45</v>
      </c>
      <c r="W106" s="170">
        <f t="shared" ref="W106:W131" si="198">IF(I106="","",(S106+T106)*P106)</f>
        <v>20</v>
      </c>
      <c r="X106" s="101">
        <f t="shared" ref="X106:X125" si="199">IF(V106="","",ROUNDUP(V106,0))</f>
        <v>45</v>
      </c>
      <c r="Y106" s="740">
        <f t="shared" ref="Y106:Y131" si="200">+L106/X106*60</f>
        <v>533.33333333333337</v>
      </c>
      <c r="Z106" s="102">
        <v>0.31944444444444448</v>
      </c>
      <c r="AA106" s="102">
        <f>IF(I106="","",Z106+X106/1440)</f>
        <v>0.35069444444444448</v>
      </c>
      <c r="AB106" s="102"/>
      <c r="AC106" s="102"/>
      <c r="AD106" s="102"/>
      <c r="AE106" s="93"/>
      <c r="AF106" s="93">
        <f>IFERROR(IF($I106="","",VLOOKUP($I106,MASTER!$G:$CF,53,0))*$X106,0)</f>
        <v>45</v>
      </c>
      <c r="AG106" s="93">
        <f>IFERROR(IF($I106="","",VLOOKUP($I106,MASTER!$G:$CF,54,0))*$X106,0)</f>
        <v>45</v>
      </c>
      <c r="AH106" s="93">
        <f>IFERROR(IF($I106="","",VLOOKUP($I106,MASTER!$G:$CF,55,0))*$X106,0)</f>
        <v>45</v>
      </c>
      <c r="AI106" s="751"/>
      <c r="AJ106" s="745"/>
      <c r="AK106" s="106">
        <f t="shared" ref="AK106" si="201">IF(L106="",0,P106*L106)</f>
        <v>1600</v>
      </c>
      <c r="AM106" s="104"/>
      <c r="AN106" s="105">
        <f t="shared" ref="AN106" si="202">IF(L106="","",L106*P106)</f>
        <v>1600</v>
      </c>
      <c r="AO106" s="106">
        <f t="shared" ref="AO106" si="203">IF(X106="","",X106*P106)</f>
        <v>180</v>
      </c>
      <c r="AP106" s="107">
        <f t="shared" ref="AP106" si="204">+X106/(60*24)</f>
        <v>3.125E-2</v>
      </c>
    </row>
    <row r="107" spans="1:42" ht="50.1" customHeight="1">
      <c r="A107" s="271" t="e">
        <f>VLOOKUP($I107,MASTER!$B:$B,2,0)</f>
        <v>#N/A</v>
      </c>
      <c r="C107" s="188"/>
      <c r="D107" s="93" t="str">
        <f>IF($I107="","",VLOOKUP($I107,MASTER!$G:$CF,2,0))</f>
        <v>IB-054</v>
      </c>
      <c r="E107" s="93" t="str">
        <f>IF($I107="","",VLOOKUP($I107,MASTER!$G:$CF,25,0))</f>
        <v>E</v>
      </c>
      <c r="F107" s="93">
        <f>IF($I107="","",VLOOKUP($I107,MASTER!$G:$CF,27,0))</f>
        <v>90</v>
      </c>
      <c r="G107" s="759">
        <f t="shared" si="194"/>
        <v>300</v>
      </c>
      <c r="H107" s="94">
        <f t="shared" si="195"/>
        <v>3.4</v>
      </c>
      <c r="I107" s="95" t="s">
        <v>825</v>
      </c>
      <c r="J107" s="403"/>
      <c r="K107" s="241"/>
      <c r="L107" s="244">
        <v>300</v>
      </c>
      <c r="M107" s="97"/>
      <c r="N107" s="226">
        <f t="shared" ref="N107" si="205">+L107</f>
        <v>300</v>
      </c>
      <c r="O107" s="98"/>
      <c r="P107" s="93">
        <f>IF($I107="","",VLOOKUP($I107,MASTER!$G:$CF,65,0))</f>
        <v>4</v>
      </c>
      <c r="Q107" s="93">
        <v>7</v>
      </c>
      <c r="R107" s="99">
        <f t="shared" si="196"/>
        <v>35</v>
      </c>
      <c r="S107" s="93">
        <v>5</v>
      </c>
      <c r="T107" s="93">
        <f>IF($I107="","",VLOOKUP($I107,MASTER!$G:$CF,38,0))</f>
        <v>5</v>
      </c>
      <c r="U107" s="93"/>
      <c r="V107" s="100">
        <f t="shared" si="197"/>
        <v>45</v>
      </c>
      <c r="W107" s="170">
        <f t="shared" si="198"/>
        <v>40</v>
      </c>
      <c r="X107" s="101">
        <f t="shared" si="199"/>
        <v>45</v>
      </c>
      <c r="Y107" s="740">
        <f t="shared" si="200"/>
        <v>400</v>
      </c>
      <c r="Z107" s="102">
        <f>+AA106</f>
        <v>0.35069444444444448</v>
      </c>
      <c r="AA107" s="102">
        <f t="shared" ref="AA107" si="206">IF(I107="","",Z107+X107/1440)</f>
        <v>0.38194444444444448</v>
      </c>
      <c r="AB107" s="102"/>
      <c r="AC107" s="102"/>
      <c r="AD107" s="102"/>
      <c r="AE107" s="93">
        <f>IFERROR(IF($I107="","",VLOOKUP($I107,MASTER!$G:$CF,52,0))*$X107,0)</f>
        <v>0</v>
      </c>
      <c r="AF107" s="93">
        <f>IFERROR(IF($I107="","",VLOOKUP($I107,MASTER!$G:$CF,53,0))*$X107,0)</f>
        <v>45</v>
      </c>
      <c r="AG107" s="93">
        <f>IFERROR(IF($I107="","",VLOOKUP($I107,MASTER!$G:$CF,54,0))*$X107,0)</f>
        <v>45</v>
      </c>
      <c r="AH107" s="93">
        <f>IFERROR(IF($I107="","",VLOOKUP($I107,MASTER!$G:$CF,55,0))*$X107,0)</f>
        <v>45</v>
      </c>
      <c r="AI107" s="751"/>
      <c r="AJ107" s="745"/>
      <c r="AK107" s="106">
        <f t="shared" ref="AK107:AK113" si="207">IF(L107="",0,P107*L107)</f>
        <v>1200</v>
      </c>
      <c r="AM107" s="104"/>
      <c r="AN107" s="105">
        <f t="shared" ref="AN107" si="208">IF(L107="","",L107*P107)</f>
        <v>1200</v>
      </c>
      <c r="AO107" s="106">
        <f t="shared" ref="AO107" si="209">IF(X107="","",X107*P107)</f>
        <v>180</v>
      </c>
      <c r="AP107" s="107">
        <f t="shared" ref="AP107" si="210">+X107/(60*24)</f>
        <v>3.125E-2</v>
      </c>
    </row>
    <row r="108" spans="1:42" ht="50.1" customHeight="1">
      <c r="A108" s="271" t="e">
        <f>VLOOKUP($I108,MASTER!$B:$B,2,0)</f>
        <v>#REF!</v>
      </c>
      <c r="C108" s="188"/>
      <c r="D108" s="93" t="str">
        <f>IF($I108="","",VLOOKUP($I108,MASTER!$G:$CF,2,0))</f>
        <v>IB-054</v>
      </c>
      <c r="E108" s="93" t="str">
        <f>IF($I108="","",VLOOKUP($I108,MASTER!$G:$CF,25,0))</f>
        <v>E</v>
      </c>
      <c r="F108" s="93">
        <f>IF($I108="","",VLOOKUP($I108,MASTER!$G:$CF,27,0))</f>
        <v>90</v>
      </c>
      <c r="G108" s="759">
        <f t="shared" si="194"/>
        <v>300</v>
      </c>
      <c r="H108" s="94">
        <f t="shared" si="195"/>
        <v>3.4</v>
      </c>
      <c r="I108" s="95" t="s">
        <v>371</v>
      </c>
      <c r="J108" s="403" t="s">
        <v>1589</v>
      </c>
      <c r="K108" s="241"/>
      <c r="L108" s="244">
        <v>300</v>
      </c>
      <c r="M108" s="97"/>
      <c r="N108" s="226">
        <f t="shared" ref="N108" si="211">+L108</f>
        <v>300</v>
      </c>
      <c r="O108" s="98"/>
      <c r="P108" s="93">
        <f>IF($I108="","",VLOOKUP($I108,MASTER!$G:$CF,65,0))</f>
        <v>4</v>
      </c>
      <c r="Q108" s="93">
        <v>7</v>
      </c>
      <c r="R108" s="99">
        <f t="shared" si="196"/>
        <v>35</v>
      </c>
      <c r="S108" s="93">
        <v>5</v>
      </c>
      <c r="T108" s="93">
        <f>IF($I108="","",VLOOKUP($I108,MASTER!$G:$CF,38,0))</f>
        <v>5</v>
      </c>
      <c r="U108" s="93"/>
      <c r="V108" s="100">
        <f t="shared" si="197"/>
        <v>45</v>
      </c>
      <c r="W108" s="170">
        <f t="shared" si="198"/>
        <v>40</v>
      </c>
      <c r="X108" s="101">
        <f t="shared" si="199"/>
        <v>45</v>
      </c>
      <c r="Y108" s="740">
        <f t="shared" si="200"/>
        <v>400</v>
      </c>
      <c r="Z108" s="102">
        <f>+AA107</f>
        <v>0.38194444444444448</v>
      </c>
      <c r="AA108" s="102">
        <f t="shared" ref="AA108" si="212">IF(I108="","",Z108+X108/1440)</f>
        <v>0.41319444444444448</v>
      </c>
      <c r="AB108" s="102"/>
      <c r="AC108" s="102"/>
      <c r="AD108" s="102"/>
      <c r="AE108" s="93">
        <f>IFERROR(IF($I108="","",VLOOKUP($I108,MASTER!$G:$CF,52,0))*$X108,0)</f>
        <v>0</v>
      </c>
      <c r="AF108" s="784">
        <f>X108</f>
        <v>45</v>
      </c>
      <c r="AG108" s="93">
        <f>IFERROR(IF($I108="","",VLOOKUP($I108,MASTER!$G:$CF,54,0))*$X108,0)</f>
        <v>0</v>
      </c>
      <c r="AH108" s="93">
        <f>IFERROR(IF($I108="","",VLOOKUP($I108,MASTER!$G:$CF,55,0))*$X108,0)</f>
        <v>0</v>
      </c>
      <c r="AI108" s="751"/>
      <c r="AJ108" s="745"/>
      <c r="AK108" s="106">
        <f t="shared" si="207"/>
        <v>1200</v>
      </c>
      <c r="AM108" s="104"/>
      <c r="AN108" s="105">
        <f t="shared" ref="AN108:AN116" si="213">IF(L108="","",L108*P108)</f>
        <v>1200</v>
      </c>
      <c r="AO108" s="106">
        <f t="shared" ref="AO108:AO116" si="214">IF(X108="","",X108*P108)</f>
        <v>180</v>
      </c>
      <c r="AP108" s="107">
        <f t="shared" ref="AP108:AP114" si="215">+X108/(60*24)</f>
        <v>3.125E-2</v>
      </c>
    </row>
    <row r="109" spans="1:42" ht="50.1" customHeight="1">
      <c r="A109" s="271" t="e">
        <f>VLOOKUP($I109,MASTER!$B:$B,2,0)</f>
        <v>#N/A</v>
      </c>
      <c r="C109" s="188"/>
      <c r="D109" s="93" t="str">
        <f>IF($I109="","",VLOOKUP($I109,MASTER!$G:$CF,2,0))</f>
        <v>PH-031GU</v>
      </c>
      <c r="E109" s="93" t="str">
        <f>IF($I109="","",VLOOKUP($I109,MASTER!$G:$CF,25,0))</f>
        <v>C</v>
      </c>
      <c r="F109" s="93">
        <f>IF($I109="","",VLOOKUP($I109,MASTER!$G:$CF,27,0))</f>
        <v>120</v>
      </c>
      <c r="G109" s="759">
        <f t="shared" si="194"/>
        <v>300</v>
      </c>
      <c r="H109" s="94">
        <f t="shared" si="195"/>
        <v>2.5</v>
      </c>
      <c r="I109" s="95" t="s">
        <v>1544</v>
      </c>
      <c r="J109" s="403"/>
      <c r="K109" s="241"/>
      <c r="L109" s="244">
        <v>300</v>
      </c>
      <c r="M109" s="97"/>
      <c r="N109" s="226"/>
      <c r="O109" s="98"/>
      <c r="P109" s="93">
        <f>IF($I109="","",VLOOKUP($I109,MASTER!$G:$CF,65,0))</f>
        <v>4</v>
      </c>
      <c r="Q109" s="93">
        <f>IF($I109="","",VLOOKUP($I109,MASTER!$G:$CF,37,0))</f>
        <v>8</v>
      </c>
      <c r="R109" s="99">
        <f t="shared" si="196"/>
        <v>40</v>
      </c>
      <c r="S109" s="93">
        <f>IF($I109="","",VLOOKUP($I109,MASTER!$G:$CF,39,0))</f>
        <v>0</v>
      </c>
      <c r="T109" s="93">
        <f>IF($I109="","",VLOOKUP($I109,MASTER!$G:$CF,38,0))</f>
        <v>5</v>
      </c>
      <c r="U109" s="93"/>
      <c r="V109" s="100">
        <f t="shared" si="197"/>
        <v>45</v>
      </c>
      <c r="W109" s="170">
        <f t="shared" si="198"/>
        <v>20</v>
      </c>
      <c r="X109" s="101">
        <f t="shared" si="199"/>
        <v>45</v>
      </c>
      <c r="Y109" s="740">
        <f t="shared" si="200"/>
        <v>400</v>
      </c>
      <c r="Z109" s="102">
        <f>+Z108</f>
        <v>0.38194444444444448</v>
      </c>
      <c r="AA109" s="102">
        <f t="shared" ref="AA109" si="216">IF(I109="","",Z109+X109/1440)</f>
        <v>0.41319444444444448</v>
      </c>
      <c r="AB109" s="102"/>
      <c r="AC109" s="102"/>
      <c r="AD109" s="102"/>
      <c r="AE109" s="93"/>
      <c r="AF109" s="93"/>
      <c r="AG109" s="784">
        <f>X109</f>
        <v>45</v>
      </c>
      <c r="AH109" s="784">
        <f>X109</f>
        <v>45</v>
      </c>
      <c r="AI109" s="751"/>
      <c r="AJ109" s="745"/>
      <c r="AK109" s="106">
        <f t="shared" si="207"/>
        <v>1200</v>
      </c>
      <c r="AM109" s="104"/>
      <c r="AN109" s="105">
        <f t="shared" si="213"/>
        <v>1200</v>
      </c>
      <c r="AO109" s="106">
        <f t="shared" si="214"/>
        <v>180</v>
      </c>
      <c r="AP109" s="107">
        <f t="shared" si="215"/>
        <v>3.125E-2</v>
      </c>
    </row>
    <row r="110" spans="1:42" ht="50.1" customHeight="1">
      <c r="A110" s="271" t="e">
        <f>VLOOKUP($I110,MASTER!$B:$B,2,0)</f>
        <v>#N/A</v>
      </c>
      <c r="C110" s="188"/>
      <c r="D110" s="93" t="str">
        <f>IF($I110="","",VLOOKUP($I110,MASTER!$G:$CF,2,0))</f>
        <v>AAS-050</v>
      </c>
      <c r="E110" s="93" t="str">
        <f>IF($I110="","",VLOOKUP($I110,MASTER!$G:$CF,25,0))</f>
        <v>KHS</v>
      </c>
      <c r="F110" s="93">
        <f>IF($I110="","",VLOOKUP($I110,MASTER!$G:$CF,27,0))</f>
        <v>480</v>
      </c>
      <c r="G110" s="759">
        <f t="shared" si="194"/>
        <v>480</v>
      </c>
      <c r="H110" s="94">
        <f t="shared" si="195"/>
        <v>1</v>
      </c>
      <c r="I110" s="95" t="s">
        <v>530</v>
      </c>
      <c r="J110" s="403"/>
      <c r="K110" s="241"/>
      <c r="L110" s="244">
        <v>480</v>
      </c>
      <c r="M110" s="97"/>
      <c r="N110" s="226"/>
      <c r="O110" s="98"/>
      <c r="P110" s="93">
        <f>IF($I110="","",VLOOKUP($I110,MASTER!$G:$CF,65,0))</f>
        <v>1</v>
      </c>
      <c r="Q110" s="93">
        <f>IF($I110="","",VLOOKUP($I110,MASTER!$G:$CF,37,0))</f>
        <v>5.9499999999999975</v>
      </c>
      <c r="R110" s="99">
        <f t="shared" si="196"/>
        <v>47.59999999999998</v>
      </c>
      <c r="S110" s="93">
        <v>2</v>
      </c>
      <c r="T110" s="93">
        <f>IF($I110="","",VLOOKUP($I110,MASTER!$G:$CF,38,0))</f>
        <v>5</v>
      </c>
      <c r="U110" s="93"/>
      <c r="V110" s="100">
        <f t="shared" si="197"/>
        <v>54.59999999999998</v>
      </c>
      <c r="W110" s="170">
        <f t="shared" si="198"/>
        <v>7</v>
      </c>
      <c r="X110" s="101">
        <f t="shared" si="199"/>
        <v>55</v>
      </c>
      <c r="Y110" s="740">
        <f t="shared" si="200"/>
        <v>523.63636363636363</v>
      </c>
      <c r="Z110" s="102">
        <f t="shared" ref="Z110:Z115" si="217">+AA108</f>
        <v>0.41319444444444448</v>
      </c>
      <c r="AA110" s="102">
        <f>IF(I110="","",Z110+X110/1440)</f>
        <v>0.45138888888888895</v>
      </c>
      <c r="AB110" s="102"/>
      <c r="AC110" s="102"/>
      <c r="AD110" s="102"/>
      <c r="AE110" s="93">
        <f>IFERROR(IF($I110="","",VLOOKUP($I110,MASTER!$G:$CF,52,0))*$X110,0)</f>
        <v>0</v>
      </c>
      <c r="AF110" s="784">
        <f>X110</f>
        <v>55</v>
      </c>
      <c r="AG110" s="93">
        <f>IFERROR(IF($I110="","",VLOOKUP($I110,MASTER!$G:$CF,54,0))*$X110,0)</f>
        <v>0</v>
      </c>
      <c r="AH110" s="93"/>
      <c r="AI110" s="751"/>
      <c r="AJ110" s="745"/>
      <c r="AK110" s="106">
        <f t="shared" si="207"/>
        <v>480</v>
      </c>
      <c r="AM110" s="104"/>
      <c r="AN110" s="105">
        <f t="shared" si="213"/>
        <v>480</v>
      </c>
      <c r="AO110" s="106">
        <f t="shared" si="214"/>
        <v>55</v>
      </c>
      <c r="AP110" s="107">
        <f t="shared" si="215"/>
        <v>3.8194444444444448E-2</v>
      </c>
    </row>
    <row r="111" spans="1:42" ht="50.1" customHeight="1">
      <c r="A111" s="271" t="e">
        <f>VLOOKUP($I111,MASTER!$B:$B,2,0)</f>
        <v>#N/A</v>
      </c>
      <c r="C111" s="188"/>
      <c r="D111" s="93" t="str">
        <f>IF($I111="","",VLOOKUP($I111,MASTER!$G:$CF,2,0))</f>
        <v>61624-BZ200</v>
      </c>
      <c r="E111" s="93" t="str">
        <f>IF($I111="","",VLOOKUP($I111,MASTER!$G:$CF,25,0))</f>
        <v>D2</v>
      </c>
      <c r="F111" s="93">
        <f>IF($I111="","",VLOOKUP($I111,MASTER!$G:$CF,27,0))</f>
        <v>200</v>
      </c>
      <c r="G111" s="759">
        <f t="shared" si="194"/>
        <v>500</v>
      </c>
      <c r="H111" s="94">
        <f t="shared" si="195"/>
        <v>2.5</v>
      </c>
      <c r="I111" s="95" t="s">
        <v>834</v>
      </c>
      <c r="J111" s="403"/>
      <c r="K111" s="241"/>
      <c r="L111" s="244">
        <v>500</v>
      </c>
      <c r="M111" s="97"/>
      <c r="N111" s="226">
        <f>+L111</f>
        <v>500</v>
      </c>
      <c r="O111" s="98"/>
      <c r="P111" s="93">
        <f>IF($I111="","",VLOOKUP($I111,MASTER!$G:$CF,65,0))</f>
        <v>2</v>
      </c>
      <c r="Q111" s="93">
        <f>IF($I111="","",VLOOKUP($I111,MASTER!$G:$CF,37,0))</f>
        <v>5.9</v>
      </c>
      <c r="R111" s="99">
        <f t="shared" si="196"/>
        <v>49.166666666666664</v>
      </c>
      <c r="S111" s="93">
        <f>IF($I111="","",VLOOKUP($I111,MASTER!$G:$CF,39,0))</f>
        <v>0</v>
      </c>
      <c r="T111" s="93">
        <f>IF($I111="","",VLOOKUP($I111,MASTER!$G:$CF,38,0))</f>
        <v>5</v>
      </c>
      <c r="U111" s="93"/>
      <c r="V111" s="100">
        <f t="shared" si="197"/>
        <v>54.166666666666664</v>
      </c>
      <c r="W111" s="170">
        <f t="shared" si="198"/>
        <v>10</v>
      </c>
      <c r="X111" s="101">
        <f t="shared" si="199"/>
        <v>55</v>
      </c>
      <c r="Y111" s="740">
        <f t="shared" si="200"/>
        <v>545.4545454545455</v>
      </c>
      <c r="Z111" s="102">
        <f t="shared" si="217"/>
        <v>0.41319444444444448</v>
      </c>
      <c r="AA111" s="102">
        <f>IF(I111="","",Z111+X111/1440)</f>
        <v>0.45138888888888895</v>
      </c>
      <c r="AB111" s="102"/>
      <c r="AC111" s="102"/>
      <c r="AD111" s="194"/>
      <c r="AE111" s="93">
        <f>IFERROR(IF($I111="","",VLOOKUP($I111,MASTER!$G:$CF,52,0))*$X111,0)</f>
        <v>0</v>
      </c>
      <c r="AF111" s="93">
        <f>IFERROR(IF($I111="","",VLOOKUP($I111,MASTER!$G:$CF,53,0))*$X111,0)</f>
        <v>0</v>
      </c>
      <c r="AG111" s="93">
        <f>IFERROR(IF($I111="","",VLOOKUP($I111,MASTER!$G:$CF,54,0))*$X111,0)</f>
        <v>55</v>
      </c>
      <c r="AH111" s="93">
        <f>IFERROR(IF($I111="","",VLOOKUP($I111,MASTER!$G:$CF,55,0))*$X111,0)</f>
        <v>55</v>
      </c>
      <c r="AI111" s="751"/>
      <c r="AJ111" s="745"/>
      <c r="AK111" s="106">
        <f t="shared" si="207"/>
        <v>1000</v>
      </c>
      <c r="AM111" s="104"/>
      <c r="AN111" s="105">
        <f t="shared" si="213"/>
        <v>1000</v>
      </c>
      <c r="AO111" s="106">
        <f t="shared" si="214"/>
        <v>110</v>
      </c>
      <c r="AP111" s="107">
        <f t="shared" si="215"/>
        <v>3.8194444444444448E-2</v>
      </c>
    </row>
    <row r="112" spans="1:42" ht="50.1" customHeight="1">
      <c r="A112" s="271" t="e">
        <f>VLOOKUP($I112,MASTER!$B:$B,2,0)</f>
        <v>#N/A</v>
      </c>
      <c r="C112" s="188"/>
      <c r="D112" s="93" t="str">
        <f>IF($I112="","",VLOOKUP($I112,MASTER!$G:$CF,2,0))</f>
        <v>RCS-018</v>
      </c>
      <c r="E112" s="93" t="str">
        <f>IF($I112="","",VLOOKUP($I112,MASTER!$G:$CF,25,0))</f>
        <v>C</v>
      </c>
      <c r="F112" s="93">
        <f>IF($I112="","",VLOOKUP($I112,MASTER!$G:$CF,27,0))</f>
        <v>300</v>
      </c>
      <c r="G112" s="759">
        <f t="shared" si="194"/>
        <v>400</v>
      </c>
      <c r="H112" s="94">
        <f t="shared" si="195"/>
        <v>1.4000000000000001</v>
      </c>
      <c r="I112" s="95" t="s">
        <v>836</v>
      </c>
      <c r="J112" s="403" t="s">
        <v>1589</v>
      </c>
      <c r="K112" s="241"/>
      <c r="L112" s="244">
        <v>400</v>
      </c>
      <c r="M112" s="97"/>
      <c r="N112" s="226"/>
      <c r="O112" s="98"/>
      <c r="P112" s="93">
        <f>IF($I112="","",VLOOKUP($I112,MASTER!$G:$CF,65,0))</f>
        <v>4</v>
      </c>
      <c r="Q112" s="93">
        <f>IF($I112="","",VLOOKUP($I112,MASTER!$G:$CF,37,0))</f>
        <v>6</v>
      </c>
      <c r="R112" s="99">
        <f t="shared" si="196"/>
        <v>40</v>
      </c>
      <c r="S112" s="93">
        <f>IF($I112="","",VLOOKUP($I112,MASTER!$G:$CF,39,0))</f>
        <v>0</v>
      </c>
      <c r="T112" s="93">
        <f>IF($I112="","",VLOOKUP($I112,MASTER!$G:$CF,38,0))</f>
        <v>5</v>
      </c>
      <c r="U112" s="93"/>
      <c r="V112" s="100">
        <f t="shared" si="197"/>
        <v>45</v>
      </c>
      <c r="W112" s="170">
        <f t="shared" si="198"/>
        <v>20</v>
      </c>
      <c r="X112" s="101">
        <f t="shared" si="199"/>
        <v>45</v>
      </c>
      <c r="Y112" s="740">
        <f t="shared" si="200"/>
        <v>533.33333333333337</v>
      </c>
      <c r="Z112" s="102">
        <f t="shared" si="217"/>
        <v>0.45138888888888895</v>
      </c>
      <c r="AA112" s="102">
        <f t="shared" ref="AA112" si="218">IF(I112="","",Z112+X112/1440)</f>
        <v>0.48263888888888895</v>
      </c>
      <c r="AB112" s="102"/>
      <c r="AC112" s="102"/>
      <c r="AD112" s="102"/>
      <c r="AE112" s="93"/>
      <c r="AF112" s="93">
        <f>IFERROR(IF($I112="","",VLOOKUP($I112,MASTER!$G:$CF,53,0))*$X112,0)</f>
        <v>45</v>
      </c>
      <c r="AG112" s="93"/>
      <c r="AH112" s="93"/>
      <c r="AI112" s="751"/>
      <c r="AJ112" s="745"/>
      <c r="AK112" s="106">
        <f t="shared" si="207"/>
        <v>1600</v>
      </c>
      <c r="AM112" s="104"/>
      <c r="AN112" s="105">
        <f t="shared" si="213"/>
        <v>1600</v>
      </c>
      <c r="AO112" s="106">
        <f t="shared" si="214"/>
        <v>180</v>
      </c>
      <c r="AP112" s="107">
        <f t="shared" si="215"/>
        <v>3.125E-2</v>
      </c>
    </row>
    <row r="113" spans="1:42" ht="50.1" customHeight="1">
      <c r="A113" s="271" t="e">
        <f>VLOOKUP($I113,MASTER!$B:$B,2,0)</f>
        <v>#N/A</v>
      </c>
      <c r="C113" s="188"/>
      <c r="D113" s="93" t="str">
        <f>IF($I113="","",VLOOKUP($I113,MASTER!$G:$CF,2,0))</f>
        <v>AAS-050</v>
      </c>
      <c r="E113" s="93" t="str">
        <f>IF($I113="","",VLOOKUP($I113,MASTER!$G:$CF,25,0))</f>
        <v>R</v>
      </c>
      <c r="F113" s="93">
        <f>IF($I113="","",VLOOKUP($I113,MASTER!$G:$CF,27,0))</f>
        <v>120</v>
      </c>
      <c r="G113" s="759">
        <f t="shared" si="194"/>
        <v>480</v>
      </c>
      <c r="H113" s="94">
        <f t="shared" si="195"/>
        <v>4</v>
      </c>
      <c r="I113" s="95" t="s">
        <v>525</v>
      </c>
      <c r="J113" s="403"/>
      <c r="K113" s="241"/>
      <c r="L113" s="244">
        <v>480</v>
      </c>
      <c r="M113" s="97"/>
      <c r="N113" s="226">
        <f>+L113</f>
        <v>480</v>
      </c>
      <c r="O113" s="98"/>
      <c r="P113" s="93">
        <f>IF($I113="","",VLOOKUP($I113,MASTER!$G:$CF,65,0))</f>
        <v>2</v>
      </c>
      <c r="Q113" s="93">
        <v>6</v>
      </c>
      <c r="R113" s="99">
        <f t="shared" si="196"/>
        <v>48</v>
      </c>
      <c r="S113" s="93">
        <v>2</v>
      </c>
      <c r="T113" s="93">
        <f>IF($I113="","",VLOOKUP($I113,MASTER!$G:$CF,38,0))</f>
        <v>5</v>
      </c>
      <c r="U113" s="93"/>
      <c r="V113" s="100">
        <f t="shared" si="197"/>
        <v>55</v>
      </c>
      <c r="W113" s="170">
        <f t="shared" si="198"/>
        <v>14</v>
      </c>
      <c r="X113" s="101">
        <f t="shared" si="199"/>
        <v>55</v>
      </c>
      <c r="Y113" s="740">
        <f t="shared" si="200"/>
        <v>523.63636363636363</v>
      </c>
      <c r="Z113" s="102">
        <f t="shared" si="217"/>
        <v>0.45138888888888895</v>
      </c>
      <c r="AA113" s="102">
        <f>IF(I113="","",Z113+X113/1440)</f>
        <v>0.48958333333333337</v>
      </c>
      <c r="AB113" s="102"/>
      <c r="AC113" s="102"/>
      <c r="AD113" s="102"/>
      <c r="AE113" s="93"/>
      <c r="AF113" s="93"/>
      <c r="AG113" s="784">
        <f>X113</f>
        <v>55</v>
      </c>
      <c r="AH113" s="784">
        <f>X113</f>
        <v>55</v>
      </c>
      <c r="AI113" s="751"/>
      <c r="AJ113" s="745"/>
      <c r="AK113" s="106">
        <f t="shared" si="207"/>
        <v>960</v>
      </c>
      <c r="AM113" s="104"/>
      <c r="AN113" s="105">
        <f t="shared" si="213"/>
        <v>960</v>
      </c>
      <c r="AO113" s="106">
        <f t="shared" si="214"/>
        <v>110</v>
      </c>
      <c r="AP113" s="107">
        <f t="shared" si="215"/>
        <v>3.8194444444444448E-2</v>
      </c>
    </row>
    <row r="114" spans="1:42" ht="50.1" customHeight="1">
      <c r="A114" s="271" t="e">
        <f>VLOOKUP($I114,MASTER!$B:$B,2,0)</f>
        <v>#N/A</v>
      </c>
      <c r="C114" s="418"/>
      <c r="D114" s="341" t="str">
        <f>IF($I114="","",VLOOKUP($I114,MASTER!$G:$CF,2,0))</f>
        <v>G-031</v>
      </c>
      <c r="E114" s="341" t="str">
        <f>IF($I114="","",VLOOKUP($I114,MASTER!$G:$CF,25,0))</f>
        <v>I</v>
      </c>
      <c r="F114" s="341">
        <f>IF($I114="","",VLOOKUP($I114,MASTER!$G:$CF,27,0))</f>
        <v>50</v>
      </c>
      <c r="G114" s="759">
        <f t="shared" si="194"/>
        <v>200</v>
      </c>
      <c r="H114" s="407">
        <f t="shared" si="195"/>
        <v>4</v>
      </c>
      <c r="I114" s="408" t="s">
        <v>775</v>
      </c>
      <c r="J114" s="419"/>
      <c r="K114" s="342"/>
      <c r="L114" s="420">
        <v>200</v>
      </c>
      <c r="M114" s="344"/>
      <c r="N114" s="345">
        <f t="shared" ref="N114" si="219">+L114</f>
        <v>200</v>
      </c>
      <c r="O114" s="346"/>
      <c r="P114" s="341">
        <f>IF($I114="","",VLOOKUP($I114,MASTER!$G:$CF,65,0))</f>
        <v>1</v>
      </c>
      <c r="Q114" s="341">
        <f>IF($I114="","",VLOOKUP($I114,MASTER!$G:$CF,37,0))</f>
        <v>6</v>
      </c>
      <c r="R114" s="347">
        <f t="shared" si="196"/>
        <v>20</v>
      </c>
      <c r="S114" s="341">
        <f>IF($I114="","",VLOOKUP($I114,MASTER!$G:$CF,39,0))</f>
        <v>0</v>
      </c>
      <c r="T114" s="341">
        <f>IF($I114="","",VLOOKUP($I114,MASTER!$G:$CF,38,0))</f>
        <v>5</v>
      </c>
      <c r="U114" s="341"/>
      <c r="V114" s="348">
        <f t="shared" si="197"/>
        <v>25</v>
      </c>
      <c r="W114" s="349">
        <f t="shared" si="198"/>
        <v>5</v>
      </c>
      <c r="X114" s="350">
        <f t="shared" si="199"/>
        <v>25</v>
      </c>
      <c r="Y114" s="740">
        <f t="shared" si="200"/>
        <v>480</v>
      </c>
      <c r="Z114" s="351">
        <f t="shared" si="217"/>
        <v>0.48263888888888895</v>
      </c>
      <c r="AA114" s="351">
        <f t="shared" ref="AA114" si="220">IF(I114="","",Z114+X114/1440)</f>
        <v>0.50000000000000011</v>
      </c>
      <c r="AB114" s="351"/>
      <c r="AC114" s="351"/>
      <c r="AD114" s="351"/>
      <c r="AE114" s="341">
        <f>IFERROR(IF($I114="","",VLOOKUP($I114,MASTER!$G:$CF,52,0))*$X114,0)</f>
        <v>0</v>
      </c>
      <c r="AF114" s="785">
        <f>X114</f>
        <v>25</v>
      </c>
      <c r="AG114" s="341">
        <f>IFERROR(IF($I114="","",VLOOKUP($I114,MASTER!$G:$CF,54,0))*$X114,0)</f>
        <v>0</v>
      </c>
      <c r="AH114" s="341"/>
      <c r="AI114" s="750"/>
      <c r="AJ114" s="744"/>
      <c r="AK114" s="106">
        <f t="shared" ref="AK114" si="221">IF(L114="",0,P114*L114)</f>
        <v>200</v>
      </c>
      <c r="AM114" s="104"/>
      <c r="AN114" s="105">
        <f t="shared" si="213"/>
        <v>200</v>
      </c>
      <c r="AO114" s="106">
        <f t="shared" si="214"/>
        <v>25</v>
      </c>
      <c r="AP114" s="107">
        <f t="shared" si="215"/>
        <v>1.7361111111111112E-2</v>
      </c>
    </row>
    <row r="115" spans="1:42" ht="50.1" customHeight="1">
      <c r="A115" s="271" t="e">
        <f>VLOOKUP($I115,MASTER!$B:$B,2,0)</f>
        <v>#N/A</v>
      </c>
      <c r="C115" s="188"/>
      <c r="D115" s="93" t="str">
        <f>IF($I115="","",VLOOKUP($I115,MASTER!$G:$CF,2,0))</f>
        <v>GT-5940</v>
      </c>
      <c r="E115" s="93" t="str">
        <f>IF($I115="","",VLOOKUP($I115,MASTER!$G:$CF,25,0))</f>
        <v>D2</v>
      </c>
      <c r="F115" s="93">
        <f>IF($I115="","",VLOOKUP($I115,MASTER!$G:$CF,27,0))</f>
        <v>300</v>
      </c>
      <c r="G115" s="759">
        <f t="shared" si="194"/>
        <v>50</v>
      </c>
      <c r="H115" s="94">
        <f t="shared" si="195"/>
        <v>0.2</v>
      </c>
      <c r="I115" s="95" t="s">
        <v>849</v>
      </c>
      <c r="J115" s="403"/>
      <c r="K115" s="241"/>
      <c r="L115" s="244">
        <v>50</v>
      </c>
      <c r="M115" s="97"/>
      <c r="N115" s="226">
        <f>+L115</f>
        <v>50</v>
      </c>
      <c r="O115" s="98"/>
      <c r="P115" s="93">
        <f>IF($I115="","",VLOOKUP($I115,MASTER!$G:$CF,65,0))</f>
        <v>1</v>
      </c>
      <c r="Q115" s="93">
        <f>IF($I115="","",VLOOKUP($I115,MASTER!$G:$CF,37,0))</f>
        <v>7.2</v>
      </c>
      <c r="R115" s="99">
        <f t="shared" si="196"/>
        <v>6</v>
      </c>
      <c r="S115" s="93">
        <v>4</v>
      </c>
      <c r="T115" s="93">
        <f>IF($I115="","",VLOOKUP($I115,MASTER!$G:$CF,38,0))</f>
        <v>5</v>
      </c>
      <c r="U115" s="93"/>
      <c r="V115" s="100">
        <f t="shared" si="197"/>
        <v>15</v>
      </c>
      <c r="W115" s="170">
        <f t="shared" si="198"/>
        <v>9</v>
      </c>
      <c r="X115" s="101">
        <f t="shared" si="199"/>
        <v>15</v>
      </c>
      <c r="Y115" s="740">
        <f t="shared" si="200"/>
        <v>200</v>
      </c>
      <c r="Z115" s="102">
        <f t="shared" si="217"/>
        <v>0.48958333333333337</v>
      </c>
      <c r="AA115" s="102">
        <f t="shared" ref="AA115" si="222">IF(I115="","",Z115+X115/1440)</f>
        <v>0.5</v>
      </c>
      <c r="AB115" s="102"/>
      <c r="AC115" s="102"/>
      <c r="AD115" s="102"/>
      <c r="AE115" s="93">
        <f>IFERROR(IF($I115="","",VLOOKUP($I115,MASTER!$G:$CF,52,0))*$X115,0)</f>
        <v>0</v>
      </c>
      <c r="AF115" s="93">
        <f>IFERROR(IF($I115="","",VLOOKUP($I115,MASTER!$G:$CF,53,0))*$X115,0)</f>
        <v>0</v>
      </c>
      <c r="AG115" s="784">
        <f>X115</f>
        <v>15</v>
      </c>
      <c r="AH115" s="93"/>
      <c r="AI115" s="751"/>
      <c r="AJ115" s="745"/>
      <c r="AK115" s="106">
        <f t="shared" ref="AK115" si="223">IF(L115="",0,P115*L115)</f>
        <v>50</v>
      </c>
      <c r="AM115" s="104"/>
      <c r="AN115" s="105">
        <f t="shared" si="213"/>
        <v>50</v>
      </c>
      <c r="AO115" s="106">
        <f t="shared" si="214"/>
        <v>15</v>
      </c>
      <c r="AP115" s="107">
        <f t="shared" ref="AP115" si="224">+X115/(60*24)</f>
        <v>1.0416666666666666E-2</v>
      </c>
    </row>
    <row r="116" spans="1:42" ht="50.1" customHeight="1">
      <c r="A116" s="271" t="e">
        <f>VLOOKUP($I116,MASTER!$B:$B,2,0)</f>
        <v>#N/A</v>
      </c>
      <c r="C116" s="188"/>
      <c r="D116" s="93" t="str">
        <f>IF($I116="","",VLOOKUP($I116,MASTER!$G:$CF,2,0))</f>
        <v>AE-0091</v>
      </c>
      <c r="E116" s="93" t="str">
        <f>IF($I116="","",VLOOKUP($I116,MASTER!$G:$CF,25,0))</f>
        <v>KHS</v>
      </c>
      <c r="F116" s="93">
        <f>IF($I116="","",VLOOKUP($I116,MASTER!$G:$CF,27,0))</f>
        <v>600</v>
      </c>
      <c r="G116" s="759">
        <f t="shared" si="194"/>
        <v>40</v>
      </c>
      <c r="H116" s="94">
        <f t="shared" si="195"/>
        <v>0.1</v>
      </c>
      <c r="I116" s="95" t="s">
        <v>964</v>
      </c>
      <c r="J116" s="403" t="s">
        <v>1590</v>
      </c>
      <c r="K116" s="241"/>
      <c r="L116" s="244">
        <v>40</v>
      </c>
      <c r="M116" s="97"/>
      <c r="N116" s="226"/>
      <c r="O116" s="98"/>
      <c r="P116" s="93">
        <f>IF($I116="","",VLOOKUP($I116,MASTER!$G:$CF,65,0))</f>
        <v>1</v>
      </c>
      <c r="Q116" s="93">
        <f>IF($I116="","",VLOOKUP($I116,MASTER!$G:$CF,37,0))</f>
        <v>5.9</v>
      </c>
      <c r="R116" s="99">
        <f t="shared" si="196"/>
        <v>3.9333333333333331</v>
      </c>
      <c r="S116" s="93">
        <v>5</v>
      </c>
      <c r="T116" s="93">
        <f>IF($I116="","",VLOOKUP($I116,MASTER!$G:$CF,38,0))</f>
        <v>6</v>
      </c>
      <c r="U116" s="93"/>
      <c r="V116" s="100">
        <f t="shared" si="197"/>
        <v>14.933333333333334</v>
      </c>
      <c r="W116" s="170">
        <f t="shared" si="198"/>
        <v>11</v>
      </c>
      <c r="X116" s="101">
        <f t="shared" si="199"/>
        <v>15</v>
      </c>
      <c r="Y116" s="740">
        <f t="shared" si="200"/>
        <v>160</v>
      </c>
      <c r="Z116" s="102">
        <f>+AA113</f>
        <v>0.48958333333333337</v>
      </c>
      <c r="AA116" s="102">
        <f>IF(I116="","",Z116+X116/1440)</f>
        <v>0.5</v>
      </c>
      <c r="AB116" s="102"/>
      <c r="AC116" s="102"/>
      <c r="AD116" s="102"/>
      <c r="AE116" s="93">
        <f>IFERROR(IF($I116="","",VLOOKUP($I116,MASTER!$G:$CF,52,0))*$X116,0)</f>
        <v>0</v>
      </c>
      <c r="AF116" s="93">
        <f>IFERROR(IF($I116="","",VLOOKUP($I116,MASTER!$G:$CF,53,0))*$X116,0)</f>
        <v>0</v>
      </c>
      <c r="AG116" s="93">
        <f>IFERROR(IF($I116="","",VLOOKUP($I116,MASTER!$G:$CF,54,0))*$X116,0)</f>
        <v>0</v>
      </c>
      <c r="AH116" s="93">
        <f>IFERROR(IF($I116="","",VLOOKUP($I116,MASTER!$G:$CF,55,0))*$X116,0)</f>
        <v>15</v>
      </c>
      <c r="AI116" s="751"/>
      <c r="AJ116" s="745"/>
      <c r="AK116" s="106">
        <f>IF(L116="",0,P116*L116)</f>
        <v>40</v>
      </c>
      <c r="AM116" s="104"/>
      <c r="AN116" s="105">
        <f t="shared" si="213"/>
        <v>40</v>
      </c>
      <c r="AO116" s="106">
        <f t="shared" si="214"/>
        <v>15</v>
      </c>
      <c r="AP116" s="107">
        <f>+X116/(60*24)</f>
        <v>1.0416666666666666E-2</v>
      </c>
    </row>
    <row r="117" spans="1:42" ht="50.1" customHeight="1">
      <c r="A117" s="271" t="e">
        <f>VLOOKUP($I117,MASTER!$B:$B,2,0)</f>
        <v>#N/A</v>
      </c>
      <c r="C117" s="188"/>
      <c r="D117" s="93">
        <f>IF($I117="","",VLOOKUP($I117,MASTER!$G:$CF,2,0))</f>
        <v>0</v>
      </c>
      <c r="E117" s="93">
        <f>IF($I117="","",VLOOKUP($I117,MASTER!$G:$CF,25,0))</f>
        <v>0</v>
      </c>
      <c r="F117" s="93">
        <f>IF($I117="","",VLOOKUP($I117,MASTER!$G:$CF,27,0))</f>
        <v>0</v>
      </c>
      <c r="G117" s="759">
        <f t="shared" si="194"/>
        <v>0</v>
      </c>
      <c r="H117" s="94" t="str">
        <f t="shared" si="195"/>
        <v/>
      </c>
      <c r="I117" s="95" t="s">
        <v>671</v>
      </c>
      <c r="J117" s="403"/>
      <c r="K117" s="241"/>
      <c r="L117" s="244"/>
      <c r="M117" s="97"/>
      <c r="N117" s="226">
        <f t="shared" ref="N117" si="225">+L117</f>
        <v>0</v>
      </c>
      <c r="O117" s="98"/>
      <c r="P117" s="93">
        <f>IF($I117="","",VLOOKUP($I117,MASTER!$G:$CF,65,0))</f>
        <v>0</v>
      </c>
      <c r="Q117" s="93">
        <f>IF($I117="","",VLOOKUP($I117,MASTER!$G:$CF,37,0))</f>
        <v>40</v>
      </c>
      <c r="R117" s="99" t="str">
        <f t="shared" si="196"/>
        <v/>
      </c>
      <c r="S117" s="93">
        <f>IF($I117="","",VLOOKUP($I117,MASTER!$G:$CF,39,0))</f>
        <v>0</v>
      </c>
      <c r="T117" s="93">
        <f>IF($I117="","",VLOOKUP($I117,MASTER!$G:$CF,38,0))</f>
        <v>40</v>
      </c>
      <c r="U117" s="93"/>
      <c r="V117" s="100">
        <f t="shared" si="197"/>
        <v>40</v>
      </c>
      <c r="W117" s="170">
        <f t="shared" si="198"/>
        <v>0</v>
      </c>
      <c r="X117" s="101">
        <f t="shared" si="199"/>
        <v>40</v>
      </c>
      <c r="Y117" s="740">
        <f t="shared" si="200"/>
        <v>0</v>
      </c>
      <c r="Z117" s="102">
        <f>+AA116</f>
        <v>0.5</v>
      </c>
      <c r="AA117" s="102">
        <f>IF(I117="","",Z117+X117/1440)</f>
        <v>0.52777777777777779</v>
      </c>
      <c r="AB117" s="102"/>
      <c r="AC117" s="102"/>
      <c r="AD117" s="102"/>
      <c r="AE117" s="93">
        <f>IFERROR(IF($I117="","",VLOOKUP($I117,MASTER!$G:$CF,52,0))*$X117,0)</f>
        <v>0</v>
      </c>
      <c r="AF117" s="93">
        <f>IFERROR(IF($I117="","",VLOOKUP($I117,MASTER!$G:$CF,53,0))*$X117,0)</f>
        <v>0</v>
      </c>
      <c r="AG117" s="93">
        <f>IFERROR(IF($I117="","",VLOOKUP($I117,MASTER!$G:$CF,54,0))*$X117,0)</f>
        <v>0</v>
      </c>
      <c r="AH117" s="93">
        <f>IFERROR(IF($I117="","",VLOOKUP($I117,MASTER!$G:$CF,55,0))*$X117,0)</f>
        <v>0</v>
      </c>
      <c r="AI117" s="751"/>
      <c r="AJ117" s="745"/>
      <c r="AK117" s="106">
        <f t="shared" ref="AK117" si="226">IF(L117="",0,P117*L117)</f>
        <v>0</v>
      </c>
      <c r="AM117" s="104"/>
      <c r="AN117" s="105" t="str">
        <f t="shared" ref="AN117" si="227">IF(L117="","",L117*P117)</f>
        <v/>
      </c>
      <c r="AO117" s="106">
        <f t="shared" ref="AO117" si="228">IF(X117="","",X117*P117)</f>
        <v>0</v>
      </c>
      <c r="AP117" s="107">
        <f t="shared" ref="AP117" si="229">+X117/(60*24)</f>
        <v>2.7777777777777776E-2</v>
      </c>
    </row>
    <row r="118" spans="1:42" ht="50.1" customHeight="1">
      <c r="A118" s="271" t="e">
        <f>VLOOKUP($I118,MASTER!$B:$B,2,0)</f>
        <v>#N/A</v>
      </c>
      <c r="C118" s="188"/>
      <c r="D118" s="93" t="str">
        <f>IF($I118="","",VLOOKUP($I118,MASTER!$G:$CF,2,0))</f>
        <v>G-031</v>
      </c>
      <c r="E118" s="93" t="str">
        <f>IF($I118="","",VLOOKUP($I118,MASTER!$G:$CF,25,0))</f>
        <v>I</v>
      </c>
      <c r="F118" s="93">
        <f>IF($I118="","",VLOOKUP($I118,MASTER!$G:$CF,27,0))</f>
        <v>50</v>
      </c>
      <c r="G118" s="759">
        <f t="shared" si="194"/>
        <v>300</v>
      </c>
      <c r="H118" s="94">
        <f t="shared" si="195"/>
        <v>6</v>
      </c>
      <c r="I118" s="408" t="s">
        <v>775</v>
      </c>
      <c r="J118" s="419"/>
      <c r="K118" s="241"/>
      <c r="L118" s="244">
        <f>500-L114</f>
        <v>300</v>
      </c>
      <c r="M118" s="97"/>
      <c r="N118" s="226">
        <f t="shared" ref="N118" si="230">+L118</f>
        <v>300</v>
      </c>
      <c r="O118" s="98"/>
      <c r="P118" s="93">
        <f>IF($I118="","",VLOOKUP($I118,MASTER!$G:$CF,65,0))</f>
        <v>1</v>
      </c>
      <c r="Q118" s="93">
        <f>IF($I118="","",VLOOKUP($I118,MASTER!$G:$CF,37,0))</f>
        <v>6</v>
      </c>
      <c r="R118" s="99">
        <f t="shared" si="196"/>
        <v>30</v>
      </c>
      <c r="S118" s="93">
        <f>IF($I118="","",VLOOKUP($I118,MASTER!$G:$CF,39,0))</f>
        <v>0</v>
      </c>
      <c r="T118" s="93"/>
      <c r="U118" s="93"/>
      <c r="V118" s="100">
        <f t="shared" si="197"/>
        <v>30</v>
      </c>
      <c r="W118" s="170">
        <f t="shared" si="198"/>
        <v>0</v>
      </c>
      <c r="X118" s="101">
        <f t="shared" si="199"/>
        <v>30</v>
      </c>
      <c r="Y118" s="740">
        <f t="shared" si="200"/>
        <v>600</v>
      </c>
      <c r="Z118" s="102">
        <f>+AA117</f>
        <v>0.52777777777777779</v>
      </c>
      <c r="AA118" s="102">
        <f>IF(I118="","",Z118+X118/1440)</f>
        <v>0.54861111111111116</v>
      </c>
      <c r="AB118" s="102"/>
      <c r="AC118" s="102"/>
      <c r="AD118" s="102"/>
      <c r="AE118" s="341">
        <f>IFERROR(IF($I118="","",VLOOKUP($I118,MASTER!$G:$CF,52,0))*$X118,0)</f>
        <v>0</v>
      </c>
      <c r="AF118" s="785">
        <f>X118</f>
        <v>30</v>
      </c>
      <c r="AG118" s="341">
        <f>IFERROR(IF($I118="","",VLOOKUP($I118,MASTER!$G:$CF,54,0))*$X118,0)</f>
        <v>0</v>
      </c>
      <c r="AH118" s="341"/>
      <c r="AI118" s="751"/>
      <c r="AJ118" s="745"/>
      <c r="AK118" s="106">
        <f t="shared" ref="AK118" si="231">IF(L118="",0,P118*L118)</f>
        <v>300</v>
      </c>
      <c r="AM118" s="104"/>
      <c r="AN118" s="105">
        <f>IF(L118="","",L118*P118)</f>
        <v>300</v>
      </c>
      <c r="AO118" s="106">
        <f>IF(X118="","",X118*P118)</f>
        <v>30</v>
      </c>
      <c r="AP118" s="107">
        <f>+X118/(60*24)</f>
        <v>2.0833333333333332E-2</v>
      </c>
    </row>
    <row r="119" spans="1:42" ht="50.1" customHeight="1">
      <c r="A119" s="271" t="e">
        <f>VLOOKUP($I119,MASTER!$B:$B,2,0)</f>
        <v>#N/A</v>
      </c>
      <c r="C119" s="188"/>
      <c r="D119" s="93" t="str">
        <f>IF($I119="","",VLOOKUP($I119,MASTER!$G:$CF,2,0))</f>
        <v>GT-5940</v>
      </c>
      <c r="E119" s="93" t="str">
        <f>IF($I119="","",VLOOKUP($I119,MASTER!$G:$CF,25,0))</f>
        <v>D2</v>
      </c>
      <c r="F119" s="93">
        <f>IF($I119="","",VLOOKUP($I119,MASTER!$G:$CF,27,0))</f>
        <v>300</v>
      </c>
      <c r="G119" s="759">
        <f t="shared" si="194"/>
        <v>250</v>
      </c>
      <c r="H119" s="94">
        <f t="shared" si="195"/>
        <v>0.9</v>
      </c>
      <c r="I119" s="95" t="s">
        <v>849</v>
      </c>
      <c r="J119" s="403"/>
      <c r="K119" s="241"/>
      <c r="L119" s="244">
        <f>300-L115</f>
        <v>250</v>
      </c>
      <c r="M119" s="97"/>
      <c r="N119" s="226">
        <f t="shared" ref="N119" si="232">+L119</f>
        <v>250</v>
      </c>
      <c r="O119" s="98"/>
      <c r="P119" s="93">
        <f>IF($I119="","",VLOOKUP($I119,MASTER!$G:$CF,65,0))</f>
        <v>1</v>
      </c>
      <c r="Q119" s="93">
        <f>IF($I119="","",VLOOKUP($I119,MASTER!$G:$CF,37,0))</f>
        <v>7.2</v>
      </c>
      <c r="R119" s="99">
        <f t="shared" si="196"/>
        <v>30</v>
      </c>
      <c r="S119" s="93">
        <f>IF($I119="","",VLOOKUP($I119,MASTER!$G:$CF,39,0))</f>
        <v>0</v>
      </c>
      <c r="T119" s="93"/>
      <c r="U119" s="93"/>
      <c r="V119" s="100">
        <f t="shared" si="197"/>
        <v>30</v>
      </c>
      <c r="W119" s="170">
        <f t="shared" si="198"/>
        <v>0</v>
      </c>
      <c r="X119" s="101">
        <f t="shared" si="199"/>
        <v>30</v>
      </c>
      <c r="Y119" s="740">
        <f t="shared" si="200"/>
        <v>500.00000000000006</v>
      </c>
      <c r="Z119" s="102">
        <f>+Z118</f>
        <v>0.52777777777777779</v>
      </c>
      <c r="AA119" s="102">
        <f>IF(I119="","",Z119+X119/1440)</f>
        <v>0.54861111111111116</v>
      </c>
      <c r="AB119" s="102"/>
      <c r="AC119" s="102"/>
      <c r="AD119" s="102"/>
      <c r="AE119" s="93">
        <f>IFERROR(IF($I119="","",VLOOKUP($I119,MASTER!$G:$CF,52,0))*$X119,0)</f>
        <v>0</v>
      </c>
      <c r="AF119" s="93">
        <f>IFERROR(IF($I119="","",VLOOKUP($I119,MASTER!$G:$CF,53,0))*$X119,0)</f>
        <v>0</v>
      </c>
      <c r="AG119" s="784">
        <f>X119</f>
        <v>30</v>
      </c>
      <c r="AH119" s="93"/>
      <c r="AI119" s="751"/>
      <c r="AJ119" s="745"/>
      <c r="AK119" s="106">
        <f t="shared" ref="AK119" si="233">IF(L119="",0,P119*L119)</f>
        <v>250</v>
      </c>
      <c r="AM119" s="104"/>
      <c r="AN119" s="105">
        <f>IF(L119="","",L119*P119)</f>
        <v>250</v>
      </c>
      <c r="AO119" s="106">
        <f>IF(X119="","",X119*P119)</f>
        <v>30</v>
      </c>
      <c r="AP119" s="107">
        <f>+X119/(60*24)</f>
        <v>2.0833333333333332E-2</v>
      </c>
    </row>
    <row r="120" spans="1:42" ht="50.1" customHeight="1">
      <c r="A120" s="271" t="e">
        <f>VLOOKUP($I120,MASTER!$B:$B,2,0)</f>
        <v>#N/A</v>
      </c>
      <c r="C120" s="188"/>
      <c r="D120" s="93" t="str">
        <f>IF($I120="","",VLOOKUP($I120,MASTER!$G:$CF,2,0))</f>
        <v>AE-0091</v>
      </c>
      <c r="E120" s="93" t="str">
        <f>IF($I120="","",VLOOKUP($I120,MASTER!$G:$CF,25,0))</f>
        <v>KHS</v>
      </c>
      <c r="F120" s="93">
        <f>IF($I120="","",VLOOKUP($I120,MASTER!$G:$CF,27,0))</f>
        <v>600</v>
      </c>
      <c r="G120" s="759">
        <f t="shared" si="194"/>
        <v>960</v>
      </c>
      <c r="H120" s="94">
        <f t="shared" si="195"/>
        <v>1.6</v>
      </c>
      <c r="I120" s="95" t="s">
        <v>964</v>
      </c>
      <c r="J120" s="403" t="s">
        <v>1590</v>
      </c>
      <c r="K120" s="241"/>
      <c r="L120" s="244">
        <f>1000-L116</f>
        <v>960</v>
      </c>
      <c r="M120" s="97"/>
      <c r="N120" s="226"/>
      <c r="O120" s="98"/>
      <c r="P120" s="93">
        <f>IF($I120="","",VLOOKUP($I120,MASTER!$G:$CF,65,0))</f>
        <v>1</v>
      </c>
      <c r="Q120" s="93">
        <f>IF($I120="","",VLOOKUP($I120,MASTER!$G:$CF,37,0))</f>
        <v>5.9</v>
      </c>
      <c r="R120" s="99">
        <f t="shared" si="196"/>
        <v>94.4</v>
      </c>
      <c r="S120" s="93">
        <f>IF($I120="","",VLOOKUP($I120,MASTER!$G:$CF,39,0))</f>
        <v>0</v>
      </c>
      <c r="T120" s="93"/>
      <c r="U120" s="93"/>
      <c r="V120" s="100">
        <f t="shared" si="197"/>
        <v>94.4</v>
      </c>
      <c r="W120" s="170">
        <f t="shared" si="198"/>
        <v>0</v>
      </c>
      <c r="X120" s="101">
        <f t="shared" si="199"/>
        <v>95</v>
      </c>
      <c r="Y120" s="740">
        <f t="shared" si="200"/>
        <v>606.31578947368416</v>
      </c>
      <c r="Z120" s="102">
        <f>+Z119</f>
        <v>0.52777777777777779</v>
      </c>
      <c r="AA120" s="102">
        <f t="shared" ref="AA120" si="234">IF(I120="","",Z120+X120/1440)</f>
        <v>0.59375</v>
      </c>
      <c r="AB120" s="102"/>
      <c r="AC120" s="102"/>
      <c r="AD120" s="102"/>
      <c r="AE120" s="93">
        <f>IFERROR(IF($I120="","",VLOOKUP($I120,MASTER!$G:$CF,52,0))*$X120,0)</f>
        <v>0</v>
      </c>
      <c r="AF120" s="93">
        <f>IFERROR(IF($I120="","",VLOOKUP($I120,MASTER!$G:$CF,53,0))*$X120,0)</f>
        <v>0</v>
      </c>
      <c r="AG120" s="93">
        <f>IFERROR(IF($I120="","",VLOOKUP($I120,MASTER!$G:$CF,54,0))*$X120,0)</f>
        <v>0</v>
      </c>
      <c r="AH120" s="93">
        <f>IFERROR(IF($I120="","",VLOOKUP($I120,MASTER!$G:$CF,55,0))*$X120,0)</f>
        <v>95</v>
      </c>
      <c r="AI120" s="751"/>
      <c r="AJ120" s="745"/>
      <c r="AK120" s="106">
        <f>IF(L120="",0,P120*L120)</f>
        <v>960</v>
      </c>
      <c r="AM120" s="104"/>
      <c r="AN120" s="105">
        <f t="shared" ref="AN120" si="235">IF(L120="","",L120*P120)</f>
        <v>960</v>
      </c>
      <c r="AO120" s="106">
        <f t="shared" ref="AO120" si="236">IF(X120="","",X120*P120)</f>
        <v>95</v>
      </c>
      <c r="AP120" s="107">
        <f t="shared" ref="AP120" si="237">+X120/(60*24)</f>
        <v>6.5972222222222224E-2</v>
      </c>
    </row>
    <row r="121" spans="1:42" ht="50.1" customHeight="1">
      <c r="A121" s="271" t="e">
        <f>VLOOKUP($I121,MASTER!$B:$B,2,0)</f>
        <v>#REF!</v>
      </c>
      <c r="C121" s="188"/>
      <c r="D121" s="93" t="str">
        <f>IF($I121="","",VLOOKUP($I121,MASTER!$G:$CF,2,0))</f>
        <v>G-021/22</v>
      </c>
      <c r="E121" s="93" t="str">
        <f>IF($I121="","",VLOOKUP($I121,MASTER!$G:$CF,25,0))</f>
        <v>D2</v>
      </c>
      <c r="F121" s="93">
        <f>IF($I121="","",VLOOKUP($I121,MASTER!$G:$CF,27,0))</f>
        <v>240</v>
      </c>
      <c r="G121" s="759">
        <f t="shared" si="194"/>
        <v>480</v>
      </c>
      <c r="H121" s="94">
        <f t="shared" si="195"/>
        <v>2</v>
      </c>
      <c r="I121" s="95" t="s">
        <v>343</v>
      </c>
      <c r="J121" s="403"/>
      <c r="K121" s="241"/>
      <c r="L121" s="244">
        <v>480</v>
      </c>
      <c r="M121" s="97"/>
      <c r="N121" s="226">
        <f t="shared" ref="N121" si="238">+L121</f>
        <v>480</v>
      </c>
      <c r="O121" s="98"/>
      <c r="P121" s="93">
        <f>IF($I121="","",VLOOKUP($I121,MASTER!$G:$CF,65,0))</f>
        <v>1</v>
      </c>
      <c r="Q121" s="93">
        <f>IF($I121="","",VLOOKUP($I121,MASTER!$G:$CF,37,0))</f>
        <v>6.2</v>
      </c>
      <c r="R121" s="99">
        <f t="shared" si="196"/>
        <v>49.6</v>
      </c>
      <c r="S121" s="93">
        <f>IF($I121="","",VLOOKUP($I121,MASTER!$G:$CF,39,0))</f>
        <v>0</v>
      </c>
      <c r="T121" s="93">
        <f>IF($I121="","",VLOOKUP($I121,MASTER!$G:$CF,38,0))</f>
        <v>5</v>
      </c>
      <c r="U121" s="93"/>
      <c r="V121" s="100">
        <f t="shared" si="197"/>
        <v>54.6</v>
      </c>
      <c r="W121" s="170">
        <f t="shared" si="198"/>
        <v>5</v>
      </c>
      <c r="X121" s="101">
        <f t="shared" si="199"/>
        <v>55</v>
      </c>
      <c r="Y121" s="740">
        <f t="shared" si="200"/>
        <v>523.63636363636363</v>
      </c>
      <c r="Z121" s="102">
        <f>+AA118</f>
        <v>0.54861111111111116</v>
      </c>
      <c r="AA121" s="102">
        <f t="shared" ref="AA121" si="239">IF(I121="","",Z121+X121/1440)</f>
        <v>0.58680555555555558</v>
      </c>
      <c r="AB121" s="102"/>
      <c r="AC121" s="102"/>
      <c r="AD121" s="102"/>
      <c r="AE121" s="93">
        <f>IFERROR(IF($I121="","",VLOOKUP($I121,MASTER!$G:$CF,52,0))*$X121,0)</f>
        <v>0</v>
      </c>
      <c r="AF121" s="784">
        <f>X121</f>
        <v>55</v>
      </c>
      <c r="AG121" s="93">
        <f>IFERROR(IF($I121="","",VLOOKUP($I121,MASTER!$G:$CF,54,0))*$X121,0)</f>
        <v>0</v>
      </c>
      <c r="AH121" s="93"/>
      <c r="AI121" s="751"/>
      <c r="AJ121" s="745"/>
      <c r="AK121" s="106">
        <f t="shared" ref="AK121" si="240">IF(L121="",0,P121*L121)</f>
        <v>480</v>
      </c>
      <c r="AM121" s="104"/>
      <c r="AN121" s="105">
        <f>IF(L121="","",L121*P121)</f>
        <v>480</v>
      </c>
      <c r="AO121" s="106">
        <f>IF(X121="","",X121*P121)</f>
        <v>55</v>
      </c>
      <c r="AP121" s="107">
        <f>+X121/(60*24)</f>
        <v>3.8194444444444448E-2</v>
      </c>
    </row>
    <row r="122" spans="1:42" ht="50.1" customHeight="1">
      <c r="A122" s="271" t="e">
        <f>VLOOKUP($I122,MASTER!$B:$B,2,0)</f>
        <v>#N/A</v>
      </c>
      <c r="C122" s="188"/>
      <c r="D122" s="93" t="str">
        <f>IF($I122="","",VLOOKUP($I122,MASTER!$G:$CF,2,0))</f>
        <v>AES-039/42</v>
      </c>
      <c r="E122" s="93" t="str">
        <f>IF($I122="","",VLOOKUP($I122,MASTER!$G:$CF,25,0))</f>
        <v>D</v>
      </c>
      <c r="F122" s="93">
        <f>IF($I122="","",VLOOKUP($I122,MASTER!$G:$CF,27,0))</f>
        <v>250</v>
      </c>
      <c r="G122" s="759">
        <f t="shared" si="194"/>
        <v>500</v>
      </c>
      <c r="H122" s="94">
        <f t="shared" si="195"/>
        <v>2</v>
      </c>
      <c r="I122" s="95" t="s">
        <v>953</v>
      </c>
      <c r="J122" s="403"/>
      <c r="K122" s="241"/>
      <c r="L122" s="244">
        <v>500</v>
      </c>
      <c r="M122" s="97"/>
      <c r="N122" s="226"/>
      <c r="O122" s="98"/>
      <c r="P122" s="93">
        <f>IF($I122="","",VLOOKUP($I122,MASTER!$G:$CF,65,0))</f>
        <v>1</v>
      </c>
      <c r="Q122" s="93">
        <f>IF($I122="","",VLOOKUP($I122,MASTER!$G:$CF,37,0))</f>
        <v>6</v>
      </c>
      <c r="R122" s="99">
        <f t="shared" si="196"/>
        <v>50</v>
      </c>
      <c r="S122" s="93">
        <f>IF($I122="","",VLOOKUP($I122,MASTER!$G:$CF,39,0))</f>
        <v>0</v>
      </c>
      <c r="T122" s="93">
        <f>IF($I122="","",VLOOKUP($I122,MASTER!$G:$CF,38,0))</f>
        <v>5</v>
      </c>
      <c r="U122" s="93"/>
      <c r="V122" s="100">
        <f t="shared" si="197"/>
        <v>55</v>
      </c>
      <c r="W122" s="170">
        <f t="shared" si="198"/>
        <v>5</v>
      </c>
      <c r="X122" s="101">
        <f t="shared" si="199"/>
        <v>55</v>
      </c>
      <c r="Y122" s="740">
        <f t="shared" si="200"/>
        <v>545.4545454545455</v>
      </c>
      <c r="Z122" s="102">
        <f>+AA121</f>
        <v>0.58680555555555558</v>
      </c>
      <c r="AA122" s="102">
        <f>IF(I122="","",Z122+X122/1440)</f>
        <v>0.625</v>
      </c>
      <c r="AB122" s="102"/>
      <c r="AC122" s="102"/>
      <c r="AD122" s="102"/>
      <c r="AE122" s="93">
        <f>IFERROR(IF($I122="","",VLOOKUP($I122,MASTER!$G:$CF,52,0))*$X122,0)</f>
        <v>0</v>
      </c>
      <c r="AF122" s="784">
        <f>X122</f>
        <v>55</v>
      </c>
      <c r="AG122" s="784"/>
      <c r="AH122" s="93"/>
      <c r="AI122" s="751"/>
      <c r="AJ122" s="745"/>
      <c r="AK122" s="106">
        <f t="shared" ref="AK122" si="241">IF(L122="",0,P122*L122)</f>
        <v>500</v>
      </c>
      <c r="AM122" s="104"/>
      <c r="AN122" s="105">
        <f t="shared" ref="AN122" si="242">IF(L122="","",L122*P122)</f>
        <v>500</v>
      </c>
      <c r="AO122" s="106">
        <f t="shared" ref="AO122" si="243">IF(X122="","",X122*P122)</f>
        <v>55</v>
      </c>
      <c r="AP122" s="107">
        <f t="shared" ref="AP122" si="244">+X122/(60*24)</f>
        <v>3.8194444444444448E-2</v>
      </c>
    </row>
    <row r="123" spans="1:42" ht="50.1" customHeight="1">
      <c r="A123" s="271" t="e">
        <f>VLOOKUP($I123,MASTER!$B:$B,2,0)</f>
        <v>#N/A</v>
      </c>
      <c r="C123" s="188"/>
      <c r="D123" s="93" t="str">
        <f>IF($I123="","",VLOOKUP($I123,MASTER!$G:$CF,2,0))</f>
        <v>NA-053/56</v>
      </c>
      <c r="E123" s="93" t="str">
        <f>IF($I123="","",VLOOKUP($I123,MASTER!$G:$CF,25,0))</f>
        <v>KHS</v>
      </c>
      <c r="F123" s="93">
        <f>IF($I123="","",VLOOKUP($I123,MASTER!$G:$CF,27,0))</f>
        <v>600</v>
      </c>
      <c r="G123" s="759">
        <f t="shared" si="194"/>
        <v>600</v>
      </c>
      <c r="H123" s="94">
        <f t="shared" si="195"/>
        <v>1</v>
      </c>
      <c r="I123" s="95" t="s">
        <v>974</v>
      </c>
      <c r="J123" s="403"/>
      <c r="K123" s="241"/>
      <c r="L123" s="244">
        <v>600</v>
      </c>
      <c r="M123" s="97"/>
      <c r="N123" s="226"/>
      <c r="O123" s="98"/>
      <c r="P123" s="93">
        <f>IF($I123="","",VLOOKUP($I123,MASTER!$G:$CF,65,0))</f>
        <v>1</v>
      </c>
      <c r="Q123" s="93">
        <f>IF($I123="","",VLOOKUP($I123,MASTER!$G:$CF,37,0))</f>
        <v>5.9</v>
      </c>
      <c r="R123" s="99">
        <f t="shared" si="196"/>
        <v>59</v>
      </c>
      <c r="S123" s="93">
        <f>IF($I123="","",VLOOKUP($I123,MASTER!$G:$CF,39,0))</f>
        <v>0</v>
      </c>
      <c r="T123" s="93">
        <v>6</v>
      </c>
      <c r="U123" s="93"/>
      <c r="V123" s="100">
        <f t="shared" si="197"/>
        <v>65</v>
      </c>
      <c r="W123" s="170">
        <f t="shared" si="198"/>
        <v>6</v>
      </c>
      <c r="X123" s="101">
        <f t="shared" si="199"/>
        <v>65</v>
      </c>
      <c r="Y123" s="740">
        <f t="shared" si="200"/>
        <v>553.84615384615381</v>
      </c>
      <c r="Z123" s="102">
        <f>+AA119</f>
        <v>0.54861111111111116</v>
      </c>
      <c r="AA123" s="102">
        <f>IF(I123="","",Z123+X123/1440)</f>
        <v>0.59375</v>
      </c>
      <c r="AB123" s="102"/>
      <c r="AC123" s="102"/>
      <c r="AD123" s="102"/>
      <c r="AE123" s="93">
        <f>IFERROR(IF($I123="","",VLOOKUP($I123,MASTER!$G:$CF,52,0))*$X123,0)</f>
        <v>0</v>
      </c>
      <c r="AF123" s="93">
        <f>IFERROR(IF($I123="","",VLOOKUP($I123,MASTER!$G:$CF,53,0))*$X123,0)</f>
        <v>0</v>
      </c>
      <c r="AG123" s="784">
        <f>X123</f>
        <v>65</v>
      </c>
      <c r="AH123" s="93"/>
      <c r="AI123" s="751"/>
      <c r="AJ123" s="745"/>
      <c r="AK123" s="106">
        <f t="shared" ref="AK123" si="245">IF(L123="",0,P123*L123)</f>
        <v>600</v>
      </c>
      <c r="AM123" s="104"/>
      <c r="AN123" s="105">
        <f t="shared" ref="AN123" si="246">IF(L123="","",L123*P123)</f>
        <v>600</v>
      </c>
      <c r="AO123" s="106">
        <f t="shared" ref="AO123" si="247">IF(X123="","",X123*P123)</f>
        <v>65</v>
      </c>
      <c r="AP123" s="107">
        <f t="shared" ref="AP123" si="248">+X123/(60*24)</f>
        <v>4.5138888888888888E-2</v>
      </c>
    </row>
    <row r="124" spans="1:42" ht="50.1" customHeight="1">
      <c r="A124" s="271" t="e">
        <f>VLOOKUP($I124,MASTER!$B:$B,2,0)</f>
        <v>#N/A</v>
      </c>
      <c r="C124" s="188"/>
      <c r="D124" s="93" t="str">
        <f>IF($I124="","",VLOOKUP($I124,MASTER!$G:$CF,2,0))</f>
        <v>AES-017</v>
      </c>
      <c r="E124" s="93" t="str">
        <f>IF($I124="","",VLOOKUP($I124,MASTER!$G:$CF,25,0))</f>
        <v>KHS</v>
      </c>
      <c r="F124" s="93">
        <f>IF($I124="","",VLOOKUP($I124,MASTER!$G:$CF,27,0))</f>
        <v>600</v>
      </c>
      <c r="G124" s="759">
        <f t="shared" si="194"/>
        <v>400</v>
      </c>
      <c r="H124" s="94">
        <f t="shared" si="195"/>
        <v>0.7</v>
      </c>
      <c r="I124" s="95" t="s">
        <v>966</v>
      </c>
      <c r="J124" s="403"/>
      <c r="K124" s="241"/>
      <c r="L124" s="244">
        <v>400</v>
      </c>
      <c r="M124" s="97"/>
      <c r="N124" s="226"/>
      <c r="O124" s="98"/>
      <c r="P124" s="93">
        <f>IF($I124="","",VLOOKUP($I124,MASTER!$G:$CF,65,0))</f>
        <v>1</v>
      </c>
      <c r="Q124" s="93">
        <f>IF($I124="","",VLOOKUP($I124,MASTER!$G:$CF,37,0))</f>
        <v>5.9</v>
      </c>
      <c r="R124" s="99">
        <f t="shared" si="196"/>
        <v>39.333333333333336</v>
      </c>
      <c r="S124" s="93">
        <f>IF($I124="","",VLOOKUP($I124,MASTER!$G:$CF,39,0))</f>
        <v>0</v>
      </c>
      <c r="T124" s="93">
        <f>IF($I124="","",VLOOKUP($I124,MASTER!$G:$CF,38,0))</f>
        <v>5</v>
      </c>
      <c r="U124" s="93"/>
      <c r="V124" s="100">
        <f t="shared" si="197"/>
        <v>44.333333333333336</v>
      </c>
      <c r="W124" s="170">
        <f t="shared" si="198"/>
        <v>5</v>
      </c>
      <c r="X124" s="101">
        <f t="shared" si="199"/>
        <v>45</v>
      </c>
      <c r="Y124" s="740">
        <f t="shared" si="200"/>
        <v>533.33333333333337</v>
      </c>
      <c r="Z124" s="102">
        <f>+AA123</f>
        <v>0.59375</v>
      </c>
      <c r="AA124" s="102">
        <f t="shared" ref="AA124" si="249">IF(I124="","",Z124+X124/1440)</f>
        <v>0.625</v>
      </c>
      <c r="AB124" s="102"/>
      <c r="AC124" s="102"/>
      <c r="AD124" s="102"/>
      <c r="AE124" s="93">
        <f>IFERROR(IF($I124="","",VLOOKUP($I124,MASTER!$G:$CF,52,0))*$X124,0)</f>
        <v>0</v>
      </c>
      <c r="AF124" s="93">
        <f>IFERROR(IF($I124="","",VLOOKUP($I124,MASTER!$G:$CF,53,0))*$X124,0)</f>
        <v>0</v>
      </c>
      <c r="AG124" s="784">
        <f>X124</f>
        <v>45</v>
      </c>
      <c r="AH124" s="93"/>
      <c r="AI124" s="751"/>
      <c r="AJ124" s="745"/>
      <c r="AK124" s="106">
        <f t="shared" ref="AK124" si="250">IF(L124="",0,P124*L124)</f>
        <v>400</v>
      </c>
      <c r="AL124" t="str">
        <f>I124</f>
        <v>AES-017 BLK</v>
      </c>
      <c r="AM124" s="104">
        <f>Z124</f>
        <v>0.59375</v>
      </c>
      <c r="AN124" s="105">
        <f t="shared" ref="AN124" si="251">IF(L124="","",L124*P124)</f>
        <v>400</v>
      </c>
      <c r="AO124" s="106">
        <f t="shared" ref="AO124" si="252">IF(X124="","",X124*P124)</f>
        <v>45</v>
      </c>
      <c r="AP124" s="107">
        <f t="shared" ref="AP124" si="253">+X124/(60*24)</f>
        <v>3.125E-2</v>
      </c>
    </row>
    <row r="125" spans="1:42" ht="50.1" customHeight="1">
      <c r="A125" s="271" t="e">
        <f>VLOOKUP($I125,MASTER!$B:$B,2,0)</f>
        <v>#N/A</v>
      </c>
      <c r="C125" s="188"/>
      <c r="D125" s="93" t="str">
        <f>IF($I125="","",VLOOKUP($I125,MASTER!$G:$CF,2,0))</f>
        <v>IB-094/5 Shoulder 700P</v>
      </c>
      <c r="E125" s="93" t="str">
        <f>IF($I125="","",VLOOKUP($I125,MASTER!$G:$CF,25,0))</f>
        <v>E</v>
      </c>
      <c r="F125" s="93">
        <f>IF($I125="","",VLOOKUP($I125,MASTER!$G:$CF,27,0))</f>
        <v>90</v>
      </c>
      <c r="G125" s="759">
        <f t="shared" si="194"/>
        <v>240</v>
      </c>
      <c r="H125" s="94">
        <f t="shared" si="195"/>
        <v>2.7</v>
      </c>
      <c r="I125" s="95" t="s">
        <v>1576</v>
      </c>
      <c r="J125" s="403"/>
      <c r="K125" s="241"/>
      <c r="L125" s="244">
        <v>240</v>
      </c>
      <c r="M125" s="97"/>
      <c r="N125" s="226"/>
      <c r="O125" s="98"/>
      <c r="P125" s="93">
        <f>IF($I125="","",VLOOKUP($I125,MASTER!$G:$CF,65,0))</f>
        <v>1</v>
      </c>
      <c r="Q125" s="93">
        <f>IF($I125="","",VLOOKUP($I125,MASTER!$G:$CF,37,0))</f>
        <v>8</v>
      </c>
      <c r="R125" s="99">
        <f t="shared" si="196"/>
        <v>32</v>
      </c>
      <c r="S125" s="93">
        <v>3</v>
      </c>
      <c r="T125" s="93">
        <f>IF($I125="","",VLOOKUP($I125,MASTER!$G:$CF,38,0))</f>
        <v>5</v>
      </c>
      <c r="U125" s="93"/>
      <c r="V125" s="100">
        <f t="shared" si="197"/>
        <v>40</v>
      </c>
      <c r="W125" s="170">
        <f t="shared" si="198"/>
        <v>8</v>
      </c>
      <c r="X125" s="101">
        <f t="shared" si="199"/>
        <v>40</v>
      </c>
      <c r="Y125" s="740">
        <f t="shared" si="200"/>
        <v>360</v>
      </c>
      <c r="Z125" s="102">
        <f>+AA120</f>
        <v>0.59375</v>
      </c>
      <c r="AA125" s="102">
        <f>IF(I125="","",Z125+X125/1440)</f>
        <v>0.62152777777777779</v>
      </c>
      <c r="AB125" s="102"/>
      <c r="AC125" s="102"/>
      <c r="AD125" s="102"/>
      <c r="AE125" s="93">
        <f>IFERROR(IF($I125="","",VLOOKUP($I125,MASTER!$G:$CF,52,0))*$X125,0)</f>
        <v>0</v>
      </c>
      <c r="AF125" s="93">
        <f>IFERROR(IF($I125="","",VLOOKUP($I125,MASTER!$G:$CF,53,0))*$X125,0)</f>
        <v>0</v>
      </c>
      <c r="AG125" s="93">
        <f>IFERROR(IF($I125="","",VLOOKUP($I125,MASTER!$G:$CF,54,0))*$X125,0)</f>
        <v>0</v>
      </c>
      <c r="AH125" s="93">
        <f>IFERROR(IF($I125="","",VLOOKUP($I125,MASTER!$G:$CF,55,0))*$X125,0)</f>
        <v>40</v>
      </c>
      <c r="AI125" s="751"/>
      <c r="AJ125" s="745"/>
      <c r="AK125" s="106">
        <f t="shared" ref="AK125" si="254">IF(L125="",0,P125*L125)</f>
        <v>240</v>
      </c>
      <c r="AM125" s="104"/>
      <c r="AN125" s="105">
        <f>IF(L125="","",L125*P125)</f>
        <v>240</v>
      </c>
      <c r="AO125" s="106">
        <f>IF(X125="","",X125*P125)</f>
        <v>40</v>
      </c>
      <c r="AP125" s="107">
        <f>+X125/(60*24)</f>
        <v>2.7777777777777776E-2</v>
      </c>
    </row>
    <row r="126" spans="1:42" ht="50.1" customHeight="1">
      <c r="A126" s="271" t="e">
        <f>VLOOKUP($I126,MASTER!$B:$B,2,0)</f>
        <v>#N/A</v>
      </c>
      <c r="C126" s="188"/>
      <c r="D126" s="93" t="str">
        <f>IF($I126="","",VLOOKUP($I126,MASTER!$G:$CF,2,0))</f>
        <v>PB-015</v>
      </c>
      <c r="E126" s="93" t="str">
        <f>IF($I126="","",VLOOKUP($I126,MASTER!$G:$CF,25,0))</f>
        <v>KHS</v>
      </c>
      <c r="F126" s="93">
        <f>IF($I126="","",VLOOKUP($I126,MASTER!$G:$CF,27,0))</f>
        <v>180</v>
      </c>
      <c r="G126" s="759">
        <f t="shared" si="194"/>
        <v>100</v>
      </c>
      <c r="H126" s="94">
        <f t="shared" si="195"/>
        <v>0.6</v>
      </c>
      <c r="I126" s="95" t="s">
        <v>630</v>
      </c>
      <c r="J126" s="403"/>
      <c r="K126" s="241"/>
      <c r="L126" s="244">
        <v>100</v>
      </c>
      <c r="M126" s="97"/>
      <c r="N126" s="226">
        <f>+L126</f>
        <v>100</v>
      </c>
      <c r="O126" s="98"/>
      <c r="P126" s="93">
        <f>IF($I126="","",VLOOKUP($I126,MASTER!$G:$CF,65,0))</f>
        <v>1</v>
      </c>
      <c r="Q126" s="93">
        <f>IF($I126="","",VLOOKUP($I126,MASTER!$G:$CF,37,0))</f>
        <v>6.05</v>
      </c>
      <c r="R126" s="99">
        <f t="shared" si="196"/>
        <v>10.083333333333334</v>
      </c>
      <c r="S126" s="93"/>
      <c r="T126" s="93">
        <f>IF($I126="","",VLOOKUP($I126,MASTER!$G:$CF,38,0))</f>
        <v>5</v>
      </c>
      <c r="U126" s="93"/>
      <c r="V126" s="100">
        <f t="shared" si="197"/>
        <v>15.083333333333334</v>
      </c>
      <c r="W126" s="170">
        <f t="shared" si="198"/>
        <v>5</v>
      </c>
      <c r="X126" s="101">
        <f>IF(V126="","",ROUNDUP(V126,0))-1</f>
        <v>15</v>
      </c>
      <c r="Y126" s="740">
        <f t="shared" si="200"/>
        <v>400</v>
      </c>
      <c r="Z126" s="102">
        <f>+AA122</f>
        <v>0.625</v>
      </c>
      <c r="AA126" s="102">
        <f t="shared" ref="AA126" si="255">IF(I126="","",Z126+X126/1440)</f>
        <v>0.63541666666666663</v>
      </c>
      <c r="AB126" s="102"/>
      <c r="AC126" s="102"/>
      <c r="AD126" s="102"/>
      <c r="AE126" s="93">
        <f>IFERROR(IF($I126="","",VLOOKUP($I126,MASTER!$G:$CF,52,0))*$X126,0)</f>
        <v>0</v>
      </c>
      <c r="AF126" s="784">
        <f>X126</f>
        <v>15</v>
      </c>
      <c r="AG126" s="93">
        <f>IFERROR(IF($I126="","",VLOOKUP($I126,MASTER!$G:$CF,54,0))*$X126,0)</f>
        <v>0</v>
      </c>
      <c r="AH126" s="93"/>
      <c r="AI126" s="751"/>
      <c r="AJ126" s="745"/>
      <c r="AK126" s="106">
        <f>IF(L126="",0,P126*L126)</f>
        <v>100</v>
      </c>
      <c r="AM126" s="104"/>
      <c r="AN126" s="105">
        <f t="shared" ref="AN126" si="256">IF(L126="","",L126*P126)</f>
        <v>100</v>
      </c>
      <c r="AO126" s="106">
        <f t="shared" ref="AO126" si="257">IF(X126="","",X126*P126)</f>
        <v>15</v>
      </c>
      <c r="AP126" s="107">
        <f t="shared" ref="AP126" si="258">+X126/(60*24)</f>
        <v>1.0416666666666666E-2</v>
      </c>
    </row>
    <row r="127" spans="1:42" ht="50.1" customHeight="1">
      <c r="A127" s="271" t="e">
        <f>VLOOKUP($I127,MASTER!$B:$B,2,0)</f>
        <v>#N/A</v>
      </c>
      <c r="C127" s="188"/>
      <c r="D127" s="93" t="str">
        <f>IF($I127="","",VLOOKUP($I127,MASTER!$G:$CF,2,0))</f>
        <v>AES-016</v>
      </c>
      <c r="E127" s="93" t="str">
        <f>IF($I127="","",VLOOKUP($I127,MASTER!$G:$CF,25,0))</f>
        <v>D1</v>
      </c>
      <c r="F127" s="93">
        <f>IF($I127="","",VLOOKUP($I127,MASTER!$G:$CF,27,0))</f>
        <v>30</v>
      </c>
      <c r="G127" s="759">
        <f t="shared" si="194"/>
        <v>100</v>
      </c>
      <c r="H127" s="94">
        <f t="shared" si="195"/>
        <v>3.4</v>
      </c>
      <c r="I127" s="95" t="s">
        <v>971</v>
      </c>
      <c r="J127" s="403"/>
      <c r="K127" s="241"/>
      <c r="L127" s="244">
        <v>100</v>
      </c>
      <c r="M127" s="97"/>
      <c r="N127" s="226">
        <f t="shared" ref="N127" si="259">+L127</f>
        <v>100</v>
      </c>
      <c r="O127" s="98"/>
      <c r="P127" s="93">
        <f>IF($I127="","",VLOOKUP($I127,MASTER!$G:$CF,65,0))</f>
        <v>1</v>
      </c>
      <c r="Q127" s="93">
        <f>IF($I127="","",VLOOKUP($I127,MASTER!$G:$CF,37,0))</f>
        <v>5.9</v>
      </c>
      <c r="R127" s="99">
        <f t="shared" si="196"/>
        <v>9.8333333333333339</v>
      </c>
      <c r="S127" s="93">
        <f>IF($I127="","",VLOOKUP($I127,MASTER!$G:$CF,39,0))</f>
        <v>0</v>
      </c>
      <c r="T127" s="93">
        <f>IF($I127="","",VLOOKUP($I127,MASTER!$G:$CF,38,0))</f>
        <v>5</v>
      </c>
      <c r="U127" s="93"/>
      <c r="V127" s="100">
        <f t="shared" si="197"/>
        <v>14.833333333333334</v>
      </c>
      <c r="W127" s="170">
        <f t="shared" si="198"/>
        <v>5</v>
      </c>
      <c r="X127" s="101">
        <f>IF(V127="","",ROUNDUP(V127,0))</f>
        <v>15</v>
      </c>
      <c r="Y127" s="740">
        <f t="shared" si="200"/>
        <v>400</v>
      </c>
      <c r="Z127" s="102">
        <f>+AA124</f>
        <v>0.625</v>
      </c>
      <c r="AA127" s="102">
        <f>IF(I127="","",Z127+X127/1440)</f>
        <v>0.63541666666666663</v>
      </c>
      <c r="AB127" s="102"/>
      <c r="AC127" s="102"/>
      <c r="AD127" s="102"/>
      <c r="AE127" s="93">
        <f>IFERROR(IF($I127="","",VLOOKUP($I127,MASTER!$G:$CF,52,0))*$X127,0)</f>
        <v>0</v>
      </c>
      <c r="AF127" s="93">
        <f>IFERROR(IF($I127="","",VLOOKUP($I127,MASTER!$G:$CF,53,0))*$X127,0)</f>
        <v>0</v>
      </c>
      <c r="AG127" s="784">
        <f>X127</f>
        <v>15</v>
      </c>
      <c r="AH127" s="93"/>
      <c r="AI127" s="751"/>
      <c r="AJ127" s="745"/>
      <c r="AK127" s="106">
        <f t="shared" ref="AK127" si="260">IF(L127="",0,P127*L127)</f>
        <v>100</v>
      </c>
      <c r="AM127" s="104"/>
      <c r="AN127" s="105">
        <f>IF(L127="","",L127*P127)</f>
        <v>100</v>
      </c>
      <c r="AO127" s="106">
        <f>IF(X127="","",X127*P127)</f>
        <v>15</v>
      </c>
      <c r="AP127" s="107">
        <f t="shared" ref="AP127" si="261">+X127/(60*24)</f>
        <v>1.0416666666666666E-2</v>
      </c>
    </row>
    <row r="128" spans="1:42" ht="50.1" customHeight="1">
      <c r="A128" s="271" t="e">
        <f>VLOOKUP($I128,MASTER!$B:$B,2,0)</f>
        <v>#N/A</v>
      </c>
      <c r="C128" s="188"/>
      <c r="D128" s="93" t="str">
        <f>IF($I128="","",VLOOKUP($I128,MASTER!$G:$CF,2,0))</f>
        <v>IB-099/100 Gusset 700P</v>
      </c>
      <c r="E128" s="93" t="str">
        <f>IF($I128="","",VLOOKUP($I128,MASTER!$G:$CF,25,0))</f>
        <v>E</v>
      </c>
      <c r="F128" s="93">
        <f>IF($I128="","",VLOOKUP($I128,MASTER!$G:$CF,27,0))</f>
        <v>90</v>
      </c>
      <c r="G128" s="759">
        <f t="shared" si="194"/>
        <v>100</v>
      </c>
      <c r="H128" s="94">
        <f t="shared" si="195"/>
        <v>1.2000000000000002</v>
      </c>
      <c r="I128" s="95" t="s">
        <v>1580</v>
      </c>
      <c r="J128" s="403"/>
      <c r="K128" s="241"/>
      <c r="L128" s="244">
        <v>100</v>
      </c>
      <c r="M128" s="97"/>
      <c r="N128" s="226"/>
      <c r="O128" s="98"/>
      <c r="P128" s="93">
        <f>IF($I128="","",VLOOKUP($I128,MASTER!$G:$CF,65,0))</f>
        <v>1</v>
      </c>
      <c r="Q128" s="93">
        <f>IF($I128="","",VLOOKUP($I128,MASTER!$G:$CF,37,0))</f>
        <v>8</v>
      </c>
      <c r="R128" s="99">
        <f t="shared" si="196"/>
        <v>13.333333333333334</v>
      </c>
      <c r="S128" s="93">
        <v>1</v>
      </c>
      <c r="T128" s="93">
        <f>IF($I128="","",VLOOKUP($I128,MASTER!$G:$CF,38,0))</f>
        <v>5</v>
      </c>
      <c r="U128" s="93"/>
      <c r="V128" s="100">
        <f t="shared" si="197"/>
        <v>19.333333333333336</v>
      </c>
      <c r="W128" s="170">
        <f t="shared" si="198"/>
        <v>6</v>
      </c>
      <c r="X128" s="101">
        <f>IF(V128="","",ROUNDUP(V128,0))</f>
        <v>20</v>
      </c>
      <c r="Y128" s="740">
        <f t="shared" si="200"/>
        <v>300</v>
      </c>
      <c r="Z128" s="102">
        <f>+AA125</f>
        <v>0.62152777777777779</v>
      </c>
      <c r="AA128" s="102">
        <f t="shared" ref="AA128" si="262">IF(I128="","",Z128+X128/1440)</f>
        <v>0.63541666666666663</v>
      </c>
      <c r="AB128" s="102"/>
      <c r="AC128" s="102"/>
      <c r="AD128" s="102"/>
      <c r="AE128" s="93">
        <f>IFERROR(IF($I128="","",VLOOKUP($I128,MASTER!$G:$CF,52,0))*$X128,0)</f>
        <v>0</v>
      </c>
      <c r="AF128" s="93">
        <f>IFERROR(IF($I128="","",VLOOKUP($I128,MASTER!$G:$CF,53,0))*$X128,0)</f>
        <v>0</v>
      </c>
      <c r="AG128" s="93">
        <f>IFERROR(IF($I128="","",VLOOKUP($I128,MASTER!$G:$CF,54,0))*$X128,0)</f>
        <v>0</v>
      </c>
      <c r="AH128" s="93">
        <f>IFERROR(IF($I128="","",VLOOKUP($I128,MASTER!$G:$CF,55,0))*$X128,0)</f>
        <v>20</v>
      </c>
      <c r="AI128" s="751"/>
      <c r="AJ128" s="745"/>
      <c r="AK128" s="106">
        <f>IF(L128="",0,P128*L128)</f>
        <v>100</v>
      </c>
      <c r="AM128" s="104"/>
      <c r="AN128" s="105">
        <f t="shared" ref="AN128" si="263">IF(L128="","",L128*P128)</f>
        <v>100</v>
      </c>
      <c r="AO128" s="106">
        <f t="shared" ref="AO128" si="264">IF(X128="","",X128*P128)</f>
        <v>20</v>
      </c>
      <c r="AP128" s="107">
        <f t="shared" ref="AP128" si="265">+X128/(60*24)</f>
        <v>1.3888888888888888E-2</v>
      </c>
    </row>
    <row r="129" spans="1:42" ht="50.1" customHeight="1">
      <c r="A129" s="271" t="e">
        <f>VLOOKUP($I129,MASTER!$B:$B,2,0)</f>
        <v>#N/A</v>
      </c>
      <c r="C129" s="188"/>
      <c r="D129" s="93">
        <f>IF($I129="","",VLOOKUP($I129,MASTER!$G:$CF,2,0))</f>
        <v>0</v>
      </c>
      <c r="E129" s="93">
        <f>IF($I129="","",VLOOKUP($I129,MASTER!$G:$CF,25,0))</f>
        <v>0</v>
      </c>
      <c r="F129" s="93">
        <f>IF($I129="","",VLOOKUP($I129,MASTER!$G:$CF,27,0))</f>
        <v>0</v>
      </c>
      <c r="G129" s="759">
        <f t="shared" si="194"/>
        <v>0</v>
      </c>
      <c r="H129" s="94" t="str">
        <f t="shared" si="195"/>
        <v/>
      </c>
      <c r="I129" s="95" t="s">
        <v>854</v>
      </c>
      <c r="J129" s="403"/>
      <c r="K129" s="241"/>
      <c r="L129" s="244"/>
      <c r="M129" s="97"/>
      <c r="N129" s="226"/>
      <c r="O129" s="98"/>
      <c r="P129" s="93">
        <f>IF($I129="","",VLOOKUP($I129,MASTER!$G:$CF,65,0))</f>
        <v>0</v>
      </c>
      <c r="Q129" s="93">
        <f>IF($I129="","",VLOOKUP($I129,MASTER!$G:$CF,37,0))</f>
        <v>15</v>
      </c>
      <c r="R129" s="99" t="str">
        <f t="shared" si="196"/>
        <v/>
      </c>
      <c r="S129" s="93">
        <f>IF($I129="","",VLOOKUP($I129,MASTER!$G:$CF,39,0))</f>
        <v>0</v>
      </c>
      <c r="T129" s="93">
        <f>IF($I129="","",VLOOKUP($I129,MASTER!$G:$CF,38,0))</f>
        <v>15</v>
      </c>
      <c r="U129" s="93"/>
      <c r="V129" s="100">
        <f t="shared" si="197"/>
        <v>15</v>
      </c>
      <c r="W129" s="170">
        <f t="shared" si="198"/>
        <v>0</v>
      </c>
      <c r="X129" s="101">
        <f>IF(V129="","",ROUNDUP(V129,0))</f>
        <v>15</v>
      </c>
      <c r="Y129" s="740">
        <f t="shared" si="200"/>
        <v>0</v>
      </c>
      <c r="Z129" s="102">
        <f>+AA128</f>
        <v>0.63541666666666663</v>
      </c>
      <c r="AA129" s="102">
        <f t="shared" ref="AA129:AA132" si="266">IF(I129="","",Z129+X129/1440)</f>
        <v>0.64583333333333326</v>
      </c>
      <c r="AB129" s="102"/>
      <c r="AC129" s="102"/>
      <c r="AD129" s="102"/>
      <c r="AE129" s="93">
        <f>IFERROR(IF($I129="","",VLOOKUP($I129,MASTER!$G:$CF,52,0))*$X129,0)</f>
        <v>0</v>
      </c>
      <c r="AF129" s="93">
        <f>IFERROR(IF($I129="","",VLOOKUP($I129,MASTER!$G:$CF,53,0))*$X129,0)</f>
        <v>0</v>
      </c>
      <c r="AG129" s="93">
        <f>IFERROR(IF($I129="","",VLOOKUP($I129,MASTER!$G:$CF,54,0))*$X129,0)</f>
        <v>0</v>
      </c>
      <c r="AH129" s="93">
        <f>IFERROR(IF($I129="","",VLOOKUP($I129,MASTER!$G:$CF,55,0))*$X129,0)</f>
        <v>0</v>
      </c>
      <c r="AI129" s="751"/>
      <c r="AJ129" s="745"/>
      <c r="AK129" s="106">
        <f>IF(L129="",0,P129*L129)</f>
        <v>0</v>
      </c>
      <c r="AM129" s="104"/>
      <c r="AN129" s="105" t="str">
        <f t="shared" ref="AN129" si="267">IF(L129="","",L129*P129)</f>
        <v/>
      </c>
      <c r="AO129" s="106">
        <f t="shared" ref="AO129" si="268">IF(X129="","",X129*P129)</f>
        <v>0</v>
      </c>
      <c r="AP129" s="107">
        <f t="shared" ref="AP129" si="269">+X129/(60*24)</f>
        <v>1.0416666666666666E-2</v>
      </c>
    </row>
    <row r="130" spans="1:42" ht="49.5" customHeight="1">
      <c r="A130" s="271" t="e">
        <f>VLOOKUP($I130,MASTER!$B:$B,2,0)</f>
        <v>#N/A</v>
      </c>
      <c r="C130" s="188"/>
      <c r="D130" s="93" t="str">
        <f>IF($I130="","",VLOOKUP($I130,MASTER!$G:$CF,2,0))</f>
        <v>PB-015</v>
      </c>
      <c r="E130" s="93" t="str">
        <f>IF($I130="","",VLOOKUP($I130,MASTER!$G:$CF,25,0))</f>
        <v>KHS</v>
      </c>
      <c r="F130" s="93">
        <f>IF($I130="","",VLOOKUP($I130,MASTER!$G:$CF,27,0))</f>
        <v>180</v>
      </c>
      <c r="G130" s="759">
        <f t="shared" si="194"/>
        <v>200</v>
      </c>
      <c r="H130" s="94">
        <f t="shared" si="195"/>
        <v>1.2000000000000002</v>
      </c>
      <c r="I130" s="95" t="s">
        <v>630</v>
      </c>
      <c r="J130" s="403"/>
      <c r="K130" s="241"/>
      <c r="L130" s="244">
        <f>300-L126</f>
        <v>200</v>
      </c>
      <c r="M130" s="97"/>
      <c r="N130" s="226"/>
      <c r="O130" s="98"/>
      <c r="P130" s="93">
        <f>IF($I130="","",VLOOKUP($I130,MASTER!$G:$CF,65,0))</f>
        <v>1</v>
      </c>
      <c r="Q130" s="93">
        <f>IF($I130="","",VLOOKUP($I130,MASTER!$G:$CF,37,0))</f>
        <v>6.05</v>
      </c>
      <c r="R130" s="99">
        <f t="shared" si="196"/>
        <v>20.166666666666668</v>
      </c>
      <c r="S130" s="93">
        <f>IF($I130="","",VLOOKUP($I130,MASTER!$G:$CF,39,0))</f>
        <v>0</v>
      </c>
      <c r="T130" s="93"/>
      <c r="U130" s="93"/>
      <c r="V130" s="100">
        <f t="shared" si="197"/>
        <v>20.166666666666668</v>
      </c>
      <c r="W130" s="170">
        <f t="shared" si="198"/>
        <v>0</v>
      </c>
      <c r="X130" s="101">
        <f>IF(V130="","",ROUNDUP(V130,0))-1</f>
        <v>20</v>
      </c>
      <c r="Y130" s="740">
        <f t="shared" si="200"/>
        <v>600</v>
      </c>
      <c r="Z130" s="102">
        <f>+AA129</f>
        <v>0.64583333333333326</v>
      </c>
      <c r="AA130" s="102">
        <f t="shared" si="266"/>
        <v>0.6597222222222221</v>
      </c>
      <c r="AB130" s="102"/>
      <c r="AC130" s="102"/>
      <c r="AD130" s="102"/>
      <c r="AE130" s="93">
        <f>IFERROR(IF($I130="","",VLOOKUP($I130,MASTER!$G:$CF,52,0))*$X130,0)</f>
        <v>0</v>
      </c>
      <c r="AF130" s="784">
        <f>X130</f>
        <v>20</v>
      </c>
      <c r="AG130" s="93">
        <f>IFERROR(IF($I130="","",VLOOKUP($I130,MASTER!$G:$CF,54,0))*$X130,0)</f>
        <v>0</v>
      </c>
      <c r="AH130" s="93"/>
      <c r="AI130" s="751"/>
      <c r="AJ130" s="745"/>
      <c r="AK130" s="106">
        <f>IF(L130="",0,P130*L130)</f>
        <v>200</v>
      </c>
      <c r="AM130" s="104"/>
      <c r="AN130" s="105">
        <f t="shared" ref="AN130" si="270">IF(L130="","",L130*P130)</f>
        <v>200</v>
      </c>
      <c r="AO130" s="106">
        <f t="shared" ref="AO130" si="271">IF(X130="","",X130*P130)</f>
        <v>20</v>
      </c>
      <c r="AP130" s="107">
        <f t="shared" ref="AP130" si="272">+X130/(60*24)</f>
        <v>1.3888888888888888E-2</v>
      </c>
    </row>
    <row r="131" spans="1:42" ht="50.1" customHeight="1">
      <c r="A131" s="271" t="e">
        <f>VLOOKUP($I131,MASTER!$B:$B,2,0)</f>
        <v>#N/A</v>
      </c>
      <c r="C131" s="188"/>
      <c r="D131" s="93" t="str">
        <f>IF($I131="","",VLOOKUP($I131,MASTER!$G:$CF,2,0))</f>
        <v>AES-016</v>
      </c>
      <c r="E131" s="93" t="str">
        <f>IF($I131="","",VLOOKUP($I131,MASTER!$G:$CF,25,0))</f>
        <v>D1</v>
      </c>
      <c r="F131" s="93">
        <f>IF($I131="","",VLOOKUP($I131,MASTER!$G:$CF,27,0))</f>
        <v>30</v>
      </c>
      <c r="G131" s="759">
        <f t="shared" si="194"/>
        <v>200</v>
      </c>
      <c r="H131" s="94">
        <f t="shared" si="195"/>
        <v>6.6999999999999993</v>
      </c>
      <c r="I131" s="95" t="s">
        <v>971</v>
      </c>
      <c r="J131" s="403"/>
      <c r="K131" s="241"/>
      <c r="L131" s="244">
        <f>300-L127</f>
        <v>200</v>
      </c>
      <c r="M131" s="97"/>
      <c r="N131" s="226">
        <f t="shared" ref="N131" si="273">+L131</f>
        <v>200</v>
      </c>
      <c r="O131" s="98"/>
      <c r="P131" s="93">
        <f>IF($I131="","",VLOOKUP($I131,MASTER!$G:$CF,65,0))</f>
        <v>1</v>
      </c>
      <c r="Q131" s="93">
        <f>IF($I131="","",VLOOKUP($I131,MASTER!$G:$CF,37,0))</f>
        <v>5.9</v>
      </c>
      <c r="R131" s="99">
        <f t="shared" si="196"/>
        <v>19.666666666666668</v>
      </c>
      <c r="S131" s="93">
        <f>IF($I131="","",VLOOKUP($I131,MASTER!$G:$CF,39,0))</f>
        <v>0</v>
      </c>
      <c r="T131" s="93"/>
      <c r="U131" s="93"/>
      <c r="V131" s="100">
        <f t="shared" si="197"/>
        <v>19.666666666666668</v>
      </c>
      <c r="W131" s="170">
        <f t="shared" si="198"/>
        <v>0</v>
      </c>
      <c r="X131" s="101">
        <f>IF(V131="","",ROUNDUP(V131,0))</f>
        <v>20</v>
      </c>
      <c r="Y131" s="740">
        <f t="shared" si="200"/>
        <v>600</v>
      </c>
      <c r="Z131" s="102">
        <f>+Z130</f>
        <v>0.64583333333333326</v>
      </c>
      <c r="AA131" s="102">
        <f t="shared" si="266"/>
        <v>0.6597222222222221</v>
      </c>
      <c r="AB131" s="102"/>
      <c r="AC131" s="102"/>
      <c r="AD131" s="102"/>
      <c r="AE131" s="93">
        <f>IFERROR(IF($I131="","",VLOOKUP($I131,MASTER!$G:$CF,52,0))*$X131,0)</f>
        <v>0</v>
      </c>
      <c r="AF131" s="93">
        <f>IFERROR(IF($I131="","",VLOOKUP($I131,MASTER!$G:$CF,53,0))*$X131,0)</f>
        <v>0</v>
      </c>
      <c r="AG131" s="784">
        <f>X131</f>
        <v>20</v>
      </c>
      <c r="AH131" s="93"/>
      <c r="AI131" s="751"/>
      <c r="AJ131" s="745"/>
      <c r="AK131" s="106">
        <f t="shared" ref="AK131" si="274">IF(L131="",0,P131*L131)</f>
        <v>200</v>
      </c>
      <c r="AM131" s="104"/>
      <c r="AN131" s="105">
        <f t="shared" ref="AN131" si="275">IF(L131="","",L131*P131)</f>
        <v>200</v>
      </c>
      <c r="AO131" s="106">
        <f t="shared" ref="AO131" si="276">IF(X131="","",X131*P131)</f>
        <v>20</v>
      </c>
      <c r="AP131" s="107">
        <f t="shared" ref="AP131" si="277">+X131/(60*24)</f>
        <v>1.3888888888888888E-2</v>
      </c>
    </row>
    <row r="132" spans="1:42" ht="50.1" customHeight="1">
      <c r="A132" s="271" t="e">
        <f>VLOOKUP($I132,MASTER!$B:$B,2,0)</f>
        <v>#N/A</v>
      </c>
      <c r="C132" s="188"/>
      <c r="D132" s="93" t="str">
        <f>IF($I132="","",VLOOKUP($I132,MASTER!$G:$CF,2,0))</f>
        <v>IB-099/100 Gusset 700P</v>
      </c>
      <c r="E132" s="93" t="str">
        <f>IF($I132="","",VLOOKUP($I132,MASTER!$G:$CF,25,0))</f>
        <v>E</v>
      </c>
      <c r="F132" s="93">
        <f>IF($I132="","",VLOOKUP($I132,MASTER!$G:$CF,27,0))</f>
        <v>90</v>
      </c>
      <c r="G132" s="759">
        <f t="shared" ref="G132:G147" si="278">L132</f>
        <v>140</v>
      </c>
      <c r="H132" s="94">
        <f t="shared" si="195"/>
        <v>1.6</v>
      </c>
      <c r="I132" s="95" t="s">
        <v>1580</v>
      </c>
      <c r="J132" s="403"/>
      <c r="K132" s="241"/>
      <c r="L132" s="244">
        <f>240-L128</f>
        <v>140</v>
      </c>
      <c r="M132" s="97"/>
      <c r="N132" s="226"/>
      <c r="O132" s="98"/>
      <c r="P132" s="93">
        <f>IF($I132="","",VLOOKUP($I132,MASTER!$G:$CF,65,0))</f>
        <v>1</v>
      </c>
      <c r="Q132" s="93">
        <f>IF($I132="","",VLOOKUP($I132,MASTER!$G:$CF,37,0))</f>
        <v>8</v>
      </c>
      <c r="R132" s="99">
        <f t="shared" ref="R132:R147" si="279">IF(L132="","",+Q132*L132/60)</f>
        <v>18.666666666666668</v>
      </c>
      <c r="S132" s="93">
        <v>2</v>
      </c>
      <c r="T132" s="93"/>
      <c r="U132" s="93"/>
      <c r="V132" s="100">
        <f t="shared" ref="V132:V147" si="280">IF(I132="","",SUM(R132:T132))</f>
        <v>20.666666666666668</v>
      </c>
      <c r="W132" s="170">
        <f t="shared" ref="W132:W147" si="281">IF(I132="","",(S132+T132)*P132)</f>
        <v>2</v>
      </c>
      <c r="X132" s="101">
        <f>IF(V132="","",ROUNDUP(V132,0))-1</f>
        <v>20</v>
      </c>
      <c r="Y132" s="740">
        <f t="shared" ref="Y132:Y147" si="282">+L132/X132*60</f>
        <v>420</v>
      </c>
      <c r="Z132" s="102">
        <f>+Z131</f>
        <v>0.64583333333333326</v>
      </c>
      <c r="AA132" s="102">
        <f t="shared" si="266"/>
        <v>0.6597222222222221</v>
      </c>
      <c r="AB132" s="102"/>
      <c r="AC132" s="102"/>
      <c r="AD132" s="102"/>
      <c r="AE132" s="93">
        <f>IFERROR(IF($I132="","",VLOOKUP($I132,MASTER!$G:$CF,52,0))*$X132,0)</f>
        <v>0</v>
      </c>
      <c r="AF132" s="93">
        <f>IFERROR(IF($I132="","",VLOOKUP($I132,MASTER!$G:$CF,53,0))*$X132,0)</f>
        <v>0</v>
      </c>
      <c r="AG132" s="93">
        <f>IFERROR(IF($I132="","",VLOOKUP($I132,MASTER!$G:$CF,54,0))*$X132,0)</f>
        <v>0</v>
      </c>
      <c r="AH132" s="93">
        <f>IFERROR(IF($I132="","",VLOOKUP($I132,MASTER!$G:$CF,55,0))*$X132,0)</f>
        <v>20</v>
      </c>
      <c r="AI132" s="751"/>
      <c r="AJ132" s="745"/>
      <c r="AK132" s="106">
        <f t="shared" ref="AK132" si="283">IF(L132="",0,P132*L132)</f>
        <v>140</v>
      </c>
      <c r="AM132" s="104"/>
      <c r="AN132" s="105">
        <f>IF(L132="","",L132*P132)</f>
        <v>140</v>
      </c>
      <c r="AO132" s="106">
        <f>IF(X132="","",X132*P132)</f>
        <v>20</v>
      </c>
      <c r="AP132" s="107">
        <f>+X132/(60*24)</f>
        <v>1.3888888888888888E-2</v>
      </c>
    </row>
    <row r="133" spans="1:42" ht="50.1" customHeight="1">
      <c r="A133" s="271" t="e">
        <f>VLOOKUP($I133,MASTER!$B:$B,2,0)</f>
        <v>#N/A</v>
      </c>
      <c r="C133" s="188"/>
      <c r="D133" s="93" t="str">
        <f>IF($I133="","",VLOOKUP($I133,MASTER!$G:$CF,2,0))</f>
        <v>57469-BZ040</v>
      </c>
      <c r="E133" s="93" t="str">
        <f>IF($I133="","",VLOOKUP($I133,MASTER!$G:$CF,25,0))</f>
        <v>C</v>
      </c>
      <c r="F133" s="93">
        <f>IF($I133="","",VLOOKUP($I133,MASTER!$G:$CF,27,0))</f>
        <v>300</v>
      </c>
      <c r="G133" s="759">
        <f>L133</f>
        <v>190</v>
      </c>
      <c r="H133" s="94">
        <f t="shared" si="195"/>
        <v>0.7</v>
      </c>
      <c r="I133" s="95" t="s">
        <v>965</v>
      </c>
      <c r="J133" s="403"/>
      <c r="K133" s="241"/>
      <c r="L133" s="244">
        <v>190</v>
      </c>
      <c r="M133" s="97"/>
      <c r="N133" s="226"/>
      <c r="O133" s="98"/>
      <c r="P133" s="93">
        <f>IF($I133="","",VLOOKUP($I133,MASTER!$G:$CF,65,0))</f>
        <v>3</v>
      </c>
      <c r="Q133" s="93">
        <f>IF($I133="","",VLOOKUP($I133,MASTER!$G:$CF,37,0))</f>
        <v>5.9</v>
      </c>
      <c r="R133" s="99">
        <f>IF(L133="","",+Q133*L133/60)</f>
        <v>18.683333333333334</v>
      </c>
      <c r="S133" s="93">
        <f>IF($I133="","",VLOOKUP($I133,MASTER!$G:$CF,39,0))</f>
        <v>0</v>
      </c>
      <c r="T133" s="93">
        <f>IF($I133="","",VLOOKUP($I133,MASTER!$G:$CF,38,0))</f>
        <v>6</v>
      </c>
      <c r="U133" s="93"/>
      <c r="V133" s="100">
        <f>IF(I133="","",SUM(R133:T133))</f>
        <v>24.683333333333334</v>
      </c>
      <c r="W133" s="170">
        <f>IF(I133="","",(S133+T133)*P133)</f>
        <v>18</v>
      </c>
      <c r="X133" s="101">
        <f>IF(V133="","",ROUNDUP(V133,0))</f>
        <v>25</v>
      </c>
      <c r="Y133" s="740">
        <f>+L133/X133*60</f>
        <v>456</v>
      </c>
      <c r="Z133" s="102">
        <f>+AA131</f>
        <v>0.6597222222222221</v>
      </c>
      <c r="AA133" s="102">
        <f>IF(I133="","",Z133+X133/1440)</f>
        <v>0.67708333333333326</v>
      </c>
      <c r="AB133" s="102"/>
      <c r="AC133" s="102"/>
      <c r="AD133" s="102"/>
      <c r="AE133" s="93"/>
      <c r="AF133" s="93">
        <f>IFERROR(IF($I133="","",VLOOKUP($I133,MASTER!$G:$CF,53,0))*$X133,0)</f>
        <v>25</v>
      </c>
      <c r="AG133" s="93">
        <f>IFERROR(IF($I133="","",VLOOKUP($I133,MASTER!$G:$CF,54,0))*$X133,0)</f>
        <v>25</v>
      </c>
      <c r="AH133" s="93">
        <f>+AG133</f>
        <v>25</v>
      </c>
      <c r="AI133" s="751"/>
      <c r="AJ133" s="745"/>
      <c r="AK133" s="106">
        <f>IF(L133="",0,P133*L133)</f>
        <v>570</v>
      </c>
      <c r="AM133" s="104"/>
      <c r="AN133" s="105">
        <f t="shared" ref="AN133" si="284">IF(L133="","",L133*P133)</f>
        <v>570</v>
      </c>
      <c r="AO133" s="106">
        <f t="shared" ref="AO133" si="285">IF(X133="","",X133*P133)</f>
        <v>75</v>
      </c>
      <c r="AP133" s="107">
        <f t="shared" ref="AP133" si="286">+X133/(60*24)</f>
        <v>1.7361111111111112E-2</v>
      </c>
    </row>
    <row r="134" spans="1:42" ht="50.1" customHeight="1">
      <c r="A134" s="271" t="e">
        <f>VLOOKUP($I134,MASTER!$B:$B,2,0)</f>
        <v>#N/A</v>
      </c>
      <c r="C134" s="188"/>
      <c r="D134" s="93">
        <f>IF($I134="","",VLOOKUP($I134,MASTER!$G:$CF,2,0))</f>
        <v>0</v>
      </c>
      <c r="E134" s="93">
        <f>IF($I134="","",VLOOKUP($I134,MASTER!$G:$CF,25,0))</f>
        <v>0</v>
      </c>
      <c r="F134" s="93">
        <f>IF($I134="","",VLOOKUP($I134,MASTER!$G:$CF,27,0))</f>
        <v>0</v>
      </c>
      <c r="G134" s="759">
        <f>L134</f>
        <v>0</v>
      </c>
      <c r="H134" s="94" t="str">
        <f t="shared" si="195"/>
        <v/>
      </c>
      <c r="I134" s="95" t="s">
        <v>674</v>
      </c>
      <c r="J134" s="403"/>
      <c r="K134" s="241"/>
      <c r="L134" s="244"/>
      <c r="M134" s="97"/>
      <c r="N134" s="226">
        <f t="shared" ref="N134" si="287">+L134</f>
        <v>0</v>
      </c>
      <c r="O134" s="98"/>
      <c r="P134" s="93">
        <f>IF($I134="","",VLOOKUP($I134,MASTER!$G:$CF,65,0))</f>
        <v>0</v>
      </c>
      <c r="Q134" s="93">
        <f>IF($I134="","",VLOOKUP($I134,MASTER!$G:$CF,37,0))</f>
        <v>15</v>
      </c>
      <c r="R134" s="99" t="str">
        <f>IF(L134="","",+Q134*L134/60)</f>
        <v/>
      </c>
      <c r="S134" s="93">
        <f>IF($I134="","",VLOOKUP($I134,MASTER!$G:$CF,39,0))</f>
        <v>0</v>
      </c>
      <c r="T134" s="93">
        <f>IF($I134="","",VLOOKUP($I134,MASTER!$G:$CF,38,0))</f>
        <v>15</v>
      </c>
      <c r="U134" s="93"/>
      <c r="V134" s="100">
        <f>IF(I134="","",SUM(R134:T134))</f>
        <v>15</v>
      </c>
      <c r="W134" s="170">
        <f>IF(I134="","",(S134+T134)*P134)</f>
        <v>0</v>
      </c>
      <c r="X134" s="101">
        <f>IF(V134="","",ROUNDUP(V134,0))</f>
        <v>15</v>
      </c>
      <c r="Y134" s="740">
        <f>+L134/X134*60</f>
        <v>0</v>
      </c>
      <c r="Z134" s="102">
        <f t="shared" ref="Z134:Z141" si="288">+AA133</f>
        <v>0.67708333333333326</v>
      </c>
      <c r="AA134" s="102">
        <f t="shared" ref="AA134" si="289">IF(I134="","",Z134+X134/1440)</f>
        <v>0.68749999999999989</v>
      </c>
      <c r="AB134" s="102"/>
      <c r="AC134" s="102"/>
      <c r="AD134" s="194"/>
      <c r="AE134" s="93">
        <f>IFERROR(IF($I134="","",VLOOKUP($I134,MASTER!$G:$CF,52,0))*$X134,0)</f>
        <v>0</v>
      </c>
      <c r="AF134" s="93">
        <f>IFERROR(IF($I134="","",VLOOKUP($I134,MASTER!$G:$CF,53,0))*$X134,0)</f>
        <v>0</v>
      </c>
      <c r="AG134" s="93">
        <f>IFERROR(IF($I134="","",VLOOKUP($I134,MASTER!$G:$CF,54,0))*$X134,0)</f>
        <v>0</v>
      </c>
      <c r="AH134" s="93">
        <f>IFERROR(IF($I134="","",VLOOKUP($I134,MASTER!$G:$CF,55,0))*$X134,0)</f>
        <v>0</v>
      </c>
      <c r="AI134" s="751"/>
      <c r="AJ134" s="745"/>
      <c r="AK134" s="106">
        <f t="shared" ref="AK134" si="290">IF(L134="",0,P134*L134)</f>
        <v>0</v>
      </c>
      <c r="AL134" t="str">
        <f>I134</f>
        <v>BREAKTIME</v>
      </c>
      <c r="AM134" s="104">
        <f>Z134</f>
        <v>0.67708333333333326</v>
      </c>
      <c r="AN134" s="105" t="str">
        <f>IF(L134="","",L134*P134)</f>
        <v/>
      </c>
      <c r="AO134" s="106">
        <f>IF(X134="","",X134*P134)</f>
        <v>0</v>
      </c>
      <c r="AP134" s="107">
        <f>+X134/(60*24)</f>
        <v>1.0416666666666666E-2</v>
      </c>
    </row>
    <row r="135" spans="1:42" ht="50.1" customHeight="1">
      <c r="A135" s="271" t="e">
        <f>VLOOKUP($I135,MASTER!$B:$B,2,0)</f>
        <v>#N/A</v>
      </c>
      <c r="C135" s="188"/>
      <c r="D135" s="93" t="str">
        <f>IF($I135="","",VLOOKUP($I135,MASTER!$G:$CF,2,0))</f>
        <v>57469-BZ040</v>
      </c>
      <c r="E135" s="93" t="str">
        <f>IF($I135="","",VLOOKUP($I135,MASTER!$G:$CF,25,0))</f>
        <v>C</v>
      </c>
      <c r="F135" s="93">
        <f>IF($I135="","",VLOOKUP($I135,MASTER!$G:$CF,27,0))</f>
        <v>300</v>
      </c>
      <c r="G135" s="759">
        <f>L135</f>
        <v>810</v>
      </c>
      <c r="H135" s="94">
        <f t="shared" si="195"/>
        <v>2.7</v>
      </c>
      <c r="I135" s="95" t="s">
        <v>965</v>
      </c>
      <c r="J135" s="403"/>
      <c r="K135" s="241"/>
      <c r="L135" s="244">
        <f>1000-L133</f>
        <v>810</v>
      </c>
      <c r="M135" s="97"/>
      <c r="N135" s="226">
        <f t="shared" ref="N135" si="291">+L135</f>
        <v>810</v>
      </c>
      <c r="O135" s="98"/>
      <c r="P135" s="93">
        <f>IF($I135="","",VLOOKUP($I135,MASTER!$G:$CF,65,0))</f>
        <v>3</v>
      </c>
      <c r="Q135" s="93">
        <f>IF($I135="","",VLOOKUP($I135,MASTER!$G:$CF,37,0))</f>
        <v>5.9</v>
      </c>
      <c r="R135" s="99">
        <f>IF(L135="","",+Q135*L135/60)</f>
        <v>79.650000000000006</v>
      </c>
      <c r="S135" s="93">
        <f>IF($I135="","",VLOOKUP($I135,MASTER!$G:$CF,39,0))</f>
        <v>0</v>
      </c>
      <c r="T135" s="93"/>
      <c r="U135" s="93"/>
      <c r="V135" s="100">
        <f>IF(I135="","",SUM(R135:T135))</f>
        <v>79.650000000000006</v>
      </c>
      <c r="W135" s="170">
        <f>IF(I135="","",(S135+T135)*P135)</f>
        <v>0</v>
      </c>
      <c r="X135" s="101">
        <f>IF(V135="","",ROUNDUP(V135,0))</f>
        <v>80</v>
      </c>
      <c r="Y135" s="740">
        <f>+L135/X135*60</f>
        <v>607.5</v>
      </c>
      <c r="Z135" s="102">
        <f t="shared" si="288"/>
        <v>0.68749999999999989</v>
      </c>
      <c r="AA135" s="102">
        <f>IF(I135="","",Z135+X135/1440)</f>
        <v>0.74305555555555547</v>
      </c>
      <c r="AB135" s="102"/>
      <c r="AC135" s="102"/>
      <c r="AD135" s="102"/>
      <c r="AE135" s="93"/>
      <c r="AF135" s="93">
        <f>IFERROR(IF($I135="","",VLOOKUP($I135,MASTER!$G:$CF,53,0))*$X135,0)</f>
        <v>80</v>
      </c>
      <c r="AG135" s="93">
        <f>IFERROR(IF($I135="","",VLOOKUP($I135,MASTER!$G:$CF,54,0))*$X135,0)</f>
        <v>80</v>
      </c>
      <c r="AH135" s="93">
        <f>+AG135</f>
        <v>80</v>
      </c>
      <c r="AI135" s="751"/>
      <c r="AJ135" s="745"/>
      <c r="AK135" s="106">
        <f t="shared" ref="AK135" si="292">IF(L135="",0,P135*L135)</f>
        <v>2430</v>
      </c>
      <c r="AM135" s="104"/>
      <c r="AN135" s="105">
        <f t="shared" ref="AN135" si="293">IF(L135="","",L135*P135)</f>
        <v>2430</v>
      </c>
      <c r="AO135" s="106">
        <f t="shared" ref="AO135" si="294">IF(X135="","",X135*P135)</f>
        <v>240</v>
      </c>
      <c r="AP135" s="107">
        <f t="shared" ref="AP135" si="295">+X135/(60*24)</f>
        <v>5.5555555555555552E-2</v>
      </c>
    </row>
    <row r="136" spans="1:42" ht="50.1" customHeight="1">
      <c r="A136" s="271" t="e">
        <f>VLOOKUP($I136,MASTER!$B:$B,2,0)</f>
        <v>#REF!</v>
      </c>
      <c r="C136" s="188"/>
      <c r="D136" s="93" t="str">
        <f>IF($I136="","",VLOOKUP($I136,MASTER!$G:$CF,2,0))</f>
        <v>IB-026</v>
      </c>
      <c r="E136" s="93" t="str">
        <f>IF($I136="","",VLOOKUP($I136,MASTER!$G:$CF,25,0))</f>
        <v>C2</v>
      </c>
      <c r="F136" s="93">
        <f>IF($I136="","",VLOOKUP($I136,MASTER!$G:$CF,27,0))</f>
        <v>240</v>
      </c>
      <c r="G136" s="759">
        <f t="shared" si="278"/>
        <v>50</v>
      </c>
      <c r="H136" s="94">
        <f t="shared" ref="H136:H141" si="296">IF($L136&lt;$F136="0","0",IF($L136="","",ROUNDUP(L136/F136,1)))</f>
        <v>0.30000000000000004</v>
      </c>
      <c r="I136" s="95" t="s">
        <v>561</v>
      </c>
      <c r="J136" s="403"/>
      <c r="K136" s="241"/>
      <c r="L136" s="244">
        <v>50</v>
      </c>
      <c r="M136" s="97"/>
      <c r="N136" s="226"/>
      <c r="O136" s="98"/>
      <c r="P136" s="93">
        <f>IF($I136="","",VLOOKUP($I136,MASTER!$G:$CF,65,0))</f>
        <v>3</v>
      </c>
      <c r="Q136" s="93">
        <f>IF($I136="","",VLOOKUP($I136,MASTER!$G:$CF,37,0))</f>
        <v>6</v>
      </c>
      <c r="R136" s="99">
        <f t="shared" si="279"/>
        <v>5</v>
      </c>
      <c r="S136" s="93">
        <f>IF($I136="","",VLOOKUP($I136,MASTER!$G:$CF,39,0))</f>
        <v>0</v>
      </c>
      <c r="T136" s="93">
        <f>IF($I136="","",VLOOKUP($I136,MASTER!$G:$CF,38,0))</f>
        <v>5</v>
      </c>
      <c r="U136" s="93"/>
      <c r="V136" s="100">
        <f t="shared" si="280"/>
        <v>10</v>
      </c>
      <c r="W136" s="170">
        <f t="shared" si="281"/>
        <v>15</v>
      </c>
      <c r="X136" s="101">
        <f t="shared" ref="X136:X147" si="297">IF(V136="","",ROUNDUP(V136,0))</f>
        <v>10</v>
      </c>
      <c r="Y136" s="740">
        <f t="shared" si="282"/>
        <v>300</v>
      </c>
      <c r="Z136" s="102">
        <f t="shared" si="288"/>
        <v>0.74305555555555547</v>
      </c>
      <c r="AA136" s="102">
        <f t="shared" ref="AA136" si="298">IF(I136="","",Z136+X136/1440)</f>
        <v>0.74999999999999989</v>
      </c>
      <c r="AB136" s="102"/>
      <c r="AC136" s="102"/>
      <c r="AD136" s="102"/>
      <c r="AE136" s="93"/>
      <c r="AF136" s="93">
        <f>IFERROR(IF($I136="","",VLOOKUP($I136,MASTER!$G:$CF,53,0))*$X136,0)</f>
        <v>10</v>
      </c>
      <c r="AG136" s="93">
        <f>IFERROR(IF($I136="","",VLOOKUP($I136,MASTER!$G:$CF,54,0))*$X136,0)</f>
        <v>10</v>
      </c>
      <c r="AH136" s="93">
        <f>+AG136</f>
        <v>10</v>
      </c>
      <c r="AI136" s="751"/>
      <c r="AJ136" s="745"/>
      <c r="AK136" s="106">
        <f t="shared" ref="AK136" si="299">IF(L136="",0,P136*L136)</f>
        <v>150</v>
      </c>
      <c r="AM136" s="104"/>
      <c r="AN136" s="105">
        <f t="shared" ref="AN136" si="300">IF(L136="","",L136*P136)</f>
        <v>150</v>
      </c>
      <c r="AO136" s="106">
        <f t="shared" ref="AO136" si="301">IF(X136="","",X136*P136)</f>
        <v>30</v>
      </c>
      <c r="AP136" s="107">
        <f t="shared" ref="AP136" si="302">+X136/(60*24)</f>
        <v>6.9444444444444441E-3</v>
      </c>
    </row>
    <row r="137" spans="1:42" ht="50.1" customHeight="1">
      <c r="A137" s="271" t="e">
        <f>VLOOKUP($I137,MASTER!$B:$B,2,0)</f>
        <v>#N/A</v>
      </c>
      <c r="C137" s="188"/>
      <c r="D137" s="93">
        <f>IF($I137="","",VLOOKUP($I137,MASTER!$G:$CF,2,0))</f>
        <v>0</v>
      </c>
      <c r="E137" s="93">
        <f>IF($I137="","",VLOOKUP($I137,MASTER!$G:$CF,25,0))</f>
        <v>0</v>
      </c>
      <c r="F137" s="93">
        <f>IF($I137="","",VLOOKUP($I137,MASTER!$G:$CF,27,0))</f>
        <v>0</v>
      </c>
      <c r="G137" s="759">
        <f>L137</f>
        <v>0</v>
      </c>
      <c r="H137" s="94" t="str">
        <f>IF($L137&lt;$F137="0","0",IF($L137="","",ROUNDUP(L137/F137,1)))</f>
        <v/>
      </c>
      <c r="I137" s="95" t="s">
        <v>675</v>
      </c>
      <c r="J137" s="403"/>
      <c r="K137" s="241"/>
      <c r="L137" s="244"/>
      <c r="M137" s="97"/>
      <c r="N137" s="226">
        <f t="shared" ref="N137" si="303">+L137</f>
        <v>0</v>
      </c>
      <c r="O137" s="98"/>
      <c r="P137" s="93">
        <f>IF($I137="","",VLOOKUP($I137,MASTER!$G:$CF,65,0))</f>
        <v>0</v>
      </c>
      <c r="Q137" s="93">
        <f>IF($I137="","",VLOOKUP($I137,MASTER!$G:$CF,37,0))</f>
        <v>30</v>
      </c>
      <c r="R137" s="99" t="str">
        <f>IF(L137="","",+Q137*L137/60)</f>
        <v/>
      </c>
      <c r="S137" s="93">
        <f>IF($I137="","",VLOOKUP($I137,MASTER!$G:$CF,39,0))</f>
        <v>0</v>
      </c>
      <c r="T137" s="93">
        <f>IF($I137="","",VLOOKUP($I137,MASTER!$G:$CF,38,0))</f>
        <v>30</v>
      </c>
      <c r="U137" s="93"/>
      <c r="V137" s="100">
        <f>IF(I137="","",SUM(R137:T137))</f>
        <v>30</v>
      </c>
      <c r="W137" s="170">
        <f>IF(I137="","",(S137+T137)*P137)</f>
        <v>0</v>
      </c>
      <c r="X137" s="101">
        <f>IF(V137="","",ROUNDUP(V137,0))</f>
        <v>30</v>
      </c>
      <c r="Y137" s="740">
        <f>+L137/X137*60</f>
        <v>0</v>
      </c>
      <c r="Z137" s="102">
        <f t="shared" si="288"/>
        <v>0.74999999999999989</v>
      </c>
      <c r="AA137" s="102">
        <f t="shared" ref="AA137" si="304">IF(I137="","",Z137+X137/1440)</f>
        <v>0.77083333333333326</v>
      </c>
      <c r="AB137" s="102"/>
      <c r="AC137" s="102"/>
      <c r="AD137" s="102"/>
      <c r="AE137" s="93">
        <f>IFERROR(IF($I137="","",VLOOKUP($I137,MASTER!$G:$CF,52,0))*$X137,0)</f>
        <v>0</v>
      </c>
      <c r="AF137" s="93">
        <f>IFERROR(IF($I137="","",VLOOKUP($I137,MASTER!$G:$CF,53,0))*$X137,0)</f>
        <v>0</v>
      </c>
      <c r="AG137" s="93">
        <f>IFERROR(IF($I137="","",VLOOKUP($I137,MASTER!$G:$CF,54,0))*$X137,0)</f>
        <v>0</v>
      </c>
      <c r="AH137" s="93">
        <f>IFERROR(IF($I137="","",VLOOKUP($I137,MASTER!$G:$CF,55,0))*$X137,0)</f>
        <v>0</v>
      </c>
      <c r="AI137" s="751"/>
      <c r="AJ137" s="745"/>
      <c r="AK137" s="106">
        <f t="shared" ref="AK137" si="305">IF(L137="",0,P137*L137)</f>
        <v>0</v>
      </c>
      <c r="AM137" s="104"/>
      <c r="AN137" s="105" t="str">
        <f t="shared" ref="AN137" si="306">IF(L137="","",L137*P137)</f>
        <v/>
      </c>
      <c r="AO137" s="106">
        <f t="shared" ref="AO137" si="307">IF(X137="","",X137*P137)</f>
        <v>0</v>
      </c>
      <c r="AP137" s="107">
        <f t="shared" ref="AP137" si="308">+X137/(60*24)</f>
        <v>2.0833333333333332E-2</v>
      </c>
    </row>
    <row r="138" spans="1:42" ht="50.1" customHeight="1">
      <c r="A138" s="271" t="e">
        <f>VLOOKUP($I138,MASTER!$B:$B,2,0)</f>
        <v>#REF!</v>
      </c>
      <c r="C138" s="188"/>
      <c r="D138" s="93" t="str">
        <f>IF($I138="","",VLOOKUP($I138,MASTER!$G:$CF,2,0))</f>
        <v>IB-026</v>
      </c>
      <c r="E138" s="93" t="str">
        <f>IF($I138="","",VLOOKUP($I138,MASTER!$G:$CF,25,0))</f>
        <v>C2</v>
      </c>
      <c r="F138" s="93">
        <f>IF($I138="","",VLOOKUP($I138,MASTER!$G:$CF,27,0))</f>
        <v>240</v>
      </c>
      <c r="G138" s="759">
        <f>L138</f>
        <v>250</v>
      </c>
      <c r="H138" s="94">
        <f>IF($L138&lt;$F138="0","0",IF($L138="","",ROUNDUP(L138/F138,1)))</f>
        <v>1.1000000000000001</v>
      </c>
      <c r="I138" s="95" t="s">
        <v>561</v>
      </c>
      <c r="J138" s="403"/>
      <c r="K138" s="241"/>
      <c r="L138" s="244">
        <f>300-L136</f>
        <v>250</v>
      </c>
      <c r="M138" s="97"/>
      <c r="N138" s="226">
        <f t="shared" ref="N138" si="309">+L138</f>
        <v>250</v>
      </c>
      <c r="O138" s="98"/>
      <c r="P138" s="93">
        <f>IF($I138="","",VLOOKUP($I138,MASTER!$G:$CF,65,0))</f>
        <v>3</v>
      </c>
      <c r="Q138" s="93">
        <f>IF($I138="","",VLOOKUP($I138,MASTER!$G:$CF,37,0))</f>
        <v>6</v>
      </c>
      <c r="R138" s="99">
        <f>IF(L138="","",+Q138*L138/60)</f>
        <v>25</v>
      </c>
      <c r="S138" s="93">
        <f>IF($I138="","",VLOOKUP($I138,MASTER!$G:$CF,39,0))</f>
        <v>0</v>
      </c>
      <c r="T138" s="93"/>
      <c r="U138" s="93"/>
      <c r="V138" s="100">
        <f>IF(I138="","",SUM(R138:T138))</f>
        <v>25</v>
      </c>
      <c r="W138" s="170">
        <f>IF(I138="","",(S138+T138)*P138)</f>
        <v>0</v>
      </c>
      <c r="X138" s="101">
        <f>IF(V138="","",ROUNDUP(V138,0))</f>
        <v>25</v>
      </c>
      <c r="Y138" s="740">
        <f>+L138/X138*60</f>
        <v>600</v>
      </c>
      <c r="Z138" s="102">
        <f t="shared" si="288"/>
        <v>0.77083333333333326</v>
      </c>
      <c r="AA138" s="102">
        <f t="shared" ref="AA138" si="310">IF(I138="","",Z138+X138/1440)</f>
        <v>0.78819444444444442</v>
      </c>
      <c r="AB138" s="102"/>
      <c r="AC138" s="102"/>
      <c r="AD138" s="102"/>
      <c r="AE138" s="93"/>
      <c r="AF138" s="93">
        <f>IFERROR(IF($I138="","",VLOOKUP($I138,MASTER!$G:$CF,53,0))*$X138,0)</f>
        <v>25</v>
      </c>
      <c r="AG138" s="93">
        <f>IFERROR(IF($I138="","",VLOOKUP($I138,MASTER!$G:$CF,54,0))*$X138,0)</f>
        <v>25</v>
      </c>
      <c r="AH138" s="93">
        <f>+AG138</f>
        <v>25</v>
      </c>
      <c r="AI138" s="751"/>
      <c r="AJ138" s="745"/>
      <c r="AK138" s="106">
        <f t="shared" ref="AK138" si="311">IF(L138="",0,P138*L138)</f>
        <v>750</v>
      </c>
      <c r="AM138" s="104"/>
      <c r="AN138" s="105">
        <f t="shared" ref="AN138" si="312">IF(L138="","",L138*P138)</f>
        <v>750</v>
      </c>
      <c r="AO138" s="106">
        <f t="shared" ref="AO138" si="313">IF(X138="","",X138*P138)</f>
        <v>75</v>
      </c>
      <c r="AP138" s="107">
        <f>+X138/(60*24)</f>
        <v>1.7361111111111112E-2</v>
      </c>
    </row>
    <row r="139" spans="1:42" ht="50.1" customHeight="1">
      <c r="A139" s="271" t="e">
        <f>VLOOKUP($I139,MASTER!$B:$B,2,0)</f>
        <v>#N/A</v>
      </c>
      <c r="C139" s="188"/>
      <c r="D139" s="93" t="str">
        <f>IF($I139="","",VLOOKUP($I139,MASTER!$G:$CF,2,0))</f>
        <v>57453-BZ100</v>
      </c>
      <c r="E139" s="93" t="str">
        <f>IF($I139="","",VLOOKUP($I139,MASTER!$G:$CF,25,0))</f>
        <v>C</v>
      </c>
      <c r="F139" s="93">
        <f>IF($I139="","",VLOOKUP($I139,MASTER!$G:$CF,27,0))</f>
        <v>300</v>
      </c>
      <c r="G139" s="759">
        <f t="shared" si="278"/>
        <v>500</v>
      </c>
      <c r="H139" s="94">
        <f t="shared" si="296"/>
        <v>1.7000000000000002</v>
      </c>
      <c r="I139" s="95" t="s">
        <v>977</v>
      </c>
      <c r="J139" s="403"/>
      <c r="K139" s="241"/>
      <c r="L139" s="244">
        <v>500</v>
      </c>
      <c r="M139" s="97"/>
      <c r="N139" s="226"/>
      <c r="O139" s="98"/>
      <c r="P139" s="93">
        <f>IF($I139="","",VLOOKUP($I139,MASTER!$G:$CF,65,0))</f>
        <v>3</v>
      </c>
      <c r="Q139" s="93">
        <f>IF($I139="","",VLOOKUP($I139,MASTER!$G:$CF,37,0))</f>
        <v>5.9</v>
      </c>
      <c r="R139" s="99">
        <f t="shared" si="279"/>
        <v>49.166666666666664</v>
      </c>
      <c r="S139" s="93">
        <f>IF($I139="","",VLOOKUP($I139,MASTER!$G:$CF,39,0))</f>
        <v>0</v>
      </c>
      <c r="T139" s="93">
        <v>5</v>
      </c>
      <c r="U139" s="93"/>
      <c r="V139" s="100">
        <f t="shared" si="280"/>
        <v>54.166666666666664</v>
      </c>
      <c r="W139" s="170">
        <f t="shared" si="281"/>
        <v>15</v>
      </c>
      <c r="X139" s="101">
        <f t="shared" si="297"/>
        <v>55</v>
      </c>
      <c r="Y139" s="740">
        <f t="shared" si="282"/>
        <v>545.4545454545455</v>
      </c>
      <c r="Z139" s="102">
        <f t="shared" si="288"/>
        <v>0.78819444444444442</v>
      </c>
      <c r="AA139" s="102">
        <f t="shared" ref="AA139" si="314">IF(I139="","",Z139+X139/1440)</f>
        <v>0.82638888888888884</v>
      </c>
      <c r="AB139" s="102"/>
      <c r="AC139" s="102"/>
      <c r="AD139" s="194"/>
      <c r="AE139" s="93"/>
      <c r="AF139" s="93">
        <f>IFERROR(IF($I139="","",VLOOKUP($I139,MASTER!$G:$CF,53,0))*$X139,0)</f>
        <v>55</v>
      </c>
      <c r="AG139" s="93">
        <f>IFERROR(IF($I139="","",VLOOKUP($I139,MASTER!$G:$CF,54,0))*$X139,0)</f>
        <v>55</v>
      </c>
      <c r="AH139" s="93">
        <f>+AG139</f>
        <v>55</v>
      </c>
      <c r="AI139" s="751"/>
      <c r="AJ139" s="745"/>
      <c r="AK139" s="106">
        <f t="shared" ref="AK139" si="315">IF(L139="",0,P139*L139)</f>
        <v>1500</v>
      </c>
      <c r="AM139" s="104"/>
      <c r="AN139" s="105">
        <f>IF(L139="","",L139*P139)</f>
        <v>1500</v>
      </c>
      <c r="AO139" s="106">
        <f>IF(X139="","",X139*P139)</f>
        <v>165</v>
      </c>
      <c r="AP139" s="107">
        <f t="shared" ref="AP139" si="316">+X139/(60*24)</f>
        <v>3.8194444444444448E-2</v>
      </c>
    </row>
    <row r="140" spans="1:42" ht="50.1" customHeight="1">
      <c r="A140" s="271" t="e">
        <f>VLOOKUP($I140,MASTER!$B:$B,2,0)</f>
        <v>#N/A</v>
      </c>
      <c r="C140" s="188"/>
      <c r="D140" s="93" t="str">
        <f>IF($I140="","",VLOOKUP($I140,MASTER!$G:$CF,2,0))</f>
        <v>NA-053/56</v>
      </c>
      <c r="E140" s="93" t="str">
        <f>IF($I140="","",VLOOKUP($I140,MASTER!$G:$CF,25,0))</f>
        <v>D2</v>
      </c>
      <c r="F140" s="93">
        <f>IF($I140="","",VLOOKUP($I140,MASTER!$G:$CF,27,0))</f>
        <v>100</v>
      </c>
      <c r="G140" s="759">
        <f t="shared" si="278"/>
        <v>400</v>
      </c>
      <c r="H140" s="94">
        <f t="shared" si="296"/>
        <v>4</v>
      </c>
      <c r="I140" s="95" t="s">
        <v>973</v>
      </c>
      <c r="J140" s="403"/>
      <c r="K140" s="241"/>
      <c r="L140" s="244">
        <v>400</v>
      </c>
      <c r="M140" s="97"/>
      <c r="N140" s="226"/>
      <c r="O140" s="98"/>
      <c r="P140" s="93">
        <f>IF($I140="","",VLOOKUP($I140,MASTER!$G:$CF,65,0))</f>
        <v>3</v>
      </c>
      <c r="Q140" s="93">
        <f>IF($I140="","",VLOOKUP($I140,MASTER!$G:$CF,37,0))</f>
        <v>5.9</v>
      </c>
      <c r="R140" s="99">
        <f t="shared" si="279"/>
        <v>39.333333333333336</v>
      </c>
      <c r="S140" s="93">
        <f>IF($I140="","",VLOOKUP($I140,MASTER!$G:$CF,39,0))</f>
        <v>0</v>
      </c>
      <c r="T140" s="93">
        <f>IF($I140="","",VLOOKUP($I140,MASTER!$G:$CF,38,0))</f>
        <v>5</v>
      </c>
      <c r="U140" s="93"/>
      <c r="V140" s="100">
        <f t="shared" si="280"/>
        <v>44.333333333333336</v>
      </c>
      <c r="W140" s="170">
        <f t="shared" si="281"/>
        <v>15</v>
      </c>
      <c r="X140" s="101">
        <f t="shared" si="297"/>
        <v>45</v>
      </c>
      <c r="Y140" s="740">
        <f t="shared" si="282"/>
        <v>533.33333333333337</v>
      </c>
      <c r="Z140" s="102">
        <f t="shared" si="288"/>
        <v>0.82638888888888884</v>
      </c>
      <c r="AA140" s="102">
        <f t="shared" ref="AA140:AA141" si="317">IF(I140="","",Z140+X140/1440)</f>
        <v>0.85763888888888884</v>
      </c>
      <c r="AB140" s="102"/>
      <c r="AC140" s="102"/>
      <c r="AD140" s="102"/>
      <c r="AE140" s="93"/>
      <c r="AF140" s="93">
        <f>IFERROR(IF($I140="","",VLOOKUP($I140,MASTER!$G:$CF,53,0))*$X140,0)</f>
        <v>45</v>
      </c>
      <c r="AG140" s="93">
        <f>IFERROR(IF($I140="","",VLOOKUP($I140,MASTER!$G:$CF,54,0))*$X140,0)</f>
        <v>45</v>
      </c>
      <c r="AH140" s="93">
        <f>+AG140</f>
        <v>45</v>
      </c>
      <c r="AI140" s="751"/>
      <c r="AJ140" s="745"/>
      <c r="AK140" s="106">
        <f t="shared" ref="AK140" si="318">IF(L140="",0,P140*L140)</f>
        <v>1200</v>
      </c>
      <c r="AM140" s="104"/>
      <c r="AN140" s="105">
        <f t="shared" ref="AN140" si="319">IF(L140="","",L140*P140)</f>
        <v>1200</v>
      </c>
      <c r="AO140" s="106">
        <f t="shared" ref="AO140" si="320">IF(X140="","",X140*P140)</f>
        <v>135</v>
      </c>
      <c r="AP140" s="107">
        <f t="shared" ref="AP140" si="321">+X140/(60*24)</f>
        <v>3.125E-2</v>
      </c>
    </row>
    <row r="141" spans="1:42" ht="50.1" customHeight="1" thickBot="1">
      <c r="A141" s="271" t="e">
        <f>VLOOKUP($I141,MASTER!$B:$B,2,0)</f>
        <v>#N/A</v>
      </c>
      <c r="C141" s="188"/>
      <c r="D141" s="93" t="str">
        <f>IF($I141="","",VLOOKUP($I141,MASTER!$G:$CF,2,0))</f>
        <v>NA-053/56</v>
      </c>
      <c r="E141" s="93" t="str">
        <f>IF($I141="","",VLOOKUP($I141,MASTER!$G:$CF,25,0))</f>
        <v>D2</v>
      </c>
      <c r="F141" s="93">
        <f>IF($I141="","",VLOOKUP($I141,MASTER!$G:$CF,27,0))</f>
        <v>100</v>
      </c>
      <c r="G141" s="759">
        <f t="shared" si="278"/>
        <v>200</v>
      </c>
      <c r="H141" s="94">
        <f t="shared" si="296"/>
        <v>2</v>
      </c>
      <c r="I141" s="95" t="s">
        <v>1566</v>
      </c>
      <c r="J141" s="403"/>
      <c r="K141" s="241"/>
      <c r="L141" s="244">
        <v>200</v>
      </c>
      <c r="M141" s="97"/>
      <c r="N141" s="226"/>
      <c r="O141" s="98"/>
      <c r="P141" s="93">
        <f>IF($I141="","",VLOOKUP($I141,MASTER!$G:$CF,65,0))</f>
        <v>3</v>
      </c>
      <c r="Q141" s="93">
        <f>IF($I141="","",VLOOKUP($I141,MASTER!$G:$CF,37,0))</f>
        <v>5.9</v>
      </c>
      <c r="R141" s="99">
        <f t="shared" si="279"/>
        <v>19.666666666666668</v>
      </c>
      <c r="S141" s="93">
        <f>IF($I141="","",VLOOKUP($I141,MASTER!$G:$CF,39,0))</f>
        <v>0</v>
      </c>
      <c r="T141" s="93">
        <f>IF($I141="","",VLOOKUP($I141,MASTER!$G:$CF,38,0))</f>
        <v>5</v>
      </c>
      <c r="U141" s="93"/>
      <c r="V141" s="100">
        <f t="shared" si="280"/>
        <v>24.666666666666668</v>
      </c>
      <c r="W141" s="170">
        <f t="shared" si="281"/>
        <v>15</v>
      </c>
      <c r="X141" s="101">
        <f t="shared" si="297"/>
        <v>25</v>
      </c>
      <c r="Y141" s="740">
        <f t="shared" si="282"/>
        <v>480</v>
      </c>
      <c r="Z141" s="102">
        <f t="shared" si="288"/>
        <v>0.85763888888888884</v>
      </c>
      <c r="AA141" s="102">
        <f t="shared" si="317"/>
        <v>0.875</v>
      </c>
      <c r="AB141" s="102"/>
      <c r="AC141" s="102"/>
      <c r="AD141" s="102"/>
      <c r="AE141" s="93"/>
      <c r="AF141" s="93">
        <f>IFERROR(IF($I141="","",VLOOKUP($I141,MASTER!$G:$CF,53,0))*$X141,0)</f>
        <v>25</v>
      </c>
      <c r="AG141" s="93">
        <f>IFERROR(IF($I141="","",VLOOKUP($I141,MASTER!$G:$CF,54,0))*$X141,0)</f>
        <v>25</v>
      </c>
      <c r="AH141" s="93">
        <f>+AG141</f>
        <v>25</v>
      </c>
      <c r="AI141" s="751"/>
      <c r="AJ141" s="745"/>
      <c r="AK141" s="106">
        <f>IF(L141="",0,P141*L141)</f>
        <v>600</v>
      </c>
      <c r="AM141" s="104"/>
      <c r="AN141" s="105">
        <f t="shared" ref="AN141" si="322">IF(L141="","",L141*P141)</f>
        <v>600</v>
      </c>
      <c r="AO141" s="106">
        <f t="shared" ref="AO141" si="323">IF(X141="","",X141*P141)</f>
        <v>75</v>
      </c>
      <c r="AP141" s="107">
        <f t="shared" ref="AP141" si="324">+X141/(60*24)</f>
        <v>1.7361111111111112E-2</v>
      </c>
    </row>
    <row r="142" spans="1:42" ht="50.1" hidden="1" customHeight="1">
      <c r="A142" s="271" t="e">
        <f>VLOOKUP($I142,MASTER!$B:$B,2,0)</f>
        <v>#N/A</v>
      </c>
      <c r="C142" s="188"/>
      <c r="D142" s="93" t="str">
        <f>IF($I142="","",VLOOKUP($I142,MASTER!$G:$CF,2,0))</f>
        <v/>
      </c>
      <c r="E142" s="93" t="str">
        <f>IF($I142="","",VLOOKUP($I142,MASTER!$G:$CF,25,0))</f>
        <v/>
      </c>
      <c r="F142" s="93" t="str">
        <f>IF($I142="","",VLOOKUP($I142,MASTER!$G:$CF,27,0))</f>
        <v/>
      </c>
      <c r="G142" s="759">
        <f t="shared" si="278"/>
        <v>0</v>
      </c>
      <c r="H142" s="94" t="str">
        <f t="shared" ref="H142" si="325">IF($L142&lt;$F142="0","0",IF($L142="","",ROUNDUP(L142/F142,1)))</f>
        <v/>
      </c>
      <c r="I142" s="95"/>
      <c r="J142" s="403"/>
      <c r="K142" s="241"/>
      <c r="L142" s="244"/>
      <c r="M142" s="97"/>
      <c r="N142" s="226">
        <f>+L142</f>
        <v>0</v>
      </c>
      <c r="O142" s="98"/>
      <c r="P142" s="93" t="str">
        <f>IF($I142="","",VLOOKUP($I142,MASTER!$G:$CF,65,0))</f>
        <v/>
      </c>
      <c r="Q142" s="93" t="str">
        <f>IF($I142="","",VLOOKUP($I142,MASTER!$G:$CF,37,0))</f>
        <v/>
      </c>
      <c r="R142" s="99" t="str">
        <f t="shared" si="279"/>
        <v/>
      </c>
      <c r="S142" s="93" t="str">
        <f>IF($I142="","",VLOOKUP($I142,MASTER!$G:$CF,39,0))</f>
        <v/>
      </c>
      <c r="T142" s="93" t="str">
        <f>IF($I142="","",VLOOKUP($I142,MASTER!$G:$CF,38,0))</f>
        <v/>
      </c>
      <c r="U142" s="93"/>
      <c r="V142" s="100" t="str">
        <f t="shared" si="280"/>
        <v/>
      </c>
      <c r="W142" s="170" t="str">
        <f t="shared" si="281"/>
        <v/>
      </c>
      <c r="X142" s="101" t="str">
        <f t="shared" si="297"/>
        <v/>
      </c>
      <c r="Y142" s="740" t="e">
        <f t="shared" si="282"/>
        <v>#VALUE!</v>
      </c>
      <c r="Z142" s="102"/>
      <c r="AA142" s="102" t="str">
        <f>IF(I142="","",Z142+X142/1440)</f>
        <v/>
      </c>
      <c r="AB142" s="102"/>
      <c r="AC142" s="102"/>
      <c r="AD142" s="102"/>
      <c r="AE142" s="93">
        <f>IFERROR(IF($I142="","",VLOOKUP($I142,MASTER!$G:$CF,52,0))*$X142,0)</f>
        <v>0</v>
      </c>
      <c r="AF142" s="93">
        <f>IFERROR(IF($I142="","",VLOOKUP($I142,MASTER!$G:$CF,53,0))*$X142,0)</f>
        <v>0</v>
      </c>
      <c r="AG142" s="93">
        <f>IFERROR(IF($I142="","",VLOOKUP($I142,MASTER!$G:$CF,54,0))*$X142,0)</f>
        <v>0</v>
      </c>
      <c r="AH142" s="93">
        <f>IFERROR(IF($I142="","",VLOOKUP($I142,MASTER!$G:$CF,55,0))*$X142,0)</f>
        <v>0</v>
      </c>
      <c r="AI142" s="751"/>
      <c r="AJ142" s="745"/>
      <c r="AK142" s="106">
        <f t="shared" ref="AK142" si="326">IF(L142="",0,P142*L142)</f>
        <v>0</v>
      </c>
      <c r="AM142" s="104"/>
      <c r="AN142" s="105" t="str">
        <f t="shared" ref="AN142" si="327">IF(L142="","",L142*P142)</f>
        <v/>
      </c>
      <c r="AO142" s="106" t="str">
        <f t="shared" ref="AO142" si="328">IF(X142="","",X142*P142)</f>
        <v/>
      </c>
      <c r="AP142" s="107" t="e">
        <f>+X142/(60*24)</f>
        <v>#VALUE!</v>
      </c>
    </row>
    <row r="143" spans="1:42" ht="50.1" hidden="1" customHeight="1">
      <c r="A143" s="271" t="e">
        <f>VLOOKUP($I143,MASTER!$B:$B,2,0)</f>
        <v>#N/A</v>
      </c>
      <c r="C143" s="188"/>
      <c r="D143" s="93" t="str">
        <f>IF($I143="","",VLOOKUP($I143,MASTER!$G:$CF,2,0))</f>
        <v/>
      </c>
      <c r="E143" s="93" t="str">
        <f>IF($I143="","",VLOOKUP($I143,MASTER!$G:$CF,25,0))</f>
        <v/>
      </c>
      <c r="F143" s="93" t="str">
        <f>IF($I143="","",VLOOKUP($I143,MASTER!$G:$CF,27,0))</f>
        <v/>
      </c>
      <c r="G143" s="759">
        <f t="shared" si="278"/>
        <v>0</v>
      </c>
      <c r="H143" s="94" t="str">
        <f t="shared" ref="H143:H146" si="329">IF($L143&lt;$F143="0","0",IF($L143="","",ROUNDUP(L143/F143,1)))</f>
        <v/>
      </c>
      <c r="I143" s="95"/>
      <c r="J143" s="403"/>
      <c r="K143" s="241"/>
      <c r="L143" s="244"/>
      <c r="M143" s="97"/>
      <c r="N143" s="226">
        <f t="shared" ref="N143" si="330">+L143</f>
        <v>0</v>
      </c>
      <c r="O143" s="98"/>
      <c r="P143" s="93" t="str">
        <f>IF($I143="","",VLOOKUP($I143,MASTER!$G:$CF,65,0))</f>
        <v/>
      </c>
      <c r="Q143" s="93" t="str">
        <f>IF($I143="","",VLOOKUP($I143,MASTER!$G:$CF,37,0))</f>
        <v/>
      </c>
      <c r="R143" s="99" t="str">
        <f t="shared" si="279"/>
        <v/>
      </c>
      <c r="S143" s="93" t="str">
        <f>IF($I143="","",VLOOKUP($I143,MASTER!$G:$CF,39,0))</f>
        <v/>
      </c>
      <c r="T143" s="93" t="str">
        <f>IF($I143="","",VLOOKUP($I143,MASTER!$G:$CF,38,0))</f>
        <v/>
      </c>
      <c r="U143" s="93"/>
      <c r="V143" s="100" t="str">
        <f t="shared" si="280"/>
        <v/>
      </c>
      <c r="W143" s="170" t="str">
        <f t="shared" si="281"/>
        <v/>
      </c>
      <c r="X143" s="101" t="str">
        <f t="shared" si="297"/>
        <v/>
      </c>
      <c r="Y143" s="740" t="e">
        <f t="shared" si="282"/>
        <v>#VALUE!</v>
      </c>
      <c r="Z143" s="102"/>
      <c r="AA143" s="102" t="str">
        <f t="shared" ref="AA143:AA147" si="331">IF(I143="","",Z143+X143/1440)</f>
        <v/>
      </c>
      <c r="AB143" s="102"/>
      <c r="AC143" s="102"/>
      <c r="AD143" s="102"/>
      <c r="AE143" s="93">
        <f>IFERROR(IF($I143="","",VLOOKUP($I143,MASTER!$G:$CF,52,0))*$X143,0)</f>
        <v>0</v>
      </c>
      <c r="AF143" s="93">
        <f>IFERROR(IF($I143="","",VLOOKUP($I143,MASTER!$G:$CF,53,0))*$X143,0)</f>
        <v>0</v>
      </c>
      <c r="AG143" s="93">
        <f>IFERROR(IF($I143="","",VLOOKUP($I143,MASTER!$G:$CF,54,0))*$X143,0)</f>
        <v>0</v>
      </c>
      <c r="AH143" s="93">
        <f>IFERROR(IF($I143="","",VLOOKUP($I143,MASTER!$G:$CF,55,0))*$X143,0)</f>
        <v>0</v>
      </c>
      <c r="AI143" s="751"/>
      <c r="AJ143" s="745"/>
      <c r="AK143" s="106">
        <f t="shared" ref="AK143:AK146" si="332">IF(L143="",0,P143*L143)</f>
        <v>0</v>
      </c>
      <c r="AM143" s="104"/>
      <c r="AN143" s="105" t="str">
        <f t="shared" ref="AN143" si="333">IF(L143="","",L143*P143)</f>
        <v/>
      </c>
      <c r="AO143" s="106" t="str">
        <f t="shared" ref="AO143" si="334">IF(X143="","",X143*P143)</f>
        <v/>
      </c>
      <c r="AP143" s="107" t="e">
        <f t="shared" ref="AP143" si="335">+X143/(60*24)</f>
        <v>#VALUE!</v>
      </c>
    </row>
    <row r="144" spans="1:42" ht="50.1" hidden="1" customHeight="1">
      <c r="A144" s="271" t="e">
        <f>VLOOKUP($I144,MASTER!$B:$B,2,0)</f>
        <v>#N/A</v>
      </c>
      <c r="C144" s="188"/>
      <c r="D144" s="93"/>
      <c r="E144" s="93"/>
      <c r="F144" s="93"/>
      <c r="G144" s="759">
        <f t="shared" si="278"/>
        <v>0</v>
      </c>
      <c r="H144" s="94"/>
      <c r="I144" s="95"/>
      <c r="J144" s="403"/>
      <c r="K144" s="241"/>
      <c r="L144" s="244"/>
      <c r="M144" s="97"/>
      <c r="N144" s="226">
        <f>+L144</f>
        <v>0</v>
      </c>
      <c r="O144" s="98"/>
      <c r="P144" s="93" t="str">
        <f>IF($I144="","",VLOOKUP($I144,MASTER!$G:$CF,65,0))</f>
        <v/>
      </c>
      <c r="Q144" s="93" t="str">
        <f>IF($I144="","",VLOOKUP($I144,MASTER!$G:$CF,37,0))</f>
        <v/>
      </c>
      <c r="R144" s="99" t="str">
        <f t="shared" si="279"/>
        <v/>
      </c>
      <c r="S144" s="93" t="str">
        <f>IF($I144="","",VLOOKUP($I144,MASTER!$G:$CF,39,0))</f>
        <v/>
      </c>
      <c r="T144" s="93" t="str">
        <f>IF($I144="","",VLOOKUP($I144,MASTER!$G:$CF,38,0))</f>
        <v/>
      </c>
      <c r="U144" s="93"/>
      <c r="V144" s="100" t="str">
        <f t="shared" si="280"/>
        <v/>
      </c>
      <c r="W144" s="170" t="str">
        <f t="shared" si="281"/>
        <v/>
      </c>
      <c r="X144" s="101" t="str">
        <f t="shared" si="297"/>
        <v/>
      </c>
      <c r="Y144" s="740" t="e">
        <f t="shared" si="282"/>
        <v>#VALUE!</v>
      </c>
      <c r="Z144" s="102" t="str">
        <f>+AA143</f>
        <v/>
      </c>
      <c r="AA144" s="102" t="str">
        <f t="shared" si="331"/>
        <v/>
      </c>
      <c r="AB144" s="102"/>
      <c r="AC144" s="102"/>
      <c r="AD144" s="102"/>
      <c r="AE144" s="93">
        <f>IFERROR(IF($I144="","",VLOOKUP($I144,MASTER!$G:$CF,52,0))*$X144,0)</f>
        <v>0</v>
      </c>
      <c r="AF144" s="93">
        <f>IFERROR(IF($I144="","",VLOOKUP($I144,MASTER!$G:$CF,53,0))*$X144,0)</f>
        <v>0</v>
      </c>
      <c r="AG144" s="93">
        <f>IFERROR(IF($I144="","",VLOOKUP($I144,MASTER!$G:$CF,54,0))*$X144,0)</f>
        <v>0</v>
      </c>
      <c r="AH144" s="93">
        <f>IFERROR(IF($I144="","",VLOOKUP($I144,MASTER!$G:$CF,55,0))*$X144,0)</f>
        <v>0</v>
      </c>
      <c r="AI144" s="751"/>
      <c r="AJ144" s="745"/>
      <c r="AK144" s="106">
        <f t="shared" ref="AK144:AK145" si="336">IF(L144="",0,P144*L144)</f>
        <v>0</v>
      </c>
      <c r="AM144" s="104"/>
      <c r="AN144" s="105" t="str">
        <f>IF(L144="","",L144*P144)</f>
        <v/>
      </c>
      <c r="AO144" s="106" t="str">
        <f>IF(X144="","",X144*P144)</f>
        <v/>
      </c>
      <c r="AP144" s="107" t="e">
        <f>+X144/(60*24)</f>
        <v>#VALUE!</v>
      </c>
    </row>
    <row r="145" spans="1:42" ht="50.1" hidden="1" customHeight="1">
      <c r="A145" s="271" t="e">
        <f>VLOOKUP($I145,MASTER!$B:$B,2,0)</f>
        <v>#N/A</v>
      </c>
      <c r="C145" s="188"/>
      <c r="D145" s="93" t="str">
        <f>IF($I145="","",VLOOKUP($I145,MASTER!$G:$CF,2,0))</f>
        <v/>
      </c>
      <c r="E145" s="93" t="str">
        <f>IF($I145="","",VLOOKUP($I145,MASTER!$G:$CF,25,0))</f>
        <v/>
      </c>
      <c r="F145" s="93" t="str">
        <f>IF($I145="","",VLOOKUP($I145,MASTER!$G:$CF,27,0))</f>
        <v/>
      </c>
      <c r="G145" s="759">
        <f t="shared" si="278"/>
        <v>0</v>
      </c>
      <c r="H145" s="94" t="str">
        <f t="shared" ref="H145" si="337">IF($L145&lt;$F145="0","0",IF($L145="","",ROUNDUP(L145/F145,1)))</f>
        <v/>
      </c>
      <c r="I145" s="95"/>
      <c r="J145" s="403"/>
      <c r="K145" s="241"/>
      <c r="L145" s="244"/>
      <c r="M145" s="97"/>
      <c r="N145" s="226">
        <f>+L145</f>
        <v>0</v>
      </c>
      <c r="O145" s="98"/>
      <c r="P145" s="93" t="str">
        <f>IF($I145="","",VLOOKUP($I145,MASTER!$G:$CF,65,0))</f>
        <v/>
      </c>
      <c r="Q145" s="93" t="str">
        <f>IF($I145="","",VLOOKUP($I145,MASTER!$G:$CF,37,0))</f>
        <v/>
      </c>
      <c r="R145" s="99" t="str">
        <f t="shared" si="279"/>
        <v/>
      </c>
      <c r="S145" s="93" t="str">
        <f>IF($I145="","",VLOOKUP($I145,MASTER!$G:$CF,39,0))</f>
        <v/>
      </c>
      <c r="T145" s="93" t="str">
        <f>IF($I145="","",VLOOKUP($I145,MASTER!$G:$CF,38,0))</f>
        <v/>
      </c>
      <c r="U145" s="93"/>
      <c r="V145" s="100" t="str">
        <f t="shared" si="280"/>
        <v/>
      </c>
      <c r="W145" s="170" t="str">
        <f t="shared" si="281"/>
        <v/>
      </c>
      <c r="X145" s="101" t="str">
        <f t="shared" si="297"/>
        <v/>
      </c>
      <c r="Y145" s="740" t="e">
        <f t="shared" si="282"/>
        <v>#VALUE!</v>
      </c>
      <c r="Z145" s="102" t="s">
        <v>1000</v>
      </c>
      <c r="AA145" s="102" t="str">
        <f t="shared" si="331"/>
        <v/>
      </c>
      <c r="AB145" s="102"/>
      <c r="AC145" s="102"/>
      <c r="AD145" s="102"/>
      <c r="AE145" s="93">
        <f>IFERROR(IF($I145="","",VLOOKUP($I145,MASTER!$G:$CF,52,0))*$X145,0)</f>
        <v>0</v>
      </c>
      <c r="AF145" s="93">
        <f>IFERROR(IF($I145="","",VLOOKUP($I145,MASTER!$G:$CF,53,0))*$X145,0)</f>
        <v>0</v>
      </c>
      <c r="AG145" s="93">
        <f>IFERROR(IF($I145="","",VLOOKUP($I145,MASTER!$G:$CF,54,0))*$X145,0)</f>
        <v>0</v>
      </c>
      <c r="AH145" s="93">
        <f>IFERROR(IF($I145="","",VLOOKUP($I145,MASTER!$G:$CF,55,0))*$X145,0)</f>
        <v>0</v>
      </c>
      <c r="AI145" s="751"/>
      <c r="AJ145" s="745"/>
      <c r="AK145" s="106">
        <f t="shared" si="336"/>
        <v>0</v>
      </c>
      <c r="AM145" s="104"/>
      <c r="AN145" s="105" t="str">
        <f>IF(L145="","",L145*P145)</f>
        <v/>
      </c>
      <c r="AO145" s="106" t="str">
        <f>IF(X145="","",X145*P145)</f>
        <v/>
      </c>
      <c r="AP145" s="107" t="e">
        <f>+X145/(60*24)</f>
        <v>#VALUE!</v>
      </c>
    </row>
    <row r="146" spans="1:42" ht="50.1" hidden="1" customHeight="1">
      <c r="A146" s="271" t="e">
        <f>VLOOKUP($I146,MASTER!$B:$B,2,0)</f>
        <v>#N/A</v>
      </c>
      <c r="C146" s="188"/>
      <c r="D146" s="93" t="str">
        <f>IF($I146="","",VLOOKUP($I146,MASTER!$G:$CF,2,0))</f>
        <v/>
      </c>
      <c r="E146" s="93" t="str">
        <f>IF($I146="","",VLOOKUP($I146,MASTER!$G:$CF,25,0))</f>
        <v/>
      </c>
      <c r="F146" s="93" t="str">
        <f>IF($I146="","",VLOOKUP($I146,MASTER!$G:$CF,27,0))</f>
        <v/>
      </c>
      <c r="G146" s="759">
        <f t="shared" si="278"/>
        <v>0</v>
      </c>
      <c r="H146" s="94" t="str">
        <f t="shared" si="329"/>
        <v/>
      </c>
      <c r="I146" s="95"/>
      <c r="J146" s="403"/>
      <c r="K146" s="241"/>
      <c r="L146" s="244"/>
      <c r="M146" s="97"/>
      <c r="N146" s="226">
        <f>+L146</f>
        <v>0</v>
      </c>
      <c r="O146" s="98"/>
      <c r="P146" s="93" t="str">
        <f>IF($I146="","",VLOOKUP($I146,MASTER!$G:$CF,65,0))</f>
        <v/>
      </c>
      <c r="Q146" s="93" t="str">
        <f>IF($I146="","",VLOOKUP($I146,MASTER!$G:$CF,37,0))</f>
        <v/>
      </c>
      <c r="R146" s="99" t="str">
        <f t="shared" si="279"/>
        <v/>
      </c>
      <c r="S146" s="93" t="str">
        <f>IF($I146="","",VLOOKUP($I146,MASTER!$G:$CF,39,0))</f>
        <v/>
      </c>
      <c r="T146" s="93" t="str">
        <f>IF($I146="","",VLOOKUP($I146,MASTER!$G:$CF,38,0))</f>
        <v/>
      </c>
      <c r="U146" s="93"/>
      <c r="V146" s="100" t="str">
        <f t="shared" si="280"/>
        <v/>
      </c>
      <c r="W146" s="170" t="str">
        <f t="shared" si="281"/>
        <v/>
      </c>
      <c r="X146" s="101" t="str">
        <f t="shared" si="297"/>
        <v/>
      </c>
      <c r="Y146" s="740" t="e">
        <f t="shared" si="282"/>
        <v>#VALUE!</v>
      </c>
      <c r="Z146" s="102" t="str">
        <f>+AA144</f>
        <v/>
      </c>
      <c r="AA146" s="102" t="str">
        <f t="shared" si="331"/>
        <v/>
      </c>
      <c r="AB146" s="102"/>
      <c r="AC146" s="102"/>
      <c r="AD146" s="102"/>
      <c r="AE146" s="93">
        <f>IFERROR(IF($I146="","",VLOOKUP($I146,MASTER!$G:$CF,52,0))*$X146,0)</f>
        <v>0</v>
      </c>
      <c r="AF146" s="93">
        <f>IFERROR(IF($I146="","",VLOOKUP($I146,MASTER!$G:$CF,53,0))*$X146,0)</f>
        <v>0</v>
      </c>
      <c r="AG146" s="93">
        <f>IFERROR(IF($I146="","",VLOOKUP($I146,MASTER!$G:$CF,54,0))*$X146,0)</f>
        <v>0</v>
      </c>
      <c r="AH146" s="93">
        <f>IFERROR(IF($I146="","",VLOOKUP($I146,MASTER!$G:$CF,55,0))*$X146,0)</f>
        <v>0</v>
      </c>
      <c r="AI146" s="751"/>
      <c r="AJ146" s="745"/>
      <c r="AK146" s="106">
        <f t="shared" si="332"/>
        <v>0</v>
      </c>
      <c r="AM146" s="104"/>
      <c r="AN146" s="105" t="str">
        <f>IF(L146="","",L146*P146)</f>
        <v/>
      </c>
      <c r="AO146" s="106" t="str">
        <f>IF(X146="","",X146*P146)</f>
        <v/>
      </c>
      <c r="AP146" s="107" t="e">
        <f>+X146/(60*24)</f>
        <v>#VALUE!</v>
      </c>
    </row>
    <row r="147" spans="1:42" ht="50.1" hidden="1" customHeight="1" thickBot="1">
      <c r="A147" s="271" t="e">
        <f>VLOOKUP($I147,MASTER!$B:$B,2,0)</f>
        <v>#N/A</v>
      </c>
      <c r="C147" s="188"/>
      <c r="D147" s="366" t="str">
        <f>IF($I147="","",VLOOKUP($I147,MASTER!$G:$CF,2,0))</f>
        <v/>
      </c>
      <c r="E147" s="366" t="str">
        <f>IF($I147="","",VLOOKUP($I147,MASTER!$G:$CF,25,0))</f>
        <v/>
      </c>
      <c r="F147" s="366" t="str">
        <f>IF($I147="","",VLOOKUP($I147,MASTER!$G:$CF,27,0))</f>
        <v/>
      </c>
      <c r="G147" s="759">
        <f t="shared" si="278"/>
        <v>0</v>
      </c>
      <c r="H147" s="367" t="str">
        <f t="shared" ref="H147" si="338">IF($L147&lt;$F147="0","0",IF($L147="","",ROUNDUP(L147/F147,1)))</f>
        <v/>
      </c>
      <c r="I147" s="368"/>
      <c r="J147" s="404"/>
      <c r="K147" s="370"/>
      <c r="L147" s="371"/>
      <c r="M147" s="372"/>
      <c r="N147" s="373">
        <f>+L147</f>
        <v>0</v>
      </c>
      <c r="O147" s="374"/>
      <c r="P147" s="366" t="str">
        <f>IF($I147="","",VLOOKUP($I147,MASTER!$G:$CF,65,0))</f>
        <v/>
      </c>
      <c r="Q147" s="366" t="str">
        <f>IF($I147="","",VLOOKUP($I147,MASTER!$G:$CF,37,0))</f>
        <v/>
      </c>
      <c r="R147" s="375" t="str">
        <f t="shared" si="279"/>
        <v/>
      </c>
      <c r="S147" s="366" t="str">
        <f>IF($I147="","",VLOOKUP($I147,MASTER!$G:$CF,39,0))</f>
        <v/>
      </c>
      <c r="T147" s="366" t="str">
        <f>IF($I147="","",VLOOKUP($I147,MASTER!$G:$CF,38,0))</f>
        <v/>
      </c>
      <c r="U147" s="366"/>
      <c r="V147" s="376" t="str">
        <f t="shared" si="280"/>
        <v/>
      </c>
      <c r="W147" s="377" t="str">
        <f t="shared" si="281"/>
        <v/>
      </c>
      <c r="X147" s="378" t="str">
        <f t="shared" si="297"/>
        <v/>
      </c>
      <c r="Y147" s="740" t="e">
        <f t="shared" si="282"/>
        <v>#VALUE!</v>
      </c>
      <c r="Z147" s="379"/>
      <c r="AA147" s="379" t="str">
        <f t="shared" si="331"/>
        <v/>
      </c>
      <c r="AB147" s="379"/>
      <c r="AC147" s="379"/>
      <c r="AD147" s="379"/>
      <c r="AE147" s="366">
        <f>IFERROR(IF($I147="","",VLOOKUP($I147,MASTER!$G:$CF,52,0))*$X147,0)</f>
        <v>0</v>
      </c>
      <c r="AF147" s="366">
        <f>IFERROR(IF($I147="","",VLOOKUP($I147,MASTER!$G:$CF,53,0))*$X147,0)</f>
        <v>0</v>
      </c>
      <c r="AG147" s="366">
        <f>IFERROR(IF($I147="","",VLOOKUP($I147,MASTER!$G:$CF,54,0))*$X147,0)</f>
        <v>0</v>
      </c>
      <c r="AH147" s="366">
        <f>IFERROR(IF($I147="","",VLOOKUP($I147,MASTER!$G:$CF,55,0))*$X147,0)</f>
        <v>0</v>
      </c>
      <c r="AI147" s="752"/>
      <c r="AJ147" s="746"/>
      <c r="AK147" s="106">
        <f t="shared" ref="AK147" si="339">IF(L147="",0,P147*L147)</f>
        <v>0</v>
      </c>
      <c r="AM147" s="104"/>
      <c r="AN147" s="105" t="str">
        <f>IF(L147="","",L147*P147)</f>
        <v/>
      </c>
      <c r="AO147" s="106" t="str">
        <f>IF(X147="","",X147*P147)</f>
        <v/>
      </c>
      <c r="AP147" s="107" t="e">
        <f>+X147/(60*24)</f>
        <v>#VALUE!</v>
      </c>
    </row>
    <row r="148" spans="1:42" ht="15" customHeight="1" thickBot="1">
      <c r="A148" s="271" t="e">
        <f>VLOOKUP($I148,MASTER!$B:$B,2,0)</f>
        <v>#N/A</v>
      </c>
      <c r="C148" s="354"/>
      <c r="D148" s="355"/>
      <c r="E148" s="355"/>
      <c r="F148" s="355"/>
      <c r="G148" s="355"/>
      <c r="H148" s="356"/>
      <c r="I148" s="355"/>
      <c r="J148" s="357"/>
      <c r="K148" s="355"/>
      <c r="L148" s="381"/>
      <c r="M148" s="355"/>
      <c r="N148" s="382"/>
      <c r="O148" s="361"/>
      <c r="P148" s="355"/>
      <c r="Q148" s="383"/>
      <c r="R148" s="358"/>
      <c r="S148" s="358"/>
      <c r="T148" s="405" t="str">
        <f>IF($I148="","",VLOOKUP($I148,MASTER!$G:$CF,38,0))</f>
        <v/>
      </c>
      <c r="U148" s="489"/>
      <c r="V148" s="359"/>
      <c r="W148" s="355"/>
      <c r="X148" s="360"/>
      <c r="Y148" s="361"/>
      <c r="Z148" s="362"/>
      <c r="AA148" s="362"/>
      <c r="AB148" s="362"/>
      <c r="AC148" s="362"/>
      <c r="AD148" s="362"/>
      <c r="AE148" s="360"/>
      <c r="AF148" s="360"/>
      <c r="AG148" s="360"/>
      <c r="AH148" s="360"/>
      <c r="AI148" s="363"/>
      <c r="AJ148" s="363"/>
      <c r="AK148" s="106">
        <f t="shared" ref="AK148" si="340">IF(L148="",0,P148*L148)</f>
        <v>0</v>
      </c>
      <c r="AN148" s="105" t="str">
        <f t="shared" ref="AN148:AN178" si="341">IF(L148="","",L148*P148)</f>
        <v/>
      </c>
      <c r="AO148" s="106" t="str">
        <f t="shared" ref="AO148:AO178" si="342">IF(X148="","",X148*P148)</f>
        <v/>
      </c>
      <c r="AP148" s="107">
        <f t="shared" ref="AP148:AP183" si="343">+X148/(60*24)</f>
        <v>0</v>
      </c>
    </row>
    <row r="149" spans="1:42" ht="31.5">
      <c r="A149" s="271" t="e">
        <f>VLOOKUP($I149,MASTER!$B:$B,2,0)</f>
        <v>#N/A</v>
      </c>
      <c r="C149" s="675"/>
      <c r="D149" s="676"/>
      <c r="E149" s="676"/>
      <c r="F149" s="676"/>
      <c r="G149" s="676"/>
      <c r="H149" s="677"/>
      <c r="I149" s="676" t="s">
        <v>1547</v>
      </c>
      <c r="J149" s="678"/>
      <c r="K149" s="676"/>
      <c r="L149" s="786">
        <f>SUM($L$105:$L$147)</f>
        <v>10420</v>
      </c>
      <c r="M149" s="679"/>
      <c r="N149" s="680"/>
      <c r="O149" s="681"/>
      <c r="P149" s="681"/>
      <c r="Q149" s="682">
        <f>AVERAGE($Q$106:$Q$147)</f>
        <v>8.4291666666666671</v>
      </c>
      <c r="R149" s="683"/>
      <c r="S149" s="683"/>
      <c r="T149" s="683"/>
      <c r="U149" s="683"/>
      <c r="V149" s="684">
        <f>MAX(AE149:AH149)</f>
        <v>700</v>
      </c>
      <c r="W149" s="681">
        <f>SUM(W107:W148)</f>
        <v>301</v>
      </c>
      <c r="X149" s="681">
        <f>SUM($X$106:$X$147)</f>
        <v>1335</v>
      </c>
      <c r="Y149" s="685"/>
      <c r="Z149" s="686"/>
      <c r="AA149" s="686"/>
      <c r="AB149" s="686"/>
      <c r="AC149" s="686"/>
      <c r="AD149" s="686"/>
      <c r="AE149" s="130">
        <f>SUM(AE$105:AE$148)</f>
        <v>0</v>
      </c>
      <c r="AF149" s="130">
        <f t="shared" ref="AF149:AH149" si="344">SUM(AF$105:AF$148)</f>
        <v>700</v>
      </c>
      <c r="AG149" s="130">
        <f t="shared" si="344"/>
        <v>700</v>
      </c>
      <c r="AH149" s="130">
        <f t="shared" si="344"/>
        <v>700</v>
      </c>
      <c r="AI149" s="131">
        <f>SUM(AI$147:AI148)</f>
        <v>0</v>
      </c>
      <c r="AJ149" s="130">
        <f>SUM(AJ$105:AJ148)</f>
        <v>0</v>
      </c>
      <c r="AK149" s="175">
        <f>SUM(AK105:AK148)</f>
        <v>21300</v>
      </c>
      <c r="AN149" s="105">
        <f t="shared" si="341"/>
        <v>0</v>
      </c>
      <c r="AO149" s="106">
        <f t="shared" si="342"/>
        <v>0</v>
      </c>
      <c r="AP149" s="107">
        <f t="shared" si="343"/>
        <v>0.92708333333333337</v>
      </c>
    </row>
    <row r="150" spans="1:42" ht="32.25" thickBot="1">
      <c r="A150" s="271" t="e">
        <f>VLOOKUP($I150,MASTER!$B:$B,2,0)</f>
        <v>#N/A</v>
      </c>
      <c r="C150" s="687"/>
      <c r="D150" s="612"/>
      <c r="E150" s="612"/>
      <c r="F150" s="612"/>
      <c r="G150" s="612"/>
      <c r="H150" s="688"/>
      <c r="I150" s="612"/>
      <c r="J150" s="689"/>
      <c r="K150" s="612"/>
      <c r="L150" s="700"/>
      <c r="M150" s="691"/>
      <c r="N150" s="791"/>
      <c r="O150" s="791"/>
      <c r="P150" s="692"/>
      <c r="Q150" s="693"/>
      <c r="R150" s="694"/>
      <c r="S150" s="694"/>
      <c r="T150" s="694"/>
      <c r="U150" s="694"/>
      <c r="V150" s="695"/>
      <c r="W150" s="692"/>
      <c r="X150" s="696"/>
      <c r="Y150" s="697"/>
      <c r="Z150" s="698"/>
      <c r="AA150" s="698"/>
      <c r="AB150" s="698"/>
      <c r="AC150" s="698"/>
      <c r="AD150" s="698"/>
      <c r="AE150" s="140">
        <f>$AD$103-AE149</f>
        <v>460</v>
      </c>
      <c r="AF150" s="140">
        <f>$AD$103-AF149</f>
        <v>-240</v>
      </c>
      <c r="AG150" s="140">
        <f>$AD$103-AG149</f>
        <v>-240</v>
      </c>
      <c r="AH150" s="140">
        <f>$AD$103-AH149</f>
        <v>-240</v>
      </c>
      <c r="AI150" s="143"/>
      <c r="AJ150" s="143"/>
      <c r="AK150" s="40">
        <f>+AK149/(AE149+AF149+AG149+AH149)*60</f>
        <v>608.57142857142856</v>
      </c>
      <c r="AN150" s="105" t="str">
        <f t="shared" si="341"/>
        <v/>
      </c>
      <c r="AO150" s="106" t="str">
        <f t="shared" si="342"/>
        <v/>
      </c>
      <c r="AP150" s="107">
        <f t="shared" si="343"/>
        <v>0</v>
      </c>
    </row>
    <row r="151" spans="1:42" ht="31.5" customHeight="1">
      <c r="A151" s="271" t="e">
        <f>VLOOKUP($I151,MASTER!$B:$B,2,0)</f>
        <v>#N/A</v>
      </c>
      <c r="C151" s="40"/>
      <c r="D151" s="40"/>
      <c r="E151" s="40"/>
      <c r="F151" s="40"/>
      <c r="G151" s="40"/>
      <c r="H151" s="144"/>
      <c r="I151" s="40"/>
      <c r="J151" s="145"/>
      <c r="K151" s="40"/>
      <c r="L151" s="256"/>
      <c r="M151" s="146"/>
      <c r="N151" s="229"/>
      <c r="O151" s="147"/>
      <c r="P151" s="147"/>
      <c r="Q151" s="148"/>
      <c r="R151" s="149"/>
      <c r="S151" s="149"/>
      <c r="T151" s="149"/>
      <c r="U151" s="149"/>
      <c r="V151" s="150"/>
      <c r="W151" s="147"/>
      <c r="X151" s="175"/>
      <c r="Y151" s="151"/>
      <c r="Z151" s="152"/>
      <c r="AA151" s="152"/>
      <c r="AB151" s="152"/>
      <c r="AC151" s="152"/>
      <c r="AD151" s="152"/>
      <c r="AE151" s="175"/>
      <c r="AF151" s="175"/>
      <c r="AG151" s="175"/>
      <c r="AH151" s="175"/>
      <c r="AI151" s="40"/>
      <c r="AJ151" s="40"/>
      <c r="AK151" s="40"/>
      <c r="AN151" s="105" t="str">
        <f t="shared" si="341"/>
        <v/>
      </c>
      <c r="AO151" s="106" t="str">
        <f t="shared" si="342"/>
        <v/>
      </c>
      <c r="AP151" s="107">
        <f t="shared" si="343"/>
        <v>0</v>
      </c>
    </row>
    <row r="152" spans="1:42" ht="31.5" customHeight="1">
      <c r="A152" s="271" t="e">
        <f>VLOOKUP($I152,MASTER!$B:$B,2,0)</f>
        <v>#N/A</v>
      </c>
      <c r="C152" s="40"/>
      <c r="D152" s="513" t="s">
        <v>1001</v>
      </c>
      <c r="E152" s="517"/>
      <c r="F152" s="40"/>
      <c r="G152" s="40"/>
      <c r="H152" s="144"/>
      <c r="I152" s="40"/>
      <c r="J152" s="145"/>
      <c r="K152" s="40"/>
      <c r="L152" s="256"/>
      <c r="M152" s="146"/>
      <c r="N152" s="229"/>
      <c r="O152" s="147"/>
      <c r="P152" s="147"/>
      <c r="Q152" s="148"/>
      <c r="R152" s="149"/>
      <c r="S152" s="149"/>
      <c r="T152" s="149"/>
      <c r="U152" s="149"/>
      <c r="V152" s="150"/>
      <c r="W152" s="147"/>
      <c r="X152" s="175"/>
      <c r="Y152" s="151"/>
      <c r="Z152" s="152"/>
      <c r="AA152" s="152"/>
      <c r="AB152" s="152"/>
      <c r="AC152" s="152"/>
      <c r="AD152" s="152"/>
      <c r="AE152" s="175"/>
      <c r="AF152" s="175"/>
      <c r="AG152" s="175"/>
      <c r="AH152" s="175"/>
      <c r="AI152" s="40"/>
      <c r="AJ152" s="40"/>
      <c r="AK152" s="40"/>
      <c r="AN152" s="105" t="str">
        <f t="shared" si="341"/>
        <v/>
      </c>
      <c r="AO152" s="106" t="str">
        <f t="shared" si="342"/>
        <v/>
      </c>
      <c r="AP152" s="107">
        <f t="shared" si="343"/>
        <v>0</v>
      </c>
    </row>
    <row r="153" spans="1:42" ht="31.5" customHeight="1">
      <c r="A153" s="271" t="e">
        <f>VLOOKUP($I153,MASTER!$B:$B,2,0)</f>
        <v>#N/A</v>
      </c>
      <c r="C153" s="40"/>
      <c r="D153" s="514" t="s">
        <v>1002</v>
      </c>
      <c r="E153" s="519">
        <f>+AK149</f>
        <v>21300</v>
      </c>
      <c r="F153" s="43"/>
      <c r="G153" s="43"/>
      <c r="H153" s="153"/>
      <c r="I153" s="157"/>
      <c r="J153" s="157"/>
      <c r="K153" s="157"/>
      <c r="L153" s="257"/>
      <c r="M153" s="157"/>
      <c r="N153" s="235"/>
      <c r="O153" s="43"/>
      <c r="P153" s="43"/>
      <c r="Q153" s="148"/>
      <c r="R153" s="149"/>
      <c r="S153" s="549"/>
      <c r="T153" s="549"/>
      <c r="U153" s="549"/>
      <c r="V153" s="549"/>
      <c r="W153" s="549"/>
      <c r="X153" s="549"/>
      <c r="Y153" s="549"/>
      <c r="Z153" s="549"/>
      <c r="AA153" s="549"/>
      <c r="AB153" s="152"/>
      <c r="AC153" s="152"/>
      <c r="AD153" s="152"/>
      <c r="AE153" s="175"/>
      <c r="AF153" s="175"/>
      <c r="AG153" s="175"/>
      <c r="AH153" s="175"/>
      <c r="AI153" s="40"/>
      <c r="AJ153" s="40"/>
      <c r="AK153" s="40"/>
      <c r="AN153" s="105" t="str">
        <f t="shared" si="341"/>
        <v/>
      </c>
      <c r="AO153" s="106" t="str">
        <f t="shared" si="342"/>
        <v/>
      </c>
      <c r="AP153" s="107">
        <f t="shared" si="343"/>
        <v>0</v>
      </c>
    </row>
    <row r="154" spans="1:42" ht="31.5" customHeight="1">
      <c r="A154" s="271" t="e">
        <f>VLOOKUP($I154,MASTER!$B:$B,2,0)</f>
        <v>#N/A</v>
      </c>
      <c r="C154" s="40"/>
      <c r="D154" s="513" t="s">
        <v>1003</v>
      </c>
      <c r="E154" s="516">
        <f>+AE149+AF149+AG149+AH149</f>
        <v>2100</v>
      </c>
      <c r="F154" s="40"/>
      <c r="G154" s="40"/>
      <c r="H154" s="144"/>
      <c r="I154" s="40"/>
      <c r="J154" s="145"/>
      <c r="K154" s="40"/>
      <c r="L154" s="256"/>
      <c r="M154" s="146"/>
      <c r="N154" s="235"/>
      <c r="O154" s="147"/>
      <c r="P154" s="147"/>
      <c r="Q154" s="148"/>
      <c r="R154" s="149"/>
      <c r="S154" s="549"/>
      <c r="T154" s="549"/>
      <c r="U154" s="549"/>
      <c r="V154" s="549"/>
      <c r="W154" s="549"/>
      <c r="X154" s="549"/>
      <c r="Y154" s="549"/>
      <c r="Z154" s="549"/>
      <c r="AA154" s="549"/>
      <c r="AB154" s="152"/>
      <c r="AC154" s="152"/>
      <c r="AD154" s="152"/>
      <c r="AE154" s="175"/>
      <c r="AF154" s="175"/>
      <c r="AG154" s="175"/>
      <c r="AH154" s="175"/>
      <c r="AI154" s="40"/>
      <c r="AJ154" s="40"/>
      <c r="AK154" s="40"/>
      <c r="AN154" s="105" t="str">
        <f t="shared" si="341"/>
        <v/>
      </c>
      <c r="AO154" s="106" t="str">
        <f t="shared" si="342"/>
        <v/>
      </c>
      <c r="AP154" s="107">
        <f t="shared" si="343"/>
        <v>0</v>
      </c>
    </row>
    <row r="155" spans="1:42" ht="31.5" customHeight="1">
      <c r="A155" s="271" t="e">
        <f>VLOOKUP($I155,MASTER!$B:$B,2,0)</f>
        <v>#N/A</v>
      </c>
      <c r="C155" s="40"/>
      <c r="D155" s="513" t="s">
        <v>1535</v>
      </c>
      <c r="E155" s="516">
        <v>489</v>
      </c>
      <c r="F155" s="40"/>
      <c r="G155" s="40"/>
      <c r="H155" s="144"/>
      <c r="I155" s="40"/>
      <c r="J155" s="145"/>
      <c r="K155" s="40"/>
      <c r="L155" s="256"/>
      <c r="M155" s="146"/>
      <c r="N155" s="235"/>
      <c r="O155" s="147"/>
      <c r="P155" s="147"/>
      <c r="Q155" s="148"/>
      <c r="R155" s="149"/>
      <c r="S155" s="549"/>
      <c r="T155" s="549"/>
      <c r="U155" s="549"/>
      <c r="V155" s="549"/>
      <c r="W155" s="549"/>
      <c r="X155" s="549"/>
      <c r="Y155" s="549"/>
      <c r="Z155" s="549"/>
      <c r="AA155" s="549"/>
      <c r="AB155" s="152"/>
      <c r="AC155" s="152"/>
      <c r="AD155" s="152"/>
      <c r="AE155" s="175"/>
      <c r="AF155" s="175"/>
      <c r="AG155" s="175"/>
      <c r="AH155" s="175"/>
      <c r="AI155" s="40"/>
      <c r="AJ155" s="40"/>
      <c r="AK155" s="40"/>
      <c r="AN155" s="105" t="str">
        <f t="shared" ref="AN155" si="345">IF(L155="","",L155*P155)</f>
        <v/>
      </c>
      <c r="AO155" s="106" t="str">
        <f t="shared" ref="AO155" si="346">IF(X155="","",X155*P155)</f>
        <v/>
      </c>
      <c r="AP155" s="107">
        <f t="shared" ref="AP155" si="347">+X155/(60*24)</f>
        <v>0</v>
      </c>
    </row>
    <row r="156" spans="1:42" ht="31.5" customHeight="1">
      <c r="A156" s="271" t="e">
        <f>VLOOKUP($I156,MASTER!$B:$B,2,0)</f>
        <v>#N/A</v>
      </c>
      <c r="C156" s="40"/>
      <c r="D156" s="513" t="s">
        <v>723</v>
      </c>
      <c r="E156" s="513">
        <f>+E153/E154*60</f>
        <v>608.57142857142856</v>
      </c>
      <c r="F156" s="40"/>
      <c r="G156" s="40"/>
      <c r="H156" s="144"/>
      <c r="I156" s="40"/>
      <c r="J156" s="145"/>
      <c r="K156" s="40"/>
      <c r="L156" s="256"/>
      <c r="M156" s="146"/>
      <c r="N156" s="229"/>
      <c r="O156" s="147"/>
      <c r="P156" s="147"/>
      <c r="Q156" s="148"/>
      <c r="R156" s="149"/>
      <c r="S156" s="549"/>
      <c r="T156" s="549"/>
      <c r="U156" s="549"/>
      <c r="V156" s="549"/>
      <c r="W156" s="549"/>
      <c r="X156" s="549"/>
      <c r="Y156" s="549"/>
      <c r="Z156" s="549"/>
      <c r="AA156" s="549"/>
      <c r="AB156" s="152"/>
      <c r="AC156" s="152"/>
      <c r="AD156" s="152"/>
      <c r="AE156" s="175"/>
      <c r="AF156" s="175"/>
      <c r="AG156" s="175"/>
      <c r="AH156" s="175"/>
      <c r="AI156" s="40"/>
      <c r="AJ156" s="40"/>
      <c r="AK156" s="40"/>
      <c r="AN156" s="105" t="str">
        <f t="shared" si="341"/>
        <v/>
      </c>
      <c r="AO156" s="106" t="str">
        <f t="shared" si="342"/>
        <v/>
      </c>
      <c r="AP156" s="107">
        <f t="shared" si="343"/>
        <v>0</v>
      </c>
    </row>
    <row r="157" spans="1:42" ht="31.5" customHeight="1">
      <c r="A157" s="271" t="e">
        <f>VLOOKUP($I157,MASTER!$B:$B,2,0)</f>
        <v>#N/A</v>
      </c>
      <c r="C157" s="40"/>
      <c r="D157" s="513" t="s">
        <v>1011</v>
      </c>
      <c r="E157" s="522">
        <f>L149</f>
        <v>10420</v>
      </c>
      <c r="F157" s="40"/>
      <c r="G157" s="40"/>
      <c r="H157" s="144"/>
      <c r="I157" s="40"/>
      <c r="J157" s="145"/>
      <c r="K157" s="40"/>
      <c r="L157" s="256"/>
      <c r="M157" s="146"/>
      <c r="N157" s="229"/>
      <c r="O157" s="147"/>
      <c r="P157" s="147"/>
      <c r="Q157" s="148"/>
      <c r="R157" s="149"/>
      <c r="S157" s="549"/>
      <c r="T157" s="549"/>
      <c r="U157" s="549"/>
      <c r="V157" s="549"/>
      <c r="W157" s="549"/>
      <c r="X157" s="549"/>
      <c r="Y157" s="549"/>
      <c r="Z157" s="549"/>
      <c r="AA157" s="549"/>
      <c r="AB157" s="152"/>
      <c r="AC157" s="152"/>
      <c r="AD157" s="152"/>
      <c r="AE157" s="175"/>
      <c r="AF157" s="175"/>
      <c r="AG157" s="175"/>
      <c r="AH157" s="175"/>
      <c r="AI157" s="40"/>
      <c r="AJ157" s="40"/>
      <c r="AK157" s="40"/>
      <c r="AN157" s="105" t="str">
        <f t="shared" si="341"/>
        <v/>
      </c>
      <c r="AO157" s="106" t="str">
        <f t="shared" si="342"/>
        <v/>
      </c>
      <c r="AP157" s="107">
        <f t="shared" si="343"/>
        <v>0</v>
      </c>
    </row>
    <row r="158" spans="1:42" ht="31.5" customHeight="1">
      <c r="A158" s="271" t="e">
        <f>VLOOKUP($I158,MASTER!$B:$B,2,0)</f>
        <v>#N/A</v>
      </c>
      <c r="C158" s="40"/>
      <c r="D158" s="40"/>
      <c r="E158" s="40"/>
      <c r="F158" s="40"/>
      <c r="G158" s="40"/>
      <c r="H158" s="144"/>
      <c r="I158" s="40"/>
      <c r="J158" s="145"/>
      <c r="K158" s="40"/>
      <c r="L158" s="256"/>
      <c r="M158" s="146"/>
      <c r="N158" s="229"/>
      <c r="O158" s="147"/>
      <c r="P158" s="147"/>
      <c r="Q158" s="148"/>
      <c r="R158" s="149"/>
      <c r="S158" s="549"/>
      <c r="T158" s="549"/>
      <c r="U158" s="549"/>
      <c r="V158" s="549"/>
      <c r="W158" s="549"/>
      <c r="X158" s="549"/>
      <c r="Y158" s="549"/>
      <c r="Z158" s="549"/>
      <c r="AA158" s="549"/>
      <c r="AB158" s="152"/>
      <c r="AC158" s="152"/>
      <c r="AD158" s="152"/>
      <c r="AE158" s="175"/>
      <c r="AF158" s="175"/>
      <c r="AG158" s="175"/>
      <c r="AH158" s="175"/>
      <c r="AI158" s="40"/>
      <c r="AJ158" s="40"/>
      <c r="AK158" s="40"/>
      <c r="AN158" s="105" t="str">
        <f t="shared" si="341"/>
        <v/>
      </c>
      <c r="AO158" s="106" t="str">
        <f t="shared" si="342"/>
        <v/>
      </c>
      <c r="AP158" s="107">
        <f t="shared" si="343"/>
        <v>0</v>
      </c>
    </row>
    <row r="159" spans="1:42" ht="31.5" customHeight="1">
      <c r="A159" s="271" t="e">
        <f>VLOOKUP($I159,MASTER!$B:$B,2,0)</f>
        <v>#N/A</v>
      </c>
      <c r="C159" s="40"/>
      <c r="D159" s="193" t="s">
        <v>1000</v>
      </c>
      <c r="E159" s="193"/>
      <c r="F159" s="40"/>
      <c r="G159" s="40"/>
      <c r="H159" s="144"/>
      <c r="I159" s="157"/>
      <c r="J159" s="157"/>
      <c r="K159" s="157"/>
      <c r="L159" s="257"/>
      <c r="M159" s="157"/>
      <c r="N159" s="235"/>
      <c r="O159" s="147"/>
      <c r="P159" s="147"/>
      <c r="Q159" s="148"/>
      <c r="R159" s="149"/>
      <c r="S159" s="149"/>
      <c r="T159" s="149"/>
      <c r="U159" s="149"/>
      <c r="V159" s="150"/>
      <c r="W159" s="147"/>
      <c r="X159" s="175"/>
      <c r="Y159" s="151"/>
      <c r="Z159" s="152"/>
      <c r="AA159" s="152"/>
      <c r="AB159" s="152"/>
      <c r="AC159" s="152"/>
      <c r="AD159" s="152"/>
      <c r="AE159" s="175"/>
      <c r="AF159" s="175"/>
      <c r="AG159" s="175"/>
      <c r="AH159" s="175"/>
      <c r="AI159" s="40"/>
      <c r="AJ159" s="40"/>
      <c r="AK159" s="40"/>
      <c r="AN159" s="105" t="str">
        <f t="shared" si="341"/>
        <v/>
      </c>
      <c r="AO159" s="106" t="str">
        <f t="shared" si="342"/>
        <v/>
      </c>
      <c r="AP159" s="107">
        <f t="shared" si="343"/>
        <v>0</v>
      </c>
    </row>
    <row r="160" spans="1:42" ht="31.5" customHeight="1">
      <c r="A160" s="271" t="e">
        <f>VLOOKUP($I160,MASTER!$B:$B,2,0)</f>
        <v>#N/A</v>
      </c>
      <c r="AN160" s="105" t="str">
        <f t="shared" si="341"/>
        <v/>
      </c>
      <c r="AO160" s="106" t="str">
        <f t="shared" si="342"/>
        <v/>
      </c>
      <c r="AP160" s="107">
        <f t="shared" si="343"/>
        <v>0</v>
      </c>
    </row>
    <row r="161" spans="1:42" ht="31.5" customHeight="1">
      <c r="A161" s="271" t="e">
        <f>VLOOKUP($I161,MASTER!$B:$B,2,0)</f>
        <v>#N/A</v>
      </c>
      <c r="AN161" s="105" t="str">
        <f t="shared" si="341"/>
        <v/>
      </c>
      <c r="AO161" s="106" t="str">
        <f t="shared" si="342"/>
        <v/>
      </c>
      <c r="AP161" s="107">
        <f t="shared" si="343"/>
        <v>0</v>
      </c>
    </row>
    <row r="162" spans="1:42" ht="31.5" customHeight="1">
      <c r="A162" s="271" t="e">
        <f>VLOOKUP($I162,MASTER!$B:$B,2,0)</f>
        <v>#N/A</v>
      </c>
      <c r="AN162" s="105" t="str">
        <f t="shared" si="341"/>
        <v/>
      </c>
      <c r="AO162" s="106" t="str">
        <f t="shared" si="342"/>
        <v/>
      </c>
      <c r="AP162" s="107">
        <f t="shared" si="343"/>
        <v>0</v>
      </c>
    </row>
    <row r="163" spans="1:42" ht="31.5" customHeight="1">
      <c r="A163" s="271" t="e">
        <f>VLOOKUP($I163,MASTER!$B:$B,2,0)</f>
        <v>#N/A</v>
      </c>
      <c r="AN163" s="105" t="str">
        <f t="shared" si="341"/>
        <v/>
      </c>
      <c r="AO163" s="106" t="str">
        <f t="shared" si="342"/>
        <v/>
      </c>
      <c r="AP163" s="107">
        <f t="shared" si="343"/>
        <v>0</v>
      </c>
    </row>
    <row r="164" spans="1:42" ht="31.5" customHeight="1">
      <c r="A164" s="271" t="e">
        <f>VLOOKUP($I164,MASTER!$B:$B,2,0)</f>
        <v>#N/A</v>
      </c>
      <c r="AN164" s="105" t="str">
        <f t="shared" si="341"/>
        <v/>
      </c>
      <c r="AO164" s="106" t="str">
        <f t="shared" si="342"/>
        <v/>
      </c>
      <c r="AP164" s="107">
        <f t="shared" si="343"/>
        <v>0</v>
      </c>
    </row>
    <row r="165" spans="1:42" ht="31.5" customHeight="1">
      <c r="A165" s="271" t="e">
        <f>VLOOKUP($I165,MASTER!$B:$B,2,0)</f>
        <v>#N/A</v>
      </c>
      <c r="AN165" s="105" t="str">
        <f t="shared" si="341"/>
        <v/>
      </c>
      <c r="AO165" s="106" t="str">
        <f t="shared" si="342"/>
        <v/>
      </c>
      <c r="AP165" s="107">
        <f t="shared" si="343"/>
        <v>0</v>
      </c>
    </row>
    <row r="166" spans="1:42" ht="31.5" customHeight="1">
      <c r="A166" s="271" t="e">
        <f>VLOOKUP($I166,MASTER!$B:$B,2,0)</f>
        <v>#N/A</v>
      </c>
      <c r="AN166" s="105" t="str">
        <f t="shared" si="341"/>
        <v/>
      </c>
      <c r="AO166" s="106" t="str">
        <f t="shared" si="342"/>
        <v/>
      </c>
      <c r="AP166" s="107">
        <f t="shared" si="343"/>
        <v>0</v>
      </c>
    </row>
    <row r="167" spans="1:42" ht="31.5" customHeight="1">
      <c r="A167" s="271" t="e">
        <f>VLOOKUP($I167,MASTER!$B:$B,2,0)</f>
        <v>#N/A</v>
      </c>
      <c r="AN167" s="105" t="str">
        <f t="shared" si="341"/>
        <v/>
      </c>
      <c r="AO167" s="106" t="str">
        <f t="shared" si="342"/>
        <v/>
      </c>
      <c r="AP167" s="107">
        <f t="shared" si="343"/>
        <v>0</v>
      </c>
    </row>
    <row r="168" spans="1:42" ht="31.5" customHeight="1">
      <c r="A168" s="271" t="e">
        <f>VLOOKUP($I168,MASTER!$B:$B,2,0)</f>
        <v>#N/A</v>
      </c>
      <c r="AN168" s="105" t="str">
        <f t="shared" si="341"/>
        <v/>
      </c>
      <c r="AO168" s="106" t="str">
        <f t="shared" si="342"/>
        <v/>
      </c>
      <c r="AP168" s="107">
        <f t="shared" si="343"/>
        <v>0</v>
      </c>
    </row>
    <row r="169" spans="1:42" ht="31.5" customHeight="1">
      <c r="A169" s="271" t="e">
        <f>VLOOKUP($I169,MASTER!$B:$B,2,0)</f>
        <v>#N/A</v>
      </c>
      <c r="AN169" s="105" t="str">
        <f t="shared" si="341"/>
        <v/>
      </c>
      <c r="AO169" s="106" t="str">
        <f t="shared" si="342"/>
        <v/>
      </c>
      <c r="AP169" s="107">
        <f t="shared" si="343"/>
        <v>0</v>
      </c>
    </row>
    <row r="170" spans="1:42" ht="31.5" customHeight="1">
      <c r="A170" s="271" t="e">
        <f>VLOOKUP($I170,MASTER!$B:$B,2,0)</f>
        <v>#N/A</v>
      </c>
      <c r="AN170" s="105" t="str">
        <f t="shared" si="341"/>
        <v/>
      </c>
      <c r="AO170" s="106" t="str">
        <f t="shared" si="342"/>
        <v/>
      </c>
      <c r="AP170" s="107">
        <f t="shared" si="343"/>
        <v>0</v>
      </c>
    </row>
    <row r="171" spans="1:42" ht="90.75" customHeight="1" thickBot="1"/>
    <row r="172" spans="1:42" ht="42" customHeight="1">
      <c r="C172" s="2"/>
      <c r="D172" s="2"/>
      <c r="I172" s="3"/>
      <c r="J172" s="3"/>
      <c r="K172" s="3"/>
      <c r="M172" s="3"/>
      <c r="N172" s="218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H172" s="798" t="s">
        <v>680</v>
      </c>
      <c r="AI172" s="799"/>
    </row>
    <row r="173" spans="1:42" ht="24" thickBot="1">
      <c r="C173" s="2"/>
      <c r="E173" s="4" t="s">
        <v>681</v>
      </c>
      <c r="I173" s="3"/>
      <c r="J173" s="3"/>
      <c r="K173" s="3"/>
      <c r="M173" s="3"/>
      <c r="N173" s="218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H173" s="800"/>
      <c r="AI173" s="801"/>
    </row>
    <row r="174" spans="1:42" ht="24" thickBot="1">
      <c r="C174" s="2"/>
      <c r="E174" s="4" t="s">
        <v>682</v>
      </c>
      <c r="I174" s="3"/>
      <c r="J174" s="3"/>
      <c r="K174" s="3"/>
      <c r="M174" s="3"/>
      <c r="N174" s="218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42" ht="84.75" customHeight="1" thickBot="1">
      <c r="C175" s="266" t="s">
        <v>683</v>
      </c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  <c r="AC175" s="267"/>
      <c r="AD175" s="267"/>
      <c r="AE175" s="267"/>
      <c r="AF175" s="267"/>
      <c r="AG175" s="267"/>
      <c r="AH175" s="267"/>
      <c r="AI175" s="747"/>
      <c r="AJ175" s="5"/>
      <c r="AK175" s="176"/>
    </row>
    <row r="176" spans="1:42" ht="9.9499999999999993" customHeight="1" thickBot="1">
      <c r="A176" s="271" t="e">
        <f>VLOOKUP($I176,MASTER!$B:$B,2,0)</f>
        <v>#N/A</v>
      </c>
      <c r="AN176" s="105" t="str">
        <f t="shared" si="341"/>
        <v/>
      </c>
      <c r="AO176" s="106" t="str">
        <f t="shared" si="342"/>
        <v/>
      </c>
      <c r="AP176" s="107">
        <f t="shared" si="343"/>
        <v>0</v>
      </c>
    </row>
    <row r="177" spans="1:42" s="462" customFormat="1" ht="33.75">
      <c r="A177" s="460" t="e">
        <f>VLOOKUP($I177,MASTER!$B:$B,2,0)</f>
        <v>#N/A</v>
      </c>
      <c r="B177" s="460"/>
      <c r="C177" s="802" t="s">
        <v>729</v>
      </c>
      <c r="D177" s="803"/>
      <c r="E177" s="803"/>
      <c r="F177" s="803"/>
      <c r="G177" s="803"/>
      <c r="H177" s="803"/>
      <c r="I177" s="6"/>
      <c r="J177" s="429"/>
      <c r="K177" s="7"/>
      <c r="L177" s="461"/>
      <c r="M177" s="433"/>
      <c r="N177" s="434"/>
      <c r="O177" s="433"/>
      <c r="P177" s="435"/>
      <c r="Q177" s="436"/>
      <c r="R177" s="468" t="s">
        <v>674</v>
      </c>
      <c r="S177" s="436"/>
      <c r="T177" s="436"/>
      <c r="U177" s="436"/>
      <c r="V177" s="438"/>
      <c r="W177" s="433"/>
      <c r="X177" s="439"/>
      <c r="Y177" s="440"/>
      <c r="Z177" s="441"/>
      <c r="AA177" s="442" t="s">
        <v>684</v>
      </c>
      <c r="AB177" s="442" t="s">
        <v>685</v>
      </c>
      <c r="AC177" s="442"/>
      <c r="AD177" s="467" t="s">
        <v>40</v>
      </c>
      <c r="AE177" s="444"/>
      <c r="AF177" s="439"/>
      <c r="AG177" s="439"/>
      <c r="AH177" s="439"/>
      <c r="AI177" s="445"/>
      <c r="AJ177" s="445"/>
      <c r="AK177" s="452"/>
      <c r="AN177" s="463" t="str">
        <f t="shared" si="341"/>
        <v/>
      </c>
      <c r="AO177" s="464" t="str">
        <f t="shared" si="342"/>
        <v/>
      </c>
      <c r="AP177" s="465">
        <f t="shared" si="343"/>
        <v>0</v>
      </c>
    </row>
    <row r="178" spans="1:42" s="462" customFormat="1" ht="34.5" thickBot="1">
      <c r="A178" s="460" t="e">
        <f>VLOOKUP($I178,MASTER!$B:$B,2,0)</f>
        <v>#N/A</v>
      </c>
      <c r="B178" s="460"/>
      <c r="C178" s="804"/>
      <c r="D178" s="805"/>
      <c r="E178" s="805"/>
      <c r="F178" s="805"/>
      <c r="G178" s="805"/>
      <c r="H178" s="805"/>
      <c r="I178" s="430"/>
      <c r="J178" s="431"/>
      <c r="K178" s="19"/>
      <c r="L178" s="469"/>
      <c r="M178" s="447"/>
      <c r="N178" s="448"/>
      <c r="O178" s="447"/>
      <c r="P178" s="449"/>
      <c r="Q178" s="450"/>
      <c r="R178" s="459" t="s">
        <v>673</v>
      </c>
      <c r="S178" s="450"/>
      <c r="T178" s="450"/>
      <c r="U178" s="450"/>
      <c r="V178" s="451"/>
      <c r="W178" s="447"/>
      <c r="X178" s="452"/>
      <c r="Y178" s="453"/>
      <c r="Z178" s="454"/>
      <c r="AA178" s="455"/>
      <c r="AB178" s="455" t="s">
        <v>686</v>
      </c>
      <c r="AC178" s="455" t="s">
        <v>687</v>
      </c>
      <c r="AD178" s="470" t="s">
        <v>687</v>
      </c>
      <c r="AE178" s="457"/>
      <c r="AF178" s="452"/>
      <c r="AG178" s="452"/>
      <c r="AH178" s="452"/>
      <c r="AI178" s="748"/>
      <c r="AJ178" s="458"/>
      <c r="AK178" s="466"/>
      <c r="AN178" s="463" t="str">
        <f t="shared" si="341"/>
        <v/>
      </c>
      <c r="AO178" s="464" t="str">
        <f t="shared" si="342"/>
        <v/>
      </c>
      <c r="AP178" s="465">
        <f t="shared" si="343"/>
        <v>0</v>
      </c>
    </row>
    <row r="179" spans="1:42" s="599" customFormat="1" ht="37.5" customHeight="1">
      <c r="A179" s="587" t="e">
        <f>VLOOKUP($I179,MASTER!$B:$B,2,0)</f>
        <v>#N/A</v>
      </c>
      <c r="B179" s="587"/>
      <c r="C179" s="491" t="s">
        <v>688</v>
      </c>
      <c r="D179" s="437" t="str">
        <f>+D101</f>
        <v>:   Selasa Pagi</v>
      </c>
      <c r="E179" s="437"/>
      <c r="F179" s="437"/>
      <c r="G179" s="437"/>
      <c r="H179" s="437"/>
      <c r="I179" s="437"/>
      <c r="J179" s="615"/>
      <c r="K179" s="494"/>
      <c r="L179" s="588" t="s">
        <v>689</v>
      </c>
      <c r="M179" s="589"/>
      <c r="N179" s="590"/>
      <c r="O179" s="437"/>
      <c r="P179" s="437"/>
      <c r="Q179" s="591"/>
      <c r="R179" s="437" t="s">
        <v>675</v>
      </c>
      <c r="S179" s="591"/>
      <c r="T179" s="591"/>
      <c r="U179" s="591"/>
      <c r="V179" s="592"/>
      <c r="W179" s="437"/>
      <c r="X179" s="787"/>
      <c r="Y179" s="787"/>
      <c r="Z179" s="788"/>
      <c r="AA179" s="593">
        <v>1</v>
      </c>
      <c r="AB179" s="594">
        <v>8</v>
      </c>
      <c r="AC179" s="593">
        <v>60</v>
      </c>
      <c r="AD179" s="616">
        <f>+AB179*AC179-20</f>
        <v>460</v>
      </c>
      <c r="AE179" s="617"/>
      <c r="AF179" s="464"/>
      <c r="AG179" s="596"/>
      <c r="AH179" s="597"/>
      <c r="AI179" s="618"/>
      <c r="AJ179" s="598"/>
      <c r="AK179" s="596"/>
      <c r="AN179" s="463"/>
      <c r="AO179" s="464"/>
      <c r="AP179" s="465">
        <f t="shared" si="343"/>
        <v>0</v>
      </c>
    </row>
    <row r="180" spans="1:42" s="599" customFormat="1" ht="37.5" customHeight="1">
      <c r="A180" s="587" t="e">
        <f>VLOOKUP($I180,MASTER!$B:$B,2,0)</f>
        <v>#N/A</v>
      </c>
      <c r="B180" s="587"/>
      <c r="C180" s="490" t="s">
        <v>1437</v>
      </c>
      <c r="D180" s="459" t="str">
        <f>+D102</f>
        <v>:   05-Mei-2026</v>
      </c>
      <c r="E180" s="459"/>
      <c r="F180" s="459"/>
      <c r="G180" s="459"/>
      <c r="H180" s="459"/>
      <c r="I180" s="459"/>
      <c r="J180" s="618"/>
      <c r="K180" s="459"/>
      <c r="L180" s="600" t="s">
        <v>691</v>
      </c>
      <c r="M180" s="619"/>
      <c r="N180" s="620" t="s">
        <v>692</v>
      </c>
      <c r="O180" s="621"/>
      <c r="P180" s="604" t="s">
        <v>693</v>
      </c>
      <c r="Q180" s="605"/>
      <c r="R180" s="459" t="s">
        <v>854</v>
      </c>
      <c r="S180" s="606"/>
      <c r="T180" s="606"/>
      <c r="U180" s="606"/>
      <c r="V180" s="607"/>
      <c r="W180" s="608" t="s">
        <v>694</v>
      </c>
      <c r="X180" s="789"/>
      <c r="Y180" s="789"/>
      <c r="Z180" s="790"/>
      <c r="AA180" s="609" t="s">
        <v>695</v>
      </c>
      <c r="AB180" s="610"/>
      <c r="AC180" s="609">
        <v>60</v>
      </c>
      <c r="AD180" s="622">
        <f>+AB180*AC180</f>
        <v>0</v>
      </c>
      <c r="AE180" s="617"/>
      <c r="AF180" s="464"/>
      <c r="AG180" s="596"/>
      <c r="AH180" s="597"/>
      <c r="AI180" s="618"/>
      <c r="AJ180" s="598"/>
      <c r="AK180" s="596"/>
      <c r="AN180" s="463"/>
      <c r="AO180" s="464"/>
      <c r="AP180" s="465">
        <f t="shared" si="343"/>
        <v>0</v>
      </c>
    </row>
    <row r="181" spans="1:42" s="599" customFormat="1" ht="37.5" customHeight="1" thickBot="1">
      <c r="A181" s="587" t="e">
        <f>VLOOKUP($I181,MASTER!$B:$B,2,0)</f>
        <v>#N/A</v>
      </c>
      <c r="B181" s="587"/>
      <c r="C181" s="490" t="s">
        <v>685</v>
      </c>
      <c r="D181" s="459" t="str">
        <f>+D103</f>
        <v>:   07:30 - 16:15 WIB</v>
      </c>
      <c r="E181" s="459"/>
      <c r="F181" s="459"/>
      <c r="G181" s="459"/>
      <c r="H181" s="459"/>
      <c r="I181" s="459"/>
      <c r="J181" s="618"/>
      <c r="K181" s="459"/>
      <c r="L181" s="771"/>
      <c r="M181" s="778"/>
      <c r="N181" s="779"/>
      <c r="O181" s="780"/>
      <c r="P181" s="775"/>
      <c r="Q181" s="776"/>
      <c r="R181" s="459" t="s">
        <v>671</v>
      </c>
      <c r="S181" s="606"/>
      <c r="T181" s="606"/>
      <c r="U181" s="606"/>
      <c r="V181" s="607"/>
      <c r="W181" s="777"/>
      <c r="X181" s="789"/>
      <c r="Y181" s="789"/>
      <c r="Z181" s="790"/>
      <c r="AA181" s="609"/>
      <c r="AB181" s="610"/>
      <c r="AC181" s="609"/>
      <c r="AD181" s="622">
        <v>460</v>
      </c>
      <c r="AE181" s="617"/>
      <c r="AF181" s="464"/>
      <c r="AG181" s="464"/>
      <c r="AH181" s="597"/>
      <c r="AI181" s="618"/>
      <c r="AJ181" s="613"/>
      <c r="AK181" s="464"/>
      <c r="AN181" s="463"/>
      <c r="AO181" s="464"/>
      <c r="AP181" s="465">
        <f t="shared" si="343"/>
        <v>0</v>
      </c>
    </row>
    <row r="182" spans="1:42" s="614" customFormat="1" ht="99.95" customHeight="1" thickBot="1">
      <c r="A182" s="587" t="e">
        <f>VLOOKUP($I182,MASTER!$B:$B,2,0)</f>
        <v>#N/A</v>
      </c>
      <c r="B182" s="587"/>
      <c r="C182" s="624" t="s">
        <v>696</v>
      </c>
      <c r="D182" s="625" t="s">
        <v>697</v>
      </c>
      <c r="E182" s="626" t="s">
        <v>698</v>
      </c>
      <c r="F182" s="626" t="s">
        <v>699</v>
      </c>
      <c r="G182" s="741" t="s">
        <v>1556</v>
      </c>
      <c r="H182" s="627" t="s">
        <v>700</v>
      </c>
      <c r="I182" s="626" t="s">
        <v>701</v>
      </c>
      <c r="J182" s="628"/>
      <c r="K182" s="626" t="s">
        <v>702</v>
      </c>
      <c r="L182" s="629" t="s">
        <v>1001</v>
      </c>
      <c r="M182" s="630" t="s">
        <v>1446</v>
      </c>
      <c r="N182" s="630" t="s">
        <v>1447</v>
      </c>
      <c r="O182" s="630" t="s">
        <v>1448</v>
      </c>
      <c r="P182" s="781" t="s">
        <v>705</v>
      </c>
      <c r="Q182" s="631" t="s">
        <v>706</v>
      </c>
      <c r="R182" s="631" t="s">
        <v>707</v>
      </c>
      <c r="S182" s="631" t="s">
        <v>708</v>
      </c>
      <c r="T182" s="631" t="s">
        <v>67</v>
      </c>
      <c r="U182" s="631" t="s">
        <v>69</v>
      </c>
      <c r="V182" s="632"/>
      <c r="W182" s="625" t="s">
        <v>709</v>
      </c>
      <c r="X182" s="633" t="s">
        <v>106</v>
      </c>
      <c r="Y182" s="739" t="s">
        <v>1557</v>
      </c>
      <c r="Z182" s="634" t="s">
        <v>711</v>
      </c>
      <c r="AA182" s="634" t="s">
        <v>712</v>
      </c>
      <c r="AB182" s="634" t="s">
        <v>713</v>
      </c>
      <c r="AC182" s="634" t="s">
        <v>714</v>
      </c>
      <c r="AD182" s="635" t="s">
        <v>715</v>
      </c>
      <c r="AE182" s="636" t="s">
        <v>753</v>
      </c>
      <c r="AF182" s="636" t="s">
        <v>754</v>
      </c>
      <c r="AG182" s="636" t="s">
        <v>755</v>
      </c>
      <c r="AH182" s="636" t="s">
        <v>756</v>
      </c>
      <c r="AI182" s="638" t="s">
        <v>720</v>
      </c>
      <c r="AJ182" s="743" t="s">
        <v>721</v>
      </c>
      <c r="AK182" s="597"/>
      <c r="AL182" s="614" t="s">
        <v>32</v>
      </c>
      <c r="AM182" s="614" t="s">
        <v>722</v>
      </c>
      <c r="AN182" s="463"/>
      <c r="AO182" s="464"/>
      <c r="AP182" s="465" t="e">
        <f t="shared" si="343"/>
        <v>#VALUE!</v>
      </c>
    </row>
    <row r="183" spans="1:42" ht="12" customHeight="1">
      <c r="A183" s="271" t="e">
        <f>VLOOKUP($I183,MASTER!$B:$B,2,0)</f>
        <v>#N/A</v>
      </c>
      <c r="C183" s="82"/>
      <c r="D183" s="83"/>
      <c r="E183" s="83"/>
      <c r="F183" s="83"/>
      <c r="G183" s="83"/>
      <c r="H183" s="84"/>
      <c r="I183" s="83"/>
      <c r="J183" s="85"/>
      <c r="K183" s="83"/>
      <c r="L183" s="253"/>
      <c r="M183" s="83"/>
      <c r="N183" s="225"/>
      <c r="O183" s="83"/>
      <c r="P183" s="83"/>
      <c r="Q183" s="86"/>
      <c r="R183" s="86"/>
      <c r="S183" s="86"/>
      <c r="T183" s="86"/>
      <c r="U183" s="86"/>
      <c r="V183" s="87"/>
      <c r="W183" s="83"/>
      <c r="X183" s="88"/>
      <c r="Y183" s="89"/>
      <c r="Z183" s="90"/>
      <c r="AA183" s="90"/>
      <c r="AB183" s="90"/>
      <c r="AC183" s="90"/>
      <c r="AD183" s="90"/>
      <c r="AE183" s="88"/>
      <c r="AF183" s="88"/>
      <c r="AG183" s="88"/>
      <c r="AH183" s="88"/>
      <c r="AI183" s="91"/>
      <c r="AJ183" s="91"/>
      <c r="AK183" s="106">
        <f t="shared" ref="AK183" si="348">IF(L183="",0,P183*L183)</f>
        <v>0</v>
      </c>
      <c r="AN183" s="105" t="str">
        <f t="shared" ref="AN183:AN231" si="349">IF(L183="","",L183*P183)</f>
        <v/>
      </c>
      <c r="AO183" s="106" t="str">
        <f t="shared" ref="AO183:AO231" si="350">IF(X183="","",X183*P183)</f>
        <v/>
      </c>
      <c r="AP183" s="107">
        <f t="shared" si="343"/>
        <v>0</v>
      </c>
    </row>
    <row r="184" spans="1:42" s="206" customFormat="1" ht="50.1" customHeight="1">
      <c r="A184" s="271" t="e">
        <f>VLOOKUP($I184,MASTER!$B:$B,2,0)</f>
        <v>#N/A</v>
      </c>
      <c r="B184" s="272"/>
      <c r="C184" s="207"/>
      <c r="D184" s="93" t="str">
        <f>IF($I184="","",VLOOKUP($I184,MASTER!$G:$CF,2,0))</f>
        <v>AES-039/42</v>
      </c>
      <c r="E184" s="93" t="str">
        <f>IF($I184="","",VLOOKUP($I184,MASTER!$G:$CF,25,0))</f>
        <v>KHS</v>
      </c>
      <c r="F184" s="93">
        <f>IF($I184="","",VLOOKUP($I184,MASTER!$G:$CF,27,0))</f>
        <v>250</v>
      </c>
      <c r="G184" s="760">
        <f>L184</f>
        <v>750</v>
      </c>
      <c r="H184" s="94">
        <f>IF($L184&lt;$F184="0","0",IF($L184="","",ROUNDUP(L184/F184,0)))</f>
        <v>3</v>
      </c>
      <c r="I184" s="171" t="s">
        <v>952</v>
      </c>
      <c r="J184" s="172"/>
      <c r="K184" s="173"/>
      <c r="L184" s="245">
        <v>750</v>
      </c>
      <c r="M184" s="97"/>
      <c r="N184" s="226"/>
      <c r="O184" s="98"/>
      <c r="P184" s="93">
        <f>IF($I184="","",VLOOKUP($I184,MASTER!$G:$CF,65,0))</f>
        <v>4</v>
      </c>
      <c r="Q184" s="93">
        <v>11.8</v>
      </c>
      <c r="R184" s="99">
        <f>IF(L184="","",+Q184*L184/60)</f>
        <v>147.5</v>
      </c>
      <c r="S184" s="208">
        <f>IF($I184="","",VLOOKUP($I184,MASTER!$G:$CF,39,0))</f>
        <v>0</v>
      </c>
      <c r="T184" s="208">
        <f>IF($I184="","",VLOOKUP($I184,MASTER!$G:$CF,38,0))</f>
        <v>7</v>
      </c>
      <c r="U184" s="208">
        <f>IF($I184="","",VLOOKUP($I184,MASTER!$G:$CF,41,0))</f>
        <v>2</v>
      </c>
      <c r="V184" s="100">
        <f>IF(I184="","",SUM(R184:U184))</f>
        <v>156.5</v>
      </c>
      <c r="W184" s="170">
        <f>IF(I184="","",(S184+T184)*P184)</f>
        <v>28</v>
      </c>
      <c r="X184" s="101">
        <f>IF(V184="","",ROUNDUP(V184,0))</f>
        <v>157</v>
      </c>
      <c r="Y184" s="740">
        <f>+L184/X184*60</f>
        <v>286.62420382165607</v>
      </c>
      <c r="Z184" s="211">
        <v>0.31944444444444448</v>
      </c>
      <c r="AA184" s="102">
        <f>IF(I184="","",Z184+X184/1440)</f>
        <v>0.42847222222222225</v>
      </c>
      <c r="AB184" s="102"/>
      <c r="AC184" s="102"/>
      <c r="AD184" s="102"/>
      <c r="AE184" s="299">
        <f>IFERROR(IF($I184="","",VLOOKUP($I184,MASTER!$G:$CF,56,0))*$X184,0)</f>
        <v>157</v>
      </c>
      <c r="AF184" s="299">
        <f>IFERROR(IF($I184="","",VLOOKUP($I184,MASTER!$G:$CF,57,0))*$X184,0)</f>
        <v>157</v>
      </c>
      <c r="AG184" s="299">
        <f>IFERROR(IF($I184="","",VLOOKUP($I184,MASTER!$G:$CF,58,0))*$X184,0)</f>
        <v>157</v>
      </c>
      <c r="AH184" s="299">
        <f>IFERROR(IF($I184="","",VLOOKUP($I184,MASTER!$G:$CF,59,0))*$X184,0)</f>
        <v>157</v>
      </c>
      <c r="AI184" s="212"/>
      <c r="AJ184" s="753"/>
      <c r="AK184" s="106">
        <f>IF(L184="",0,P184*L184)</f>
        <v>3000</v>
      </c>
      <c r="AM184" s="214"/>
      <c r="AN184" s="215">
        <f>IF(L184="","",L184*P184)</f>
        <v>3000</v>
      </c>
      <c r="AO184" s="213">
        <f>IF(X184="","",X184*P184)</f>
        <v>628</v>
      </c>
      <c r="AP184" s="216">
        <f>+X184/(60*24)</f>
        <v>0.10902777777777778</v>
      </c>
    </row>
    <row r="185" spans="1:42" ht="50.1" customHeight="1">
      <c r="A185" s="271" t="e">
        <f>VLOOKUP($I185,MASTER!$B:$B,2,0)</f>
        <v>#N/A</v>
      </c>
      <c r="C185" s="207"/>
      <c r="D185" s="93" t="str">
        <f>IF($I185="","",VLOOKUP($I185,MASTER!$G:$CF,2,0))</f>
        <v>K-1041</v>
      </c>
      <c r="E185" s="93" t="str">
        <f>IF($I185="","",VLOOKUP($I185,MASTER!$G:$CF,25,0))</f>
        <v>KHS</v>
      </c>
      <c r="F185" s="93">
        <f>IF($I185="","",VLOOKUP($I185,MASTER!$G:$CF,27,0))</f>
        <v>25</v>
      </c>
      <c r="G185" s="760">
        <f>L185</f>
        <v>175</v>
      </c>
      <c r="H185" s="94">
        <f>IF($L185&lt;$F185="0","0",IF($L185="","",ROUNDUP(L185/F185,0)))</f>
        <v>7</v>
      </c>
      <c r="I185" s="95" t="s">
        <v>1389</v>
      </c>
      <c r="J185" s="172"/>
      <c r="K185" s="173"/>
      <c r="L185" s="245">
        <v>175</v>
      </c>
      <c r="M185" s="97"/>
      <c r="N185" s="226"/>
      <c r="O185" s="98"/>
      <c r="P185" s="93">
        <f>IF($I185="","",VLOOKUP($I185,MASTER!$G:$CF,65,0))</f>
        <v>3</v>
      </c>
      <c r="Q185" s="93">
        <v>11.8</v>
      </c>
      <c r="R185" s="99">
        <f>IF(L185="","",+Q185*L185/60)</f>
        <v>34.416666666666664</v>
      </c>
      <c r="S185" s="208">
        <f>IF($I185="","",VLOOKUP($I185,MASTER!$G:$CF,39,0))</f>
        <v>0</v>
      </c>
      <c r="T185" s="208">
        <f>IF($I185="","",VLOOKUP($I185,MASTER!$G:$CF,38,0))</f>
        <v>10</v>
      </c>
      <c r="U185" s="208">
        <f>IF($I185="","",VLOOKUP($I185,MASTER!$G:$CF,41,0))</f>
        <v>2</v>
      </c>
      <c r="V185" s="100">
        <f>IF(I185="","",SUM(R185:U185))</f>
        <v>46.416666666666664</v>
      </c>
      <c r="W185" s="170">
        <f>IF(I185="","",(S185+T185)*P185)</f>
        <v>30</v>
      </c>
      <c r="X185" s="101">
        <f>IF(V185="","",ROUNDUP(V185,0))</f>
        <v>47</v>
      </c>
      <c r="Y185" s="740">
        <f t="shared" ref="Y185:Y212" si="351">+L185/X185*60</f>
        <v>223.40425531914894</v>
      </c>
      <c r="Z185" s="211">
        <f t="shared" ref="Z185:Z201" si="352">+AA184</f>
        <v>0.42847222222222225</v>
      </c>
      <c r="AA185" s="102">
        <f t="shared" ref="AA185" si="353">IF(I185="","",Z185+X185/1440)</f>
        <v>0.46111111111111114</v>
      </c>
      <c r="AB185" s="102"/>
      <c r="AC185" s="102"/>
      <c r="AD185" s="102"/>
      <c r="AE185" s="299">
        <f>IFERROR(IF($I185="","",VLOOKUP($I185,MASTER!$G:$CF,56,0))*$X185,0)</f>
        <v>47</v>
      </c>
      <c r="AF185" s="299">
        <f>IFERROR(IF($I185="","",VLOOKUP($I185,MASTER!$G:$CF,57,0))*$X185,0)</f>
        <v>47</v>
      </c>
      <c r="AG185" s="299">
        <f>IFERROR(IF($I185="","",VLOOKUP($I185,MASTER!$G:$CF,58,0))*$X185,0)</f>
        <v>47</v>
      </c>
      <c r="AH185" s="299">
        <f>IFERROR(IF($I185="","",VLOOKUP($I185,MASTER!$G:$CF,59,0))*$X185,0)</f>
        <v>47</v>
      </c>
      <c r="AI185" s="756"/>
      <c r="AJ185" s="745"/>
      <c r="AK185" s="106">
        <f t="shared" ref="AK185" si="354">IF(L185="",0,P185*L185)</f>
        <v>525</v>
      </c>
      <c r="AM185" s="104"/>
      <c r="AN185" s="105">
        <f>IF(L185="","",L185*P185)</f>
        <v>525</v>
      </c>
      <c r="AO185" s="106">
        <f>IF(X185="","",X185*P185)</f>
        <v>141</v>
      </c>
      <c r="AP185" s="107">
        <f>+X185/(60*24)</f>
        <v>3.2638888888888891E-2</v>
      </c>
    </row>
    <row r="186" spans="1:42" s="206" customFormat="1" ht="50.1" customHeight="1">
      <c r="A186" s="271" t="e">
        <f>VLOOKUP($I186,MASTER!$B:$B,2,0)</f>
        <v>#N/A</v>
      </c>
      <c r="B186" s="272"/>
      <c r="C186" s="207"/>
      <c r="D186" s="93" t="str">
        <f>IF($I186="","",VLOOKUP($I186,MASTER!$G:$CF,2,0))</f>
        <v>K-1042</v>
      </c>
      <c r="E186" s="93" t="str">
        <f>IF($I186="","",VLOOKUP($I186,MASTER!$G:$CF,25,0))</f>
        <v>KHS</v>
      </c>
      <c r="F186" s="93">
        <f>IF($I186="","",VLOOKUP($I186,MASTER!$G:$CF,27,0))</f>
        <v>25</v>
      </c>
      <c r="G186" s="760">
        <f t="shared" ref="G186:G212" si="355">L186</f>
        <v>100</v>
      </c>
      <c r="H186" s="94">
        <f>IF($L186&lt;$F186="0","0",IF($L186="","",ROUNDUP(L186/F186,0)))</f>
        <v>4</v>
      </c>
      <c r="I186" s="171" t="s">
        <v>1390</v>
      </c>
      <c r="J186" s="172"/>
      <c r="K186" s="173"/>
      <c r="L186" s="245">
        <v>100</v>
      </c>
      <c r="M186" s="97"/>
      <c r="N186" s="226"/>
      <c r="O186" s="98"/>
      <c r="P186" s="93">
        <f>IF($I186="","",VLOOKUP($I186,MASTER!$G:$CF,65,0))</f>
        <v>3</v>
      </c>
      <c r="Q186" s="93">
        <v>11.8</v>
      </c>
      <c r="R186" s="99">
        <f t="shared" ref="R186:R212" si="356">IF(L186="","",+Q186*L186/60)</f>
        <v>19.666666666666668</v>
      </c>
      <c r="S186" s="208">
        <f>IF($I186="","",VLOOKUP($I186,MASTER!$G:$CF,39,0))</f>
        <v>0</v>
      </c>
      <c r="T186" s="208">
        <f>IF($I186="","",VLOOKUP($I186,MASTER!$G:$CF,38,0))</f>
        <v>1</v>
      </c>
      <c r="U186" s="208">
        <f>IF($I186="","",VLOOKUP($I186,MASTER!$G:$CF,41,0))</f>
        <v>2</v>
      </c>
      <c r="V186" s="100">
        <f t="shared" ref="V186:V212" si="357">IF(I186="","",SUM(R186:U186))</f>
        <v>22.666666666666668</v>
      </c>
      <c r="W186" s="170">
        <f t="shared" ref="W186:W212" si="358">IF(I186="","",(S186+T186)*P186)</f>
        <v>3</v>
      </c>
      <c r="X186" s="101">
        <f t="shared" ref="X186:X212" si="359">IF(V186="","",ROUNDUP(V186,0))</f>
        <v>23</v>
      </c>
      <c r="Y186" s="740">
        <f t="shared" si="351"/>
        <v>260.86956521739131</v>
      </c>
      <c r="Z186" s="211">
        <f t="shared" si="352"/>
        <v>0.46111111111111114</v>
      </c>
      <c r="AA186" s="102">
        <f t="shared" ref="AA186" si="360">IF(I186="","",Z186+X186/1440)</f>
        <v>0.47708333333333336</v>
      </c>
      <c r="AB186" s="102"/>
      <c r="AC186" s="102"/>
      <c r="AD186" s="102"/>
      <c r="AE186" s="299">
        <f>IFERROR(IF($I186="","",VLOOKUP($I186,MASTER!$G:$CF,56,0))*$X186,0)</f>
        <v>23</v>
      </c>
      <c r="AF186" s="299">
        <f>IFERROR(IF($I186="","",VLOOKUP($I186,MASTER!$G:$CF,57,0))*$X186,0)</f>
        <v>23</v>
      </c>
      <c r="AG186" s="299">
        <f>IFERROR(IF($I186="","",VLOOKUP($I186,MASTER!$G:$CF,58,0))*$X186,0)</f>
        <v>23</v>
      </c>
      <c r="AH186" s="299">
        <f>IFERROR(IF($I186="","",VLOOKUP($I186,MASTER!$G:$CF,59,0))*$X186,0)</f>
        <v>23</v>
      </c>
      <c r="AI186" s="212"/>
      <c r="AJ186" s="753"/>
      <c r="AK186" s="106">
        <f>IF(L186="",0,P186*L186)</f>
        <v>300</v>
      </c>
      <c r="AM186" s="214"/>
      <c r="AN186" s="215">
        <f t="shared" ref="AN186" si="361">IF(L186="","",L186*P186)</f>
        <v>300</v>
      </c>
      <c r="AO186" s="213">
        <f t="shared" ref="AO186" si="362">IF(X186="","",X186*P186)</f>
        <v>69</v>
      </c>
      <c r="AP186" s="216">
        <f t="shared" ref="AP186" si="363">+X186/(60*24)</f>
        <v>1.5972222222222221E-2</v>
      </c>
    </row>
    <row r="187" spans="1:42" s="206" customFormat="1" ht="50.1" customHeight="1">
      <c r="A187" s="271" t="e">
        <f>VLOOKUP($I187,MASTER!$B:$B,2,0)</f>
        <v>#N/A</v>
      </c>
      <c r="B187" s="272"/>
      <c r="C187" s="207"/>
      <c r="D187" s="93" t="str">
        <f>IF($I187="","",VLOOKUP($I187,MASTER!$G:$CF,2,0))</f>
        <v>K-1043</v>
      </c>
      <c r="E187" s="93" t="str">
        <f>IF($I187="","",VLOOKUP($I187,MASTER!$G:$CF,25,0))</f>
        <v>KHS</v>
      </c>
      <c r="F187" s="93">
        <f>IF($I187="","",VLOOKUP($I187,MASTER!$G:$CF,27,0))</f>
        <v>25</v>
      </c>
      <c r="G187" s="760">
        <f t="shared" si="355"/>
        <v>25</v>
      </c>
      <c r="H187" s="94">
        <f t="shared" ref="H187:H198" si="364">IF($L187&lt;$F187="0","0",IF($L187="","",ROUNDUP(L187/F187,0)))</f>
        <v>1</v>
      </c>
      <c r="I187" s="171" t="s">
        <v>1391</v>
      </c>
      <c r="J187" s="172"/>
      <c r="K187" s="173"/>
      <c r="L187" s="245">
        <v>25</v>
      </c>
      <c r="M187" s="97"/>
      <c r="N187" s="226"/>
      <c r="O187" s="98"/>
      <c r="P187" s="93">
        <f>IF($I187="","",VLOOKUP($I187,MASTER!$G:$CF,65,0))</f>
        <v>3</v>
      </c>
      <c r="Q187" s="93">
        <v>11.8</v>
      </c>
      <c r="R187" s="99">
        <f t="shared" si="356"/>
        <v>4.916666666666667</v>
      </c>
      <c r="S187" s="208">
        <f>IF($I187="","",VLOOKUP($I187,MASTER!$G:$CF,39,0))</f>
        <v>0</v>
      </c>
      <c r="T187" s="208">
        <f>IF($I187="","",VLOOKUP($I187,MASTER!$G:$CF,38,0))</f>
        <v>1</v>
      </c>
      <c r="U187" s="208">
        <f>IF($I187="","",VLOOKUP($I187,MASTER!$G:$CF,41,0))</f>
        <v>2</v>
      </c>
      <c r="V187" s="100">
        <f t="shared" si="357"/>
        <v>7.916666666666667</v>
      </c>
      <c r="W187" s="170">
        <f t="shared" si="358"/>
        <v>3</v>
      </c>
      <c r="X187" s="101">
        <f t="shared" si="359"/>
        <v>8</v>
      </c>
      <c r="Y187" s="740">
        <f t="shared" si="351"/>
        <v>187.5</v>
      </c>
      <c r="Z187" s="211">
        <f t="shared" si="352"/>
        <v>0.47708333333333336</v>
      </c>
      <c r="AA187" s="102">
        <f t="shared" ref="AA187" si="365">IF(I187="","",Z187+X187/1440)</f>
        <v>0.4826388888888889</v>
      </c>
      <c r="AB187" s="102"/>
      <c r="AC187" s="102"/>
      <c r="AD187" s="102"/>
      <c r="AE187" s="299">
        <f>IFERROR(IF($I187="","",VLOOKUP($I187,MASTER!$G:$CF,56,0))*$X187,0)</f>
        <v>8</v>
      </c>
      <c r="AF187" s="299">
        <f>IFERROR(IF($I187="","",VLOOKUP($I187,MASTER!$G:$CF,57,0))*$X187,0)</f>
        <v>8</v>
      </c>
      <c r="AG187" s="299">
        <f>IFERROR(IF($I187="","",VLOOKUP($I187,MASTER!$G:$CF,58,0))*$X187,0)</f>
        <v>8</v>
      </c>
      <c r="AH187" s="299">
        <f>IFERROR(IF($I187="","",VLOOKUP($I187,MASTER!$G:$CF,59,0))*$X187,0)</f>
        <v>8</v>
      </c>
      <c r="AI187" s="212"/>
      <c r="AJ187" s="753"/>
      <c r="AK187" s="106">
        <f>IF(L187="",0,P187*L187)</f>
        <v>75</v>
      </c>
      <c r="AM187" s="214"/>
      <c r="AN187" s="215">
        <f t="shared" ref="AN187" si="366">IF(L187="","",L187*P187)</f>
        <v>75</v>
      </c>
      <c r="AO187" s="213">
        <f t="shared" ref="AO187" si="367">IF(X187="","",X187*P187)</f>
        <v>24</v>
      </c>
      <c r="AP187" s="216">
        <f t="shared" ref="AP187" si="368">+X187/(60*24)</f>
        <v>5.5555555555555558E-3</v>
      </c>
    </row>
    <row r="188" spans="1:42" s="206" customFormat="1" ht="50.1" customHeight="1">
      <c r="A188" s="271" t="e">
        <f>VLOOKUP($I188,MASTER!$B:$B,2,0)</f>
        <v>#N/A</v>
      </c>
      <c r="B188" s="272"/>
      <c r="C188" s="207"/>
      <c r="D188" s="93" t="str">
        <f>IF($I188="","",VLOOKUP($I188,MASTER!$G:$CF,2,0))</f>
        <v>K-1035</v>
      </c>
      <c r="E188" s="93" t="str">
        <f>IF($I188="","",VLOOKUP($I188,MASTER!$G:$CF,25,0))</f>
        <v>KHS</v>
      </c>
      <c r="F188" s="93">
        <f>IF($I188="","",VLOOKUP($I188,MASTER!$G:$CF,27,0))</f>
        <v>30</v>
      </c>
      <c r="G188" s="760">
        <f t="shared" ref="G188:G197" si="369">L188</f>
        <v>75</v>
      </c>
      <c r="H188" s="94">
        <f t="shared" ref="H188:H197" si="370">IF($L188&lt;$F188="0","0",IF($L188="","",ROUNDUP(L188/F188,0)))</f>
        <v>3</v>
      </c>
      <c r="I188" s="171" t="s">
        <v>1380</v>
      </c>
      <c r="J188" s="172"/>
      <c r="K188" s="173"/>
      <c r="L188" s="245">
        <v>75</v>
      </c>
      <c r="M188" s="97"/>
      <c r="N188" s="226"/>
      <c r="O188" s="98"/>
      <c r="P188" s="93">
        <f>IF($I188="","",VLOOKUP($I188,MASTER!$G:$CF,65,0))</f>
        <v>3</v>
      </c>
      <c r="Q188" s="93">
        <v>11.8</v>
      </c>
      <c r="R188" s="99">
        <f t="shared" ref="R188:R197" si="371">IF(L188="","",+Q188*L188/60)</f>
        <v>14.75</v>
      </c>
      <c r="S188" s="208">
        <f>IF($I188="","",VLOOKUP($I188,MASTER!$G:$CF,39,0))</f>
        <v>0</v>
      </c>
      <c r="T188" s="208">
        <f>IF($I188="","",VLOOKUP($I188,MASTER!$G:$CF,38,0))</f>
        <v>8</v>
      </c>
      <c r="U188" s="208">
        <f>IF($I188="","",VLOOKUP($I188,MASTER!$G:$CF,41,0))</f>
        <v>2</v>
      </c>
      <c r="V188" s="100">
        <f t="shared" ref="V188:V197" si="372">IF(I188="","",SUM(R188:U188))</f>
        <v>24.75</v>
      </c>
      <c r="W188" s="170">
        <f t="shared" ref="W188:W197" si="373">IF(I188="","",(S188+T188)*P188)</f>
        <v>24</v>
      </c>
      <c r="X188" s="101">
        <f t="shared" ref="X188:X197" si="374">IF(V188="","",ROUNDUP(V188,0))</f>
        <v>25</v>
      </c>
      <c r="Y188" s="740">
        <f t="shared" ref="Y188:Y197" si="375">+L188/X188*60</f>
        <v>180</v>
      </c>
      <c r="Z188" s="211">
        <f t="shared" si="352"/>
        <v>0.4826388888888889</v>
      </c>
      <c r="AA188" s="102">
        <f t="shared" ref="AA188" si="376">IF(I188="","",Z188+X188/1440)</f>
        <v>0.5</v>
      </c>
      <c r="AB188" s="102"/>
      <c r="AC188" s="102"/>
      <c r="AD188" s="102"/>
      <c r="AE188" s="299">
        <f>IFERROR(IF($I188="","",VLOOKUP($I188,MASTER!$G:$CF,56,0))*$X188,0)</f>
        <v>25</v>
      </c>
      <c r="AF188" s="299">
        <f>IFERROR(IF($I188="","",VLOOKUP($I188,MASTER!$G:$CF,57,0))*$X188,0)</f>
        <v>25</v>
      </c>
      <c r="AG188" s="299">
        <f>IFERROR(IF($I188="","",VLOOKUP($I188,MASTER!$G:$CF,58,0))*$X188,0)</f>
        <v>25</v>
      </c>
      <c r="AH188" s="299">
        <f>IFERROR(IF($I188="","",VLOOKUP($I188,MASTER!$G:$CF,59,0))*$X188,0)</f>
        <v>25</v>
      </c>
      <c r="AI188" s="212"/>
      <c r="AJ188" s="753"/>
      <c r="AK188" s="106">
        <f>IF(L188="",0,P188*L188)</f>
        <v>225</v>
      </c>
      <c r="AM188" s="214"/>
      <c r="AN188" s="215">
        <f>IF(L188="","",L188*P188)</f>
        <v>225</v>
      </c>
      <c r="AO188" s="213">
        <f t="shared" ref="AO188" si="377">IF(X188="","",X188*P188)</f>
        <v>75</v>
      </c>
      <c r="AP188" s="216">
        <f t="shared" ref="AP188" si="378">+X188/(60*24)</f>
        <v>1.7361111111111112E-2</v>
      </c>
    </row>
    <row r="189" spans="1:42" s="206" customFormat="1" ht="50.1" customHeight="1">
      <c r="A189" s="271" t="e">
        <f>VLOOKUP($I189,MASTER!$B:$B,2,0)</f>
        <v>#N/A</v>
      </c>
      <c r="B189" s="272"/>
      <c r="C189" s="207"/>
      <c r="D189" s="93">
        <f>IF($I189="","",VLOOKUP($I189,MASTER!$G:$CF,2,0))</f>
        <v>0</v>
      </c>
      <c r="E189" s="93">
        <f>IF($I189="","",VLOOKUP($I189,MASTER!$G:$CF,25,0))</f>
        <v>0</v>
      </c>
      <c r="F189" s="93">
        <f>IF($I189="","",VLOOKUP($I189,MASTER!$G:$CF,27,0))</f>
        <v>0</v>
      </c>
      <c r="G189" s="760">
        <f t="shared" si="369"/>
        <v>0</v>
      </c>
      <c r="H189" s="94" t="str">
        <f t="shared" si="370"/>
        <v/>
      </c>
      <c r="I189" s="95" t="s">
        <v>671</v>
      </c>
      <c r="J189" s="96"/>
      <c r="K189" s="93"/>
      <c r="L189" s="244"/>
      <c r="M189" s="97"/>
      <c r="N189" s="226"/>
      <c r="O189" s="98"/>
      <c r="P189" s="93">
        <f>IF($I189="","",VLOOKUP($I189,MASTER!$G:$CF,65,0))</f>
        <v>0</v>
      </c>
      <c r="Q189" s="93">
        <f>IF($I189="","",VLOOKUP($I189,MASTER!$G:$CF,37,0))</f>
        <v>40</v>
      </c>
      <c r="R189" s="99" t="str">
        <f t="shared" si="371"/>
        <v/>
      </c>
      <c r="S189" s="208">
        <f>IF($I189="","",VLOOKUP($I189,MASTER!$G:$CF,39,0))</f>
        <v>0</v>
      </c>
      <c r="T189" s="208">
        <f>IF($I189="","",VLOOKUP($I189,MASTER!$G:$CF,38,0))</f>
        <v>40</v>
      </c>
      <c r="U189" s="208"/>
      <c r="V189" s="100">
        <f t="shared" si="372"/>
        <v>40</v>
      </c>
      <c r="W189" s="170">
        <f t="shared" si="373"/>
        <v>0</v>
      </c>
      <c r="X189" s="101">
        <f t="shared" si="374"/>
        <v>40</v>
      </c>
      <c r="Y189" s="740">
        <f t="shared" si="375"/>
        <v>0</v>
      </c>
      <c r="Z189" s="211">
        <f t="shared" si="352"/>
        <v>0.5</v>
      </c>
      <c r="AA189" s="102">
        <f t="shared" ref="AA189" si="379">IF(I189="","",Z189+X189/1440)</f>
        <v>0.52777777777777779</v>
      </c>
      <c r="AB189" s="102"/>
      <c r="AC189" s="102"/>
      <c r="AD189" s="102"/>
      <c r="AE189" s="299">
        <f>IFERROR(IF($I189="","",VLOOKUP($I189,MASTER!$G:$CF,56,0))*$X189,0)</f>
        <v>0</v>
      </c>
      <c r="AF189" s="299">
        <f>IFERROR(IF($I189="","",VLOOKUP($I189,MASTER!$G:$CF,57,0))*$X189,0)</f>
        <v>0</v>
      </c>
      <c r="AG189" s="299">
        <f>IFERROR(IF($I189="","",VLOOKUP($I189,MASTER!$G:$CF,58,0))*$X189,0)</f>
        <v>0</v>
      </c>
      <c r="AH189" s="299">
        <f>IFERROR(IF($I189="","",VLOOKUP($I189,MASTER!$G:$CF,59,0))*$X189,0)</f>
        <v>0</v>
      </c>
      <c r="AI189" s="212"/>
      <c r="AJ189" s="753"/>
      <c r="AK189" s="106">
        <f>IF(L189="",0,P189*L189)</f>
        <v>0</v>
      </c>
      <c r="AM189" s="214"/>
      <c r="AN189" s="215" t="str">
        <f t="shared" ref="AN189" si="380">IF(L189="","",L189*P189)</f>
        <v/>
      </c>
      <c r="AO189" s="213">
        <f t="shared" ref="AO189" si="381">IF(X189="","",X189*P189)</f>
        <v>0</v>
      </c>
      <c r="AP189" s="216">
        <f t="shared" ref="AP189" si="382">+X189/(60*24)</f>
        <v>2.7777777777777776E-2</v>
      </c>
    </row>
    <row r="190" spans="1:42" s="302" customFormat="1" ht="50.1" customHeight="1">
      <c r="A190" s="271" t="e">
        <f>VLOOKUP($I190,MASTER!$B:$B,2,0)</f>
        <v>#N/A</v>
      </c>
      <c r="B190" s="296"/>
      <c r="C190" s="306"/>
      <c r="D190" s="93" t="str">
        <f>IF($I190="","",VLOOKUP($I190,MASTER!$G:$CF,2,0))</f>
        <v>K-1035</v>
      </c>
      <c r="E190" s="93" t="str">
        <f>IF($I190="","",VLOOKUP($I190,MASTER!$G:$CF,25,0))</f>
        <v>KHS</v>
      </c>
      <c r="F190" s="93">
        <f>IF($I190="","",VLOOKUP($I190,MASTER!$G:$CF,27,0))</f>
        <v>30</v>
      </c>
      <c r="G190" s="760">
        <f t="shared" si="369"/>
        <v>165</v>
      </c>
      <c r="H190" s="94">
        <f t="shared" si="370"/>
        <v>6</v>
      </c>
      <c r="I190" s="171" t="s">
        <v>1380</v>
      </c>
      <c r="J190" s="172"/>
      <c r="K190" s="173"/>
      <c r="L190" s="245">
        <f>240-L188</f>
        <v>165</v>
      </c>
      <c r="M190" s="174"/>
      <c r="N190" s="226"/>
      <c r="O190" s="268"/>
      <c r="P190" s="93">
        <f>IF($I190="","",VLOOKUP($I190,MASTER!$G:$CF,65,0))</f>
        <v>3</v>
      </c>
      <c r="Q190" s="93">
        <v>11.8</v>
      </c>
      <c r="R190" s="99">
        <f t="shared" si="371"/>
        <v>32.450000000000003</v>
      </c>
      <c r="S190" s="208">
        <f>IF($I190="","",VLOOKUP($I190,MASTER!$G:$CF,39,0))</f>
        <v>0</v>
      </c>
      <c r="T190" s="208"/>
      <c r="U190" s="208"/>
      <c r="V190" s="100">
        <f t="shared" si="372"/>
        <v>32.450000000000003</v>
      </c>
      <c r="W190" s="170">
        <f t="shared" si="373"/>
        <v>0</v>
      </c>
      <c r="X190" s="101">
        <f t="shared" si="374"/>
        <v>33</v>
      </c>
      <c r="Y190" s="740">
        <f t="shared" si="375"/>
        <v>300</v>
      </c>
      <c r="Z190" s="211">
        <f t="shared" si="352"/>
        <v>0.52777777777777779</v>
      </c>
      <c r="AA190" s="269">
        <f>IF(I190="","",Z190+X190/1440)</f>
        <v>0.55069444444444449</v>
      </c>
      <c r="AB190" s="269"/>
      <c r="AC190" s="269"/>
      <c r="AD190" s="269"/>
      <c r="AE190" s="299">
        <f>IFERROR(IF($I190="","",VLOOKUP($I190,MASTER!$G:$CF,56,0))*$X190,0)</f>
        <v>33</v>
      </c>
      <c r="AF190" s="299">
        <f>IFERROR(IF($I190="","",VLOOKUP($I190,MASTER!$G:$CF,57,0))*$X190,0)</f>
        <v>33</v>
      </c>
      <c r="AG190" s="299">
        <f>IFERROR(IF($I190="","",VLOOKUP($I190,MASTER!$G:$CF,58,0))*$X190,0)</f>
        <v>33</v>
      </c>
      <c r="AH190" s="299">
        <f>IFERROR(IF($I190="","",VLOOKUP($I190,MASTER!$G:$CF,59,0))*$X190,0)</f>
        <v>33</v>
      </c>
      <c r="AI190" s="300"/>
      <c r="AJ190" s="754"/>
      <c r="AK190" s="106">
        <f>IF(L190="",0,P190*L190)</f>
        <v>495</v>
      </c>
      <c r="AM190" s="303"/>
      <c r="AN190" s="304">
        <f>IF(L190="","",L190*P190)</f>
        <v>495</v>
      </c>
      <c r="AO190" s="301"/>
      <c r="AP190" s="305"/>
    </row>
    <row r="191" spans="1:42" s="302" customFormat="1" ht="50.1" customHeight="1">
      <c r="A191" s="271" t="e">
        <f>VLOOKUP($I191,MASTER!$B:$B,2,0)</f>
        <v>#N/A</v>
      </c>
      <c r="B191" s="296"/>
      <c r="C191" s="297"/>
      <c r="D191" s="93" t="str">
        <f>IF($I191="","",VLOOKUP($I191,MASTER!$G:$CF,2,0))</f>
        <v>K-1033</v>
      </c>
      <c r="E191" s="93" t="str">
        <f>IF($I191="","",VLOOKUP($I191,MASTER!$G:$CF,25,0))</f>
        <v>KHS</v>
      </c>
      <c r="F191" s="93">
        <f>IF($I191="","",VLOOKUP($I191,MASTER!$G:$CF,27,0))</f>
        <v>30</v>
      </c>
      <c r="G191" s="760">
        <f t="shared" si="369"/>
        <v>15</v>
      </c>
      <c r="H191" s="94">
        <f t="shared" si="370"/>
        <v>1</v>
      </c>
      <c r="I191" s="171" t="s">
        <v>1392</v>
      </c>
      <c r="J191" s="172"/>
      <c r="K191" s="173"/>
      <c r="L191" s="245">
        <v>15</v>
      </c>
      <c r="M191" s="174"/>
      <c r="N191" s="226"/>
      <c r="O191" s="268"/>
      <c r="P191" s="93">
        <f>IF($I191="","",VLOOKUP($I191,MASTER!$G:$CF,65,0))</f>
        <v>3</v>
      </c>
      <c r="Q191" s="93">
        <v>11.8</v>
      </c>
      <c r="R191" s="99">
        <f t="shared" si="371"/>
        <v>2.95</v>
      </c>
      <c r="S191" s="208">
        <f>IF($I191="","",VLOOKUP($I191,MASTER!$G:$CF,39,0))</f>
        <v>0</v>
      </c>
      <c r="T191" s="208">
        <f>IF($I191="","",VLOOKUP($I191,MASTER!$G:$CF,38,0))</f>
        <v>1</v>
      </c>
      <c r="U191" s="208">
        <f>IF($I191="","",VLOOKUP($I191,MASTER!$G:$CF,41,0))</f>
        <v>2</v>
      </c>
      <c r="V191" s="100">
        <f t="shared" si="372"/>
        <v>5.95</v>
      </c>
      <c r="W191" s="170">
        <f t="shared" si="373"/>
        <v>3</v>
      </c>
      <c r="X191" s="101">
        <f t="shared" si="374"/>
        <v>6</v>
      </c>
      <c r="Y191" s="740">
        <f t="shared" si="375"/>
        <v>150</v>
      </c>
      <c r="Z191" s="211">
        <f t="shared" si="352"/>
        <v>0.55069444444444449</v>
      </c>
      <c r="AA191" s="269">
        <f t="shared" ref="AA191" si="383">IF(I191="","",Z191+X191/1440)</f>
        <v>0.55486111111111114</v>
      </c>
      <c r="AB191" s="269"/>
      <c r="AC191" s="269"/>
      <c r="AD191" s="102"/>
      <c r="AE191" s="299">
        <f>IFERROR(IF($I191="","",VLOOKUP($I191,MASTER!$G:$CF,56,0))*$X191,0)</f>
        <v>6</v>
      </c>
      <c r="AF191" s="299">
        <f>IFERROR(IF($I191="","",VLOOKUP($I191,MASTER!$G:$CF,57,0))*$X191,0)</f>
        <v>6</v>
      </c>
      <c r="AG191" s="299">
        <f>IFERROR(IF($I191="","",VLOOKUP($I191,MASTER!$G:$CF,58,0))*$X191,0)</f>
        <v>6</v>
      </c>
      <c r="AH191" s="299">
        <f>IFERROR(IF($I191="","",VLOOKUP($I191,MASTER!$G:$CF,59,0))*$X191,0)</f>
        <v>6</v>
      </c>
      <c r="AI191" s="300"/>
      <c r="AJ191" s="754"/>
      <c r="AK191" s="301">
        <f t="shared" ref="AK191" si="384">IF(L191="",0,P191*L191)</f>
        <v>45</v>
      </c>
      <c r="AM191" s="303"/>
      <c r="AN191" s="304">
        <f t="shared" ref="AN191" si="385">IF(L191="","",L191*P191)</f>
        <v>45</v>
      </c>
      <c r="AO191" s="301">
        <f t="shared" ref="AO191" si="386">IF(X191="","",X191*P191)</f>
        <v>18</v>
      </c>
      <c r="AP191" s="305">
        <f t="shared" ref="AP191" si="387">+X191/(60*24)</f>
        <v>4.1666666666666666E-3</v>
      </c>
    </row>
    <row r="192" spans="1:42" s="236" customFormat="1" ht="50.1" customHeight="1">
      <c r="A192" s="271" t="e">
        <f>VLOOKUP($I192,MASTER!$B:$B,2,0)</f>
        <v>#N/A</v>
      </c>
      <c r="B192" s="217"/>
      <c r="C192" s="306"/>
      <c r="D192" s="93" t="str">
        <f>IF($I192="","",VLOOKUP($I192,MASTER!$G:$CF,2,0))</f>
        <v>K-1036</v>
      </c>
      <c r="E192" s="93" t="str">
        <f>IF($I192="","",VLOOKUP($I192,MASTER!$G:$CF,25,0))</f>
        <v>KHS</v>
      </c>
      <c r="F192" s="93">
        <f>IF($I192="","",VLOOKUP($I192,MASTER!$G:$CF,27,0))</f>
        <v>30</v>
      </c>
      <c r="G192" s="760">
        <f t="shared" si="369"/>
        <v>240</v>
      </c>
      <c r="H192" s="94">
        <f t="shared" si="370"/>
        <v>8</v>
      </c>
      <c r="I192" s="171" t="s">
        <v>1379</v>
      </c>
      <c r="J192" s="172"/>
      <c r="K192" s="173"/>
      <c r="L192" s="245">
        <v>240</v>
      </c>
      <c r="M192" s="174"/>
      <c r="N192" s="226"/>
      <c r="O192" s="268"/>
      <c r="P192" s="93">
        <f>IF($I192="","",VLOOKUP($I192,MASTER!$G:$CF,65,0))</f>
        <v>3</v>
      </c>
      <c r="Q192" s="93">
        <v>11.8</v>
      </c>
      <c r="R192" s="99">
        <f t="shared" si="371"/>
        <v>47.2</v>
      </c>
      <c r="S192" s="208">
        <f>IF($I192="","",VLOOKUP($I192,MASTER!$G:$CF,39,0))</f>
        <v>0</v>
      </c>
      <c r="T192" s="208">
        <f>IF($I192="","",VLOOKUP($I192,MASTER!$G:$CF,38,0))</f>
        <v>8</v>
      </c>
      <c r="U192" s="208">
        <f>IF($I192="","",VLOOKUP($I192,MASTER!$G:$CF,41,0))</f>
        <v>2</v>
      </c>
      <c r="V192" s="100">
        <f t="shared" si="372"/>
        <v>57.2</v>
      </c>
      <c r="W192" s="170">
        <f t="shared" si="373"/>
        <v>24</v>
      </c>
      <c r="X192" s="101">
        <f t="shared" si="374"/>
        <v>58</v>
      </c>
      <c r="Y192" s="740">
        <f t="shared" si="375"/>
        <v>248.27586206896552</v>
      </c>
      <c r="Z192" s="211">
        <f t="shared" si="352"/>
        <v>0.55486111111111114</v>
      </c>
      <c r="AA192" s="269">
        <f>IF(I192="","",Z192+X192/1440)</f>
        <v>0.59513888888888888</v>
      </c>
      <c r="AB192" s="269"/>
      <c r="AC192" s="269"/>
      <c r="AD192" s="102"/>
      <c r="AE192" s="299">
        <f>IFERROR(IF($I192="","",VLOOKUP($I192,MASTER!$G:$CF,56,0))*$X192,0)</f>
        <v>58</v>
      </c>
      <c r="AF192" s="299">
        <f>IFERROR(IF($I192="","",VLOOKUP($I192,MASTER!$G:$CF,57,0))*$X192,0)</f>
        <v>58</v>
      </c>
      <c r="AG192" s="299">
        <f>IFERROR(IF($I192="","",VLOOKUP($I192,MASTER!$G:$CF,58,0))*$X192,0)</f>
        <v>58</v>
      </c>
      <c r="AH192" s="299">
        <f>IFERROR(IF($I192="","",VLOOKUP($I192,MASTER!$G:$CF,59,0))*$X192,0)</f>
        <v>58</v>
      </c>
      <c r="AI192" s="757"/>
      <c r="AJ192" s="755"/>
      <c r="AK192" s="106">
        <f>IF(L192="",0,P192*L192)</f>
        <v>720</v>
      </c>
      <c r="AM192" s="307"/>
      <c r="AN192" s="308">
        <f t="shared" ref="AN192" si="388">IF(L192="","",L192*P192)</f>
        <v>720</v>
      </c>
      <c r="AO192" s="309">
        <f t="shared" ref="AO192" si="389">IF(X192="","",X192*P192)</f>
        <v>174</v>
      </c>
      <c r="AP192" s="310">
        <f t="shared" ref="AP192" si="390">+X192/(60*24)</f>
        <v>4.027777777777778E-2</v>
      </c>
    </row>
    <row r="193" spans="1:42" ht="50.1" customHeight="1">
      <c r="A193" s="271" t="e">
        <f>VLOOKUP($I193,MASTER!$B:$B,2,0)</f>
        <v>#N/A</v>
      </c>
      <c r="C193" s="207"/>
      <c r="D193" s="93" t="str">
        <f>IF($I193="","",VLOOKUP($I193,MASTER!$G:$CF,2,0))</f>
        <v>K-1125</v>
      </c>
      <c r="E193" s="93" t="str">
        <f>IF($I193="","",VLOOKUP($I193,MASTER!$G:$CF,25,0))</f>
        <v>KHS</v>
      </c>
      <c r="F193" s="93">
        <f>IF($I193="","",VLOOKUP($I193,MASTER!$G:$CF,27,0))</f>
        <v>25</v>
      </c>
      <c r="G193" s="760">
        <f t="shared" si="369"/>
        <v>50</v>
      </c>
      <c r="H193" s="94">
        <f t="shared" si="370"/>
        <v>2</v>
      </c>
      <c r="I193" s="171" t="s">
        <v>1385</v>
      </c>
      <c r="J193" s="172"/>
      <c r="K193" s="173"/>
      <c r="L193" s="245">
        <v>50</v>
      </c>
      <c r="M193" s="97"/>
      <c r="N193" s="226"/>
      <c r="O193" s="98"/>
      <c r="P193" s="93">
        <f>IF($I193="","",VLOOKUP($I193,MASTER!$G:$CF,65,0))</f>
        <v>3</v>
      </c>
      <c r="Q193" s="93">
        <v>11.8</v>
      </c>
      <c r="R193" s="99">
        <f t="shared" si="371"/>
        <v>9.8333333333333339</v>
      </c>
      <c r="S193" s="208">
        <f>IF($I193="","",VLOOKUP($I193,MASTER!$G:$CF,39,0))</f>
        <v>0</v>
      </c>
      <c r="T193" s="208">
        <f>IF($I193="","",VLOOKUP($I193,MASTER!$G:$CF,38,0))</f>
        <v>1</v>
      </c>
      <c r="U193" s="208">
        <f>IF($I193="","",VLOOKUP($I193,MASTER!$G:$CF,41,0))</f>
        <v>2</v>
      </c>
      <c r="V193" s="100">
        <f t="shared" si="372"/>
        <v>12.833333333333334</v>
      </c>
      <c r="W193" s="170">
        <f t="shared" si="373"/>
        <v>3</v>
      </c>
      <c r="X193" s="101">
        <f t="shared" si="374"/>
        <v>13</v>
      </c>
      <c r="Y193" s="740">
        <f t="shared" si="375"/>
        <v>230.76923076923077</v>
      </c>
      <c r="Z193" s="211">
        <f t="shared" si="352"/>
        <v>0.59513888888888888</v>
      </c>
      <c r="AA193" s="102">
        <f>IF(I193="","",Z193+X193/1440)</f>
        <v>0.60416666666666663</v>
      </c>
      <c r="AB193" s="102"/>
      <c r="AC193" s="102"/>
      <c r="AD193" s="269"/>
      <c r="AE193" s="299">
        <f>IFERROR(IF($I193="","",VLOOKUP($I193,MASTER!$G:$CF,56,0))*$X193,0)</f>
        <v>13</v>
      </c>
      <c r="AF193" s="299">
        <f>IFERROR(IF($I193="","",VLOOKUP($I193,MASTER!$G:$CF,57,0))*$X193,0)</f>
        <v>13</v>
      </c>
      <c r="AG193" s="299">
        <f>IFERROR(IF($I193="","",VLOOKUP($I193,MASTER!$G:$CF,58,0))*$X193,0)</f>
        <v>13</v>
      </c>
      <c r="AH193" s="299">
        <f>IFERROR(IF($I193="","",VLOOKUP($I193,MASTER!$G:$CF,59,0))*$X193,0)</f>
        <v>13</v>
      </c>
      <c r="AI193" s="756"/>
      <c r="AJ193" s="745"/>
      <c r="AK193" s="106">
        <f>IF(L193="",0,P193*L193)</f>
        <v>150</v>
      </c>
      <c r="AM193" s="104"/>
      <c r="AN193" s="105">
        <f>IF(L193="","",L193*P193)</f>
        <v>150</v>
      </c>
      <c r="AO193" s="106">
        <f>IF(X193="","",X193*P193)</f>
        <v>39</v>
      </c>
      <c r="AP193" s="107">
        <f>+X193/(60*24)</f>
        <v>9.0277777777777769E-3</v>
      </c>
    </row>
    <row r="194" spans="1:42" ht="50.1" customHeight="1">
      <c r="A194" s="271" t="e">
        <f>VLOOKUP($I194,MASTER!$B:$B,2,0)</f>
        <v>#N/A</v>
      </c>
      <c r="C194" s="207"/>
      <c r="D194" s="93" t="str">
        <f>IF($I194="","",VLOOKUP($I194,MASTER!$G:$CF,2,0))</f>
        <v>K-1122</v>
      </c>
      <c r="E194" s="93" t="str">
        <f>IF($I194="","",VLOOKUP($I194,MASTER!$G:$CF,25,0))</f>
        <v>KHS</v>
      </c>
      <c r="F194" s="93">
        <f>IF($I194="","",VLOOKUP($I194,MASTER!$G:$CF,27,0))</f>
        <v>50</v>
      </c>
      <c r="G194" s="760">
        <f t="shared" si="369"/>
        <v>200</v>
      </c>
      <c r="H194" s="94">
        <f t="shared" si="370"/>
        <v>4</v>
      </c>
      <c r="I194" s="171" t="s">
        <v>1386</v>
      </c>
      <c r="J194" s="172"/>
      <c r="K194" s="173"/>
      <c r="L194" s="245">
        <v>200</v>
      </c>
      <c r="M194" s="97"/>
      <c r="N194" s="226"/>
      <c r="O194" s="98"/>
      <c r="P194" s="93">
        <f>IF($I194="","",VLOOKUP($I194,MASTER!$G:$CF,65,0))</f>
        <v>3</v>
      </c>
      <c r="Q194" s="93">
        <v>11.8</v>
      </c>
      <c r="R194" s="99">
        <f t="shared" si="371"/>
        <v>39.333333333333336</v>
      </c>
      <c r="S194" s="208">
        <v>2</v>
      </c>
      <c r="T194" s="208">
        <f>IF($I194="","",VLOOKUP($I194,MASTER!$G:$CF,38,0))</f>
        <v>1</v>
      </c>
      <c r="U194" s="208">
        <f>IF($I194="","",VLOOKUP($I194,MASTER!$G:$CF,41,0))</f>
        <v>2</v>
      </c>
      <c r="V194" s="100">
        <f t="shared" si="372"/>
        <v>44.333333333333336</v>
      </c>
      <c r="W194" s="170">
        <f t="shared" si="373"/>
        <v>9</v>
      </c>
      <c r="X194" s="101">
        <f t="shared" si="374"/>
        <v>45</v>
      </c>
      <c r="Y194" s="740">
        <f t="shared" si="375"/>
        <v>266.66666666666669</v>
      </c>
      <c r="Z194" s="211">
        <f t="shared" si="352"/>
        <v>0.60416666666666663</v>
      </c>
      <c r="AA194" s="102">
        <f t="shared" ref="AA194" si="391">IF(I194="","",Z194+X194/1440)</f>
        <v>0.63541666666666663</v>
      </c>
      <c r="AB194" s="102"/>
      <c r="AC194" s="102"/>
      <c r="AD194" s="102"/>
      <c r="AE194" s="299">
        <f>IFERROR(IF($I194="","",VLOOKUP($I194,MASTER!$G:$CF,56,0))*$X194,0)</f>
        <v>45</v>
      </c>
      <c r="AF194" s="299">
        <f>IFERROR(IF($I194="","",VLOOKUP($I194,MASTER!$G:$CF,57,0))*$X194,0)</f>
        <v>45</v>
      </c>
      <c r="AG194" s="299">
        <f>IFERROR(IF($I194="","",VLOOKUP($I194,MASTER!$G:$CF,58,0))*$X194,0)</f>
        <v>45</v>
      </c>
      <c r="AH194" s="299">
        <f>IFERROR(IF($I194="","",VLOOKUP($I194,MASTER!$G:$CF,59,0))*$X194,0)</f>
        <v>45</v>
      </c>
      <c r="AI194" s="756"/>
      <c r="AJ194" s="745"/>
      <c r="AK194" s="106">
        <f t="shared" ref="AK194" si="392">IF(L194="",0,P194*L194)</f>
        <v>600</v>
      </c>
      <c r="AM194" s="104"/>
      <c r="AN194" s="105">
        <f t="shared" ref="AN194" si="393">IF(L194="","",L194*P194)</f>
        <v>600</v>
      </c>
      <c r="AO194" s="106">
        <f t="shared" ref="AO194" si="394">IF(X194="","",X194*P194)</f>
        <v>135</v>
      </c>
      <c r="AP194" s="107">
        <f t="shared" ref="AP194" si="395">+X194/(60*24)</f>
        <v>3.125E-2</v>
      </c>
    </row>
    <row r="195" spans="1:42" ht="50.1" customHeight="1">
      <c r="A195" s="271" t="e">
        <f>VLOOKUP($I195,MASTER!$B:$B,2,0)</f>
        <v>#N/A</v>
      </c>
      <c r="C195" s="207"/>
      <c r="D195" s="93">
        <f>IF($I195="","",VLOOKUP($I195,MASTER!$G:$CF,2,0))</f>
        <v>0</v>
      </c>
      <c r="E195" s="93">
        <f>IF($I195="","",VLOOKUP($I195,MASTER!$G:$CF,25,0))</f>
        <v>0</v>
      </c>
      <c r="F195" s="93">
        <f>IF($I195="","",VLOOKUP($I195,MASTER!$G:$CF,27,0))</f>
        <v>0</v>
      </c>
      <c r="G195" s="760">
        <f t="shared" si="369"/>
        <v>0</v>
      </c>
      <c r="H195" s="94" t="str">
        <f t="shared" si="370"/>
        <v/>
      </c>
      <c r="I195" s="171" t="s">
        <v>854</v>
      </c>
      <c r="J195" s="172"/>
      <c r="K195" s="173"/>
      <c r="L195" s="245"/>
      <c r="M195" s="97"/>
      <c r="N195" s="226"/>
      <c r="O195" s="98"/>
      <c r="P195" s="93">
        <f>IF($I195="","",VLOOKUP($I195,MASTER!$G:$CF,65,0))</f>
        <v>0</v>
      </c>
      <c r="Q195" s="93">
        <f>IF($I195="","",VLOOKUP($I195,MASTER!$G:$CF,37,0))</f>
        <v>15</v>
      </c>
      <c r="R195" s="99" t="str">
        <f t="shared" si="371"/>
        <v/>
      </c>
      <c r="S195" s="208">
        <f>IF($I195="","",VLOOKUP($I195,MASTER!$G:$CF,39,0))</f>
        <v>0</v>
      </c>
      <c r="T195" s="208">
        <f>IF($I195="","",VLOOKUP($I195,MASTER!$G:$CF,38,0))</f>
        <v>15</v>
      </c>
      <c r="U195" s="208"/>
      <c r="V195" s="100">
        <f t="shared" si="372"/>
        <v>15</v>
      </c>
      <c r="W195" s="170">
        <f t="shared" si="373"/>
        <v>0</v>
      </c>
      <c r="X195" s="101">
        <f t="shared" si="374"/>
        <v>15</v>
      </c>
      <c r="Y195" s="740">
        <f t="shared" si="375"/>
        <v>0</v>
      </c>
      <c r="Z195" s="211">
        <f t="shared" si="352"/>
        <v>0.63541666666666663</v>
      </c>
      <c r="AA195" s="102">
        <f t="shared" ref="AA195" si="396">IF(I195="","",Z195+X195/1440)</f>
        <v>0.64583333333333326</v>
      </c>
      <c r="AB195" s="102"/>
      <c r="AC195" s="102"/>
      <c r="AD195" s="102"/>
      <c r="AE195" s="299">
        <f>IFERROR(IF($I195="","",VLOOKUP($I195,MASTER!$G:$CF,56,0))*$X195,0)</f>
        <v>0</v>
      </c>
      <c r="AF195" s="299">
        <f>IFERROR(IF($I195="","",VLOOKUP($I195,MASTER!$G:$CF,57,0))*$X195,0)</f>
        <v>0</v>
      </c>
      <c r="AG195" s="299">
        <f>IFERROR(IF($I195="","",VLOOKUP($I195,MASTER!$G:$CF,58,0))*$X195,0)</f>
        <v>0</v>
      </c>
      <c r="AH195" s="299">
        <f>IFERROR(IF($I195="","",VLOOKUP($I195,MASTER!$G:$CF,59,0))*$X195,0)</f>
        <v>0</v>
      </c>
      <c r="AI195" s="212"/>
      <c r="AJ195" s="753"/>
      <c r="AK195" s="106">
        <f t="shared" ref="AK195" si="397">IF(L195="",0,P195*L195)</f>
        <v>0</v>
      </c>
      <c r="AM195" s="104"/>
      <c r="AN195" s="105" t="str">
        <f t="shared" ref="AN195" si="398">IF(L195="","",L195*P195)</f>
        <v/>
      </c>
      <c r="AO195" s="106">
        <f t="shared" ref="AO195" si="399">IF(X195="","",X195*P195)</f>
        <v>0</v>
      </c>
      <c r="AP195" s="107">
        <f t="shared" ref="AP195" si="400">+X195/(60*24)</f>
        <v>1.0416666666666666E-2</v>
      </c>
    </row>
    <row r="196" spans="1:42" ht="50.1" customHeight="1">
      <c r="A196" s="271" t="e">
        <f>VLOOKUP($I196,MASTER!$B:$B,2,0)</f>
        <v>#N/A</v>
      </c>
      <c r="C196" s="207"/>
      <c r="D196" s="93" t="str">
        <f>IF($I196="","",VLOOKUP($I196,MASTER!$G:$CF,2,0))</f>
        <v>K-1123</v>
      </c>
      <c r="E196" s="93" t="str">
        <f>IF($I196="","",VLOOKUP($I196,MASTER!$G:$CF,25,0))</f>
        <v>KHS</v>
      </c>
      <c r="F196" s="93">
        <f>IF($I196="","",VLOOKUP($I196,MASTER!$G:$CF,27,0))</f>
        <v>50</v>
      </c>
      <c r="G196" s="760">
        <f t="shared" si="369"/>
        <v>200</v>
      </c>
      <c r="H196" s="94">
        <f t="shared" si="370"/>
        <v>4</v>
      </c>
      <c r="I196" s="171" t="s">
        <v>1387</v>
      </c>
      <c r="J196" s="172"/>
      <c r="K196" s="173"/>
      <c r="L196" s="245">
        <v>200</v>
      </c>
      <c r="M196" s="97"/>
      <c r="N196" s="226"/>
      <c r="O196" s="98"/>
      <c r="P196" s="93">
        <f>IF($I196="","",VLOOKUP($I196,MASTER!$G:$CF,65,0))</f>
        <v>3</v>
      </c>
      <c r="Q196" s="93">
        <v>11.8</v>
      </c>
      <c r="R196" s="99">
        <f t="shared" si="371"/>
        <v>39.333333333333336</v>
      </c>
      <c r="S196" s="208">
        <v>2</v>
      </c>
      <c r="T196" s="208">
        <f>IF($I196="","",VLOOKUP($I196,MASTER!$G:$CF,38,0))</f>
        <v>1</v>
      </c>
      <c r="U196" s="208">
        <f>IF($I196="","",VLOOKUP($I196,MASTER!$G:$CF,41,0))</f>
        <v>2</v>
      </c>
      <c r="V196" s="100">
        <f t="shared" si="372"/>
        <v>44.333333333333336</v>
      </c>
      <c r="W196" s="170">
        <f t="shared" si="373"/>
        <v>9</v>
      </c>
      <c r="X196" s="101">
        <f t="shared" si="374"/>
        <v>45</v>
      </c>
      <c r="Y196" s="740">
        <f t="shared" si="375"/>
        <v>266.66666666666669</v>
      </c>
      <c r="Z196" s="211">
        <f t="shared" si="352"/>
        <v>0.64583333333333326</v>
      </c>
      <c r="AA196" s="102">
        <f>IF(I196="","",Z196+X196/1440)</f>
        <v>0.67708333333333326</v>
      </c>
      <c r="AB196" s="102"/>
      <c r="AC196" s="102"/>
      <c r="AD196" s="102"/>
      <c r="AE196" s="299">
        <f>IFERROR(IF($I196="","",VLOOKUP($I196,MASTER!$G:$CF,56,0))*$X196,0)</f>
        <v>45</v>
      </c>
      <c r="AF196" s="299">
        <f>IFERROR(IF($I196="","",VLOOKUP($I196,MASTER!$G:$CF,57,0))*$X196,0)</f>
        <v>45</v>
      </c>
      <c r="AG196" s="299">
        <f>IFERROR(IF($I196="","",VLOOKUP($I196,MASTER!$G:$CF,58,0))*$X196,0)</f>
        <v>45</v>
      </c>
      <c r="AH196" s="299">
        <f>IFERROR(IF($I196="","",VLOOKUP($I196,MASTER!$G:$CF,59,0))*$X196,0)</f>
        <v>45</v>
      </c>
      <c r="AI196" s="756"/>
      <c r="AJ196" s="745"/>
      <c r="AK196" s="106">
        <f>IF(L196="",0,P196*L196)</f>
        <v>600</v>
      </c>
      <c r="AM196" s="104"/>
      <c r="AN196" s="105">
        <f>IF(L196="","",L196*P196)</f>
        <v>600</v>
      </c>
      <c r="AO196" s="106">
        <f>IF(X196="","",X196*P196)</f>
        <v>135</v>
      </c>
      <c r="AP196" s="107">
        <f>+X196/(60*24)</f>
        <v>3.125E-2</v>
      </c>
    </row>
    <row r="197" spans="1:42" s="206" customFormat="1" ht="50.1" customHeight="1">
      <c r="A197" s="271" t="e">
        <f>VLOOKUP($I197,MASTER!$B:$B,2,0)</f>
        <v>#N/A</v>
      </c>
      <c r="B197" s="272"/>
      <c r="C197" s="207"/>
      <c r="D197" s="173">
        <f>IF($I197="","",VLOOKUP($I197,MASTER!$G:$CF,2,0))</f>
        <v>0</v>
      </c>
      <c r="E197" s="173">
        <f>IF($I197="","",VLOOKUP($I197,MASTER!$G:$CF,25,0))</f>
        <v>0</v>
      </c>
      <c r="F197" s="173">
        <f>IF($I197="","",VLOOKUP($I197,MASTER!$G:$CF,27,0))</f>
        <v>0</v>
      </c>
      <c r="G197" s="760">
        <f t="shared" si="369"/>
        <v>0</v>
      </c>
      <c r="H197" s="298" t="str">
        <f t="shared" si="370"/>
        <v/>
      </c>
      <c r="I197" s="171" t="s">
        <v>674</v>
      </c>
      <c r="J197" s="172"/>
      <c r="K197" s="173"/>
      <c r="L197" s="245"/>
      <c r="M197" s="97"/>
      <c r="N197" s="226"/>
      <c r="O197" s="98"/>
      <c r="P197" s="93">
        <f>IF($I197="","",VLOOKUP($I197,MASTER!$G:$CF,65,0))</f>
        <v>0</v>
      </c>
      <c r="Q197" s="93">
        <f>IF($I197="","",VLOOKUP($I197,MASTER!$G:$CF,37,0))</f>
        <v>15</v>
      </c>
      <c r="R197" s="99" t="str">
        <f t="shared" si="371"/>
        <v/>
      </c>
      <c r="S197" s="208">
        <f>IF($I197="","",VLOOKUP($I197,MASTER!$G:$CF,39,0))</f>
        <v>0</v>
      </c>
      <c r="T197" s="208">
        <f>IF($I197="","",VLOOKUP($I197,MASTER!$G:$CF,38,0))</f>
        <v>15</v>
      </c>
      <c r="U197" s="208"/>
      <c r="V197" s="100">
        <f t="shared" si="372"/>
        <v>15</v>
      </c>
      <c r="W197" s="170">
        <f t="shared" si="373"/>
        <v>0</v>
      </c>
      <c r="X197" s="101">
        <f t="shared" si="374"/>
        <v>15</v>
      </c>
      <c r="Y197" s="740">
        <f t="shared" si="375"/>
        <v>0</v>
      </c>
      <c r="Z197" s="211">
        <f t="shared" si="352"/>
        <v>0.67708333333333326</v>
      </c>
      <c r="AA197" s="102">
        <f>IF(I197="","",Z197+X197/1440)</f>
        <v>0.68749999999999989</v>
      </c>
      <c r="AB197" s="102"/>
      <c r="AC197" s="102"/>
      <c r="AD197" s="102"/>
      <c r="AE197" s="299">
        <f>IFERROR(IF($I197="","",VLOOKUP($I197,MASTER!$G:$CF,56,0))*$X197,0)</f>
        <v>0</v>
      </c>
      <c r="AF197" s="299">
        <f>IFERROR(IF($I197="","",VLOOKUP($I197,MASTER!$G:$CF,57,0))*$X197,0)</f>
        <v>0</v>
      </c>
      <c r="AG197" s="299">
        <f>IFERROR(IF($I197="","",VLOOKUP($I197,MASTER!$G:$CF,58,0))*$X197,0)</f>
        <v>0</v>
      </c>
      <c r="AH197" s="299">
        <f>IFERROR(IF($I197="","",VLOOKUP($I197,MASTER!$G:$CF,59,0))*$X197,0)</f>
        <v>0</v>
      </c>
      <c r="AI197" s="212"/>
      <c r="AJ197" s="753"/>
      <c r="AK197" s="106">
        <f>IF(L197="",0,P197*L197)</f>
        <v>0</v>
      </c>
      <c r="AM197" s="214"/>
      <c r="AN197" s="215" t="str">
        <f>IF(L197="","",L197*P197)</f>
        <v/>
      </c>
      <c r="AO197" s="213">
        <f>IF(X197="","",X197*P197)</f>
        <v>0</v>
      </c>
      <c r="AP197" s="216">
        <f>+X197/(60*24)</f>
        <v>1.0416666666666666E-2</v>
      </c>
    </row>
    <row r="198" spans="1:42" s="206" customFormat="1" ht="50.1" customHeight="1">
      <c r="A198" s="271" t="e">
        <f>VLOOKUP($I198,MASTER!$B:$B,2,0)</f>
        <v>#N/A</v>
      </c>
      <c r="B198" s="272"/>
      <c r="C198" s="207"/>
      <c r="D198" s="93" t="str">
        <f>IF($I198="","",VLOOKUP($I198,MASTER!$G:$CF,2,0))</f>
        <v>K-4078</v>
      </c>
      <c r="E198" s="93" t="str">
        <f>IF($I198="","",VLOOKUP($I198,MASTER!$G:$CF,25,0))</f>
        <v>KHS</v>
      </c>
      <c r="F198" s="93">
        <f>IF($I198="","",VLOOKUP($I198,MASTER!$G:$CF,27,0))</f>
        <v>40</v>
      </c>
      <c r="G198" s="760">
        <f t="shared" si="355"/>
        <v>360</v>
      </c>
      <c r="H198" s="94">
        <f t="shared" si="364"/>
        <v>9</v>
      </c>
      <c r="I198" s="171" t="s">
        <v>855</v>
      </c>
      <c r="J198" s="172"/>
      <c r="K198" s="173"/>
      <c r="L198" s="245">
        <v>360</v>
      </c>
      <c r="M198" s="97"/>
      <c r="N198" s="226"/>
      <c r="O198" s="98"/>
      <c r="P198" s="93">
        <f>IF($I198="","",VLOOKUP($I198,MASTER!$G:$CF,65,0))</f>
        <v>3</v>
      </c>
      <c r="Q198" s="93">
        <v>11.8</v>
      </c>
      <c r="R198" s="99">
        <f t="shared" si="356"/>
        <v>70.8</v>
      </c>
      <c r="S198" s="208">
        <v>9</v>
      </c>
      <c r="T198" s="208">
        <f>IF($I198="","",VLOOKUP($I198,MASTER!$G:$CF,38,0))</f>
        <v>8</v>
      </c>
      <c r="U198" s="208">
        <f>IF($I198="","",VLOOKUP($I198,MASTER!$G:$CF,41,0))</f>
        <v>2</v>
      </c>
      <c r="V198" s="100">
        <f t="shared" si="357"/>
        <v>89.8</v>
      </c>
      <c r="W198" s="170">
        <f t="shared" si="358"/>
        <v>51</v>
      </c>
      <c r="X198" s="101">
        <f t="shared" si="359"/>
        <v>90</v>
      </c>
      <c r="Y198" s="740">
        <f t="shared" si="351"/>
        <v>240</v>
      </c>
      <c r="Z198" s="211">
        <f t="shared" si="352"/>
        <v>0.68749999999999989</v>
      </c>
      <c r="AA198" s="102">
        <f t="shared" ref="AA198" si="401">IF(I198="","",Z198+X198/1440)</f>
        <v>0.74999999999999989</v>
      </c>
      <c r="AB198" s="102"/>
      <c r="AC198" s="102"/>
      <c r="AD198" s="102"/>
      <c r="AE198" s="299">
        <f>IFERROR(IF($I198="","",VLOOKUP($I198,MASTER!$G:$CF,56,0))*$X198,0)</f>
        <v>90</v>
      </c>
      <c r="AF198" s="299">
        <f>IFERROR(IF($I198="","",VLOOKUP($I198,MASTER!$G:$CF,57,0))*$X198,0)</f>
        <v>90</v>
      </c>
      <c r="AG198" s="299">
        <f>IFERROR(IF($I198="","",VLOOKUP($I198,MASTER!$G:$CF,58,0))*$X198,0)</f>
        <v>90</v>
      </c>
      <c r="AH198" s="299">
        <f>IFERROR(IF($I198="","",VLOOKUP($I198,MASTER!$G:$CF,59,0))*$X198,0)</f>
        <v>90</v>
      </c>
      <c r="AI198" s="212"/>
      <c r="AJ198" s="753"/>
      <c r="AK198" s="106">
        <f>IF(L198="",0,P198*L198)</f>
        <v>1080</v>
      </c>
      <c r="AM198" s="214"/>
      <c r="AN198" s="215">
        <f t="shared" ref="AN198" si="402">IF(L198="","",L198*P198)</f>
        <v>1080</v>
      </c>
      <c r="AO198" s="213">
        <f t="shared" ref="AO198" si="403">IF(X198="","",X198*P198)</f>
        <v>270</v>
      </c>
      <c r="AP198" s="216">
        <f t="shared" ref="AP198" si="404">+X198/(60*24)</f>
        <v>6.25E-2</v>
      </c>
    </row>
    <row r="199" spans="1:42" s="206" customFormat="1" ht="50.1" customHeight="1">
      <c r="A199" s="271" t="e">
        <f>VLOOKUP($I199,MASTER!$B:$B,2,0)</f>
        <v>#N/A</v>
      </c>
      <c r="B199" s="272"/>
      <c r="C199" s="207"/>
      <c r="D199" s="93">
        <f>IF($I199="","",VLOOKUP($I199,MASTER!$G:$CF,2,0))</f>
        <v>0</v>
      </c>
      <c r="E199" s="93">
        <f>IF($I199="","",VLOOKUP($I199,MASTER!$G:$CF,25,0))</f>
        <v>0</v>
      </c>
      <c r="F199" s="93">
        <f>IF($I199="","",VLOOKUP($I199,MASTER!$G:$CF,27,0))</f>
        <v>0</v>
      </c>
      <c r="G199" s="760">
        <f>L199</f>
        <v>0</v>
      </c>
      <c r="H199" s="94" t="str">
        <f>IF($L199&lt;$F199="0","0",IF($L199="","",ROUNDUP(L199/F199,0)))</f>
        <v/>
      </c>
      <c r="I199" s="95" t="s">
        <v>675</v>
      </c>
      <c r="J199" s="96"/>
      <c r="K199" s="93"/>
      <c r="L199" s="244"/>
      <c r="M199" s="97"/>
      <c r="N199" s="226"/>
      <c r="O199" s="98"/>
      <c r="P199" s="93">
        <f>IF($I199="","",VLOOKUP($I199,MASTER!$G:$CF,65,0))</f>
        <v>0</v>
      </c>
      <c r="Q199" s="93">
        <f>IF($I199="","",VLOOKUP($I199,MASTER!$G:$CF,37,0))</f>
        <v>30</v>
      </c>
      <c r="R199" s="99" t="str">
        <f>IF(L199="","",+Q199*L199/60)</f>
        <v/>
      </c>
      <c r="S199" s="208">
        <f>IF($I199="","",VLOOKUP($I199,MASTER!$G:$CF,39,0))</f>
        <v>0</v>
      </c>
      <c r="T199" s="208">
        <f>IF($I199="","",VLOOKUP($I199,MASTER!$G:$CF,38,0))</f>
        <v>30</v>
      </c>
      <c r="U199" s="208"/>
      <c r="V199" s="100">
        <f>IF(I199="","",SUM(R199:U199))</f>
        <v>30</v>
      </c>
      <c r="W199" s="170">
        <f>IF(I199="","",(S199+T199)*P199)</f>
        <v>0</v>
      </c>
      <c r="X199" s="101">
        <f>IF(V199="","",ROUNDUP(V199,0))</f>
        <v>30</v>
      </c>
      <c r="Y199" s="740">
        <f>+L199/X199*60</f>
        <v>0</v>
      </c>
      <c r="Z199" s="211">
        <f t="shared" si="352"/>
        <v>0.74999999999999989</v>
      </c>
      <c r="AA199" s="102">
        <f t="shared" ref="AA199" si="405">IF(I199="","",Z199+X199/1440)</f>
        <v>0.77083333333333326</v>
      </c>
      <c r="AB199" s="102"/>
      <c r="AC199" s="102"/>
      <c r="AD199" s="102"/>
      <c r="AE199" s="299">
        <f>IFERROR(IF($I199="","",VLOOKUP($I199,MASTER!$G:$CF,56,0))*$X199,0)</f>
        <v>0</v>
      </c>
      <c r="AF199" s="299">
        <f>IFERROR(IF($I199="","",VLOOKUP($I199,MASTER!$G:$CF,57,0))*$X199,0)</f>
        <v>0</v>
      </c>
      <c r="AG199" s="299">
        <f>IFERROR(IF($I199="","",VLOOKUP($I199,MASTER!$G:$CF,58,0))*$X199,0)</f>
        <v>0</v>
      </c>
      <c r="AH199" s="299">
        <f>IFERROR(IF($I199="","",VLOOKUP($I199,MASTER!$G:$CF,59,0))*$X199,0)</f>
        <v>0</v>
      </c>
      <c r="AI199" s="212"/>
      <c r="AJ199" s="753"/>
      <c r="AK199" s="106">
        <f>IF(L199="",0,P199*L199)</f>
        <v>0</v>
      </c>
      <c r="AM199" s="214"/>
      <c r="AN199" s="215" t="str">
        <f>IF(L199="","",L199*P199)</f>
        <v/>
      </c>
      <c r="AO199" s="213">
        <f t="shared" ref="AO199" si="406">IF(X199="","",X199*P199)</f>
        <v>0</v>
      </c>
      <c r="AP199" s="216">
        <f t="shared" ref="AP199" si="407">+X199/(60*24)</f>
        <v>2.0833333333333332E-2</v>
      </c>
    </row>
    <row r="200" spans="1:42" s="302" customFormat="1" ht="50.1" customHeight="1">
      <c r="A200" s="271" t="e">
        <f>VLOOKUP($I200,MASTER!$B:$B,2,0)</f>
        <v>#N/A</v>
      </c>
      <c r="B200" s="296"/>
      <c r="C200" s="306"/>
      <c r="D200" s="93" t="str">
        <f>IF($I200="","",VLOOKUP($I200,MASTER!$G:$CF,2,0))</f>
        <v>K-4080</v>
      </c>
      <c r="E200" s="93" t="str">
        <f>IF($I200="","",VLOOKUP($I200,MASTER!$G:$CF,25,0))</f>
        <v>KHS</v>
      </c>
      <c r="F200" s="93">
        <f>IF($I200="","",VLOOKUP($I200,MASTER!$G:$CF,27,0))</f>
        <v>40</v>
      </c>
      <c r="G200" s="760">
        <f t="shared" ref="G200" si="408">L200</f>
        <v>120</v>
      </c>
      <c r="H200" s="94">
        <f t="shared" ref="H200" si="409">IF($L200&lt;$F200="0","0",IF($L200="","",ROUNDUP(L200/F200,0)))</f>
        <v>3</v>
      </c>
      <c r="I200" s="171" t="s">
        <v>856</v>
      </c>
      <c r="J200" s="172"/>
      <c r="K200" s="173"/>
      <c r="L200" s="245">
        <v>120</v>
      </c>
      <c r="M200" s="174"/>
      <c r="N200" s="226"/>
      <c r="O200" s="268"/>
      <c r="P200" s="93">
        <f>IF($I200="","",VLOOKUP($I200,MASTER!$G:$CF,65,0))</f>
        <v>3</v>
      </c>
      <c r="Q200" s="93">
        <v>11.8</v>
      </c>
      <c r="R200" s="99">
        <f t="shared" si="356"/>
        <v>23.6</v>
      </c>
      <c r="S200" s="208">
        <v>3</v>
      </c>
      <c r="T200" s="208">
        <f>IF($I200="","",VLOOKUP($I200,MASTER!$G:$CF,38,0))</f>
        <v>1</v>
      </c>
      <c r="U200" s="208">
        <f>IF($I200="","",VLOOKUP($I200,MASTER!$G:$CF,41,0))</f>
        <v>2</v>
      </c>
      <c r="V200" s="100">
        <f t="shared" si="357"/>
        <v>29.6</v>
      </c>
      <c r="W200" s="170">
        <f t="shared" si="358"/>
        <v>12</v>
      </c>
      <c r="X200" s="101">
        <f t="shared" si="359"/>
        <v>30</v>
      </c>
      <c r="Y200" s="740">
        <f t="shared" si="351"/>
        <v>240</v>
      </c>
      <c r="Z200" s="211">
        <f t="shared" si="352"/>
        <v>0.77083333333333326</v>
      </c>
      <c r="AA200" s="269">
        <f t="shared" ref="AA200" si="410">IF(I200="","",Z200+X200/1440)</f>
        <v>0.79166666666666663</v>
      </c>
      <c r="AB200" s="269"/>
      <c r="AC200" s="269"/>
      <c r="AD200" s="269"/>
      <c r="AE200" s="299">
        <f>IFERROR(IF($I200="","",VLOOKUP($I200,MASTER!$G:$CF,56,0))*$X200,0)</f>
        <v>30</v>
      </c>
      <c r="AF200" s="299">
        <f>IFERROR(IF($I200="","",VLOOKUP($I200,MASTER!$G:$CF,57,0))*$X200,0)</f>
        <v>30</v>
      </c>
      <c r="AG200" s="299">
        <f>IFERROR(IF($I200="","",VLOOKUP($I200,MASTER!$G:$CF,58,0))*$X200,0)</f>
        <v>30</v>
      </c>
      <c r="AH200" s="299">
        <f>IFERROR(IF($I200="","",VLOOKUP($I200,MASTER!$G:$CF,59,0))*$X200,0)</f>
        <v>30</v>
      </c>
      <c r="AI200" s="300"/>
      <c r="AJ200" s="754"/>
      <c r="AK200" s="106">
        <f>IF(L200="",0,P200*L200)</f>
        <v>360</v>
      </c>
      <c r="AM200" s="303"/>
      <c r="AN200" s="304">
        <f t="shared" ref="AN200" si="411">IF(L200="","",L200*P200)</f>
        <v>360</v>
      </c>
      <c r="AO200" s="301">
        <f t="shared" ref="AO200" si="412">IF(X200="","",X200*P200)</f>
        <v>90</v>
      </c>
      <c r="AP200" s="305">
        <f t="shared" ref="AP200" si="413">+X200/(60*24)</f>
        <v>2.0833333333333332E-2</v>
      </c>
    </row>
    <row r="201" spans="1:42" s="206" customFormat="1" ht="50.1" customHeight="1">
      <c r="A201" s="271" t="e">
        <f>VLOOKUP($I201,MASTER!$B:$B,2,0)</f>
        <v>#N/A</v>
      </c>
      <c r="B201" s="272"/>
      <c r="C201" s="207"/>
      <c r="D201" s="93" t="str">
        <f>IF($I201="","",VLOOKUP($I201,MASTER!$G:$CF,2,0))</f>
        <v>NX-4142</v>
      </c>
      <c r="E201" s="93" t="str">
        <f>IF($I201="","",VLOOKUP($I201,MASTER!$G:$CF,25,0))</f>
        <v>KHS</v>
      </c>
      <c r="F201" s="93">
        <f>IF($I201="","",VLOOKUP($I201,MASTER!$G:$CF,27,0))</f>
        <v>50</v>
      </c>
      <c r="G201" s="760">
        <f t="shared" si="355"/>
        <v>300</v>
      </c>
      <c r="H201" s="94">
        <f t="shared" ref="H201:H205" si="414">IF($L201&lt;$F201="0","0",IF($L201="","",ROUNDUP(L201/F201,0)))</f>
        <v>6</v>
      </c>
      <c r="I201" s="171" t="s">
        <v>499</v>
      </c>
      <c r="J201" s="172"/>
      <c r="K201" s="173"/>
      <c r="L201" s="245">
        <v>300</v>
      </c>
      <c r="M201" s="97"/>
      <c r="N201" s="226"/>
      <c r="O201" s="98"/>
      <c r="P201" s="93">
        <f>IF($I201="","",VLOOKUP($I201,MASTER!$G:$CF,65,0))</f>
        <v>4</v>
      </c>
      <c r="Q201" s="93">
        <v>11.8</v>
      </c>
      <c r="R201" s="99">
        <f t="shared" si="356"/>
        <v>59</v>
      </c>
      <c r="S201" s="208">
        <v>11</v>
      </c>
      <c r="T201" s="208">
        <f>IF($I201="","",VLOOKUP($I201,MASTER!$G:$CF,38,0))</f>
        <v>8</v>
      </c>
      <c r="U201" s="208">
        <f>IF($I201="","",VLOOKUP($I201,MASTER!$G:$CF,41,0))</f>
        <v>2</v>
      </c>
      <c r="V201" s="100">
        <f t="shared" si="357"/>
        <v>80</v>
      </c>
      <c r="W201" s="170">
        <f t="shared" si="358"/>
        <v>76</v>
      </c>
      <c r="X201" s="101">
        <f t="shared" si="359"/>
        <v>80</v>
      </c>
      <c r="Y201" s="740">
        <f t="shared" si="351"/>
        <v>225</v>
      </c>
      <c r="Z201" s="211">
        <f t="shared" si="352"/>
        <v>0.79166666666666663</v>
      </c>
      <c r="AA201" s="102">
        <f>IF(I201="","",Z201+X201/1440)</f>
        <v>0.84722222222222221</v>
      </c>
      <c r="AB201" s="102"/>
      <c r="AC201" s="102"/>
      <c r="AD201" s="102"/>
      <c r="AE201" s="299">
        <f>IFERROR(IF($I201="","",VLOOKUP($I201,MASTER!$G:$CF,56,0))*$X201,0)</f>
        <v>80</v>
      </c>
      <c r="AF201" s="299">
        <f>IFERROR(IF($I201="","",VLOOKUP($I201,MASTER!$G:$CF,57,0))*$X201,0)</f>
        <v>80</v>
      </c>
      <c r="AG201" s="299">
        <f>IFERROR(IF($I201="","",VLOOKUP($I201,MASTER!$G:$CF,58,0))*$X201,0)</f>
        <v>80</v>
      </c>
      <c r="AH201" s="299">
        <f>IFERROR(IF($I201="","",VLOOKUP($I201,MASTER!$G:$CF,59,0))*$X201,0)</f>
        <v>80</v>
      </c>
      <c r="AI201" s="212"/>
      <c r="AJ201" s="753"/>
      <c r="AK201" s="106">
        <f t="shared" ref="AK201:AK204" si="415">IF(L201="",0,P201*L201)</f>
        <v>1200</v>
      </c>
      <c r="AM201" s="214"/>
      <c r="AN201" s="215">
        <f>IF(L201="","",L201*P201)</f>
        <v>1200</v>
      </c>
      <c r="AO201" s="213"/>
      <c r="AP201" s="216"/>
    </row>
    <row r="202" spans="1:42" s="206" customFormat="1" ht="50.1" hidden="1" customHeight="1">
      <c r="A202" s="271" t="e">
        <f>VLOOKUP($I202,MASTER!$B:$B,2,0)</f>
        <v>#N/A</v>
      </c>
      <c r="B202" s="272"/>
      <c r="C202" s="207"/>
      <c r="D202" s="173" t="str">
        <f>IF($I202="","",VLOOKUP($I202,MASTER!$G:$CF,2,0))</f>
        <v/>
      </c>
      <c r="E202" s="173" t="str">
        <f>IF($I202="","",VLOOKUP($I202,MASTER!$G:$CF,25,0))</f>
        <v/>
      </c>
      <c r="F202" s="173" t="str">
        <f>IF($I202="","",VLOOKUP($I202,MASTER!$G:$CF,27,0))</f>
        <v/>
      </c>
      <c r="G202" s="760">
        <f t="shared" si="355"/>
        <v>0</v>
      </c>
      <c r="H202" s="298" t="str">
        <f t="shared" si="414"/>
        <v/>
      </c>
      <c r="I202" s="95"/>
      <c r="J202" s="96"/>
      <c r="K202" s="93"/>
      <c r="L202" s="244"/>
      <c r="M202" s="97"/>
      <c r="N202" s="226"/>
      <c r="O202" s="98"/>
      <c r="P202" s="93" t="str">
        <f>IF($I202="","",VLOOKUP($I202,MASTER!$G:$CF,65,0))</f>
        <v/>
      </c>
      <c r="Q202" s="93" t="str">
        <f>IF($I202="","",VLOOKUP($I202,MASTER!$G:$CF,37,0))</f>
        <v/>
      </c>
      <c r="R202" s="99" t="str">
        <f t="shared" si="356"/>
        <v/>
      </c>
      <c r="S202" s="208" t="str">
        <f>IF($I202="","",VLOOKUP($I202,MASTER!$G:$CF,39,0))</f>
        <v/>
      </c>
      <c r="T202" s="208" t="str">
        <f>IF($I202="","",VLOOKUP($I202,MASTER!$G:$CF,38,0))</f>
        <v/>
      </c>
      <c r="U202" s="208" t="str">
        <f>IF($I202="","",VLOOKUP($I202,MASTER!$G:$CF,41,0))</f>
        <v/>
      </c>
      <c r="V202" s="100" t="str">
        <f t="shared" si="357"/>
        <v/>
      </c>
      <c r="W202" s="170" t="str">
        <f t="shared" si="358"/>
        <v/>
      </c>
      <c r="X202" s="101" t="str">
        <f t="shared" si="359"/>
        <v/>
      </c>
      <c r="Y202" s="740" t="e">
        <f t="shared" si="351"/>
        <v>#VALUE!</v>
      </c>
      <c r="Z202" s="211">
        <f t="shared" ref="Z202:Z212" si="416">+AA201</f>
        <v>0.84722222222222221</v>
      </c>
      <c r="AA202" s="102" t="str">
        <f t="shared" ref="AA202" si="417">IF(I202="","",Z202+X202/1440)</f>
        <v/>
      </c>
      <c r="AB202" s="102"/>
      <c r="AC202" s="102"/>
      <c r="AD202" s="102"/>
      <c r="AE202" s="299">
        <f>IFERROR(IF($I202="","",VLOOKUP($I202,MASTER!$G:$CF,56,0))*$X202,0)</f>
        <v>0</v>
      </c>
      <c r="AF202" s="299">
        <f>IFERROR(IF($I202="","",VLOOKUP($I202,MASTER!$G:$CF,57,0))*$X202,0)</f>
        <v>0</v>
      </c>
      <c r="AG202" s="299">
        <f>IFERROR(IF($I202="","",VLOOKUP($I202,MASTER!$G:$CF,58,0))*$X202,0)</f>
        <v>0</v>
      </c>
      <c r="AH202" s="299">
        <f>IFERROR(IF($I202="","",VLOOKUP($I202,MASTER!$G:$CF,59,0))*$X202,0)</f>
        <v>0</v>
      </c>
      <c r="AI202" s="212"/>
      <c r="AJ202" s="753"/>
      <c r="AK202" s="106">
        <f t="shared" si="415"/>
        <v>0</v>
      </c>
      <c r="AM202" s="214"/>
      <c r="AN202" s="215" t="str">
        <f t="shared" ref="AN202" si="418">IF(L202="","",L202*P202)</f>
        <v/>
      </c>
      <c r="AO202" s="213" t="str">
        <f>IF(X202="","",X202*P202)</f>
        <v/>
      </c>
      <c r="AP202" s="216" t="e">
        <f>+X202/(60*24)</f>
        <v>#VALUE!</v>
      </c>
    </row>
    <row r="203" spans="1:42" s="206" customFormat="1" ht="50.1" hidden="1" customHeight="1">
      <c r="A203" s="271" t="e">
        <f>VLOOKUP($I203,MASTER!$B:$B,2,0)</f>
        <v>#N/A</v>
      </c>
      <c r="B203" s="272"/>
      <c r="C203" s="207"/>
      <c r="D203" s="93" t="str">
        <f>IF($I203="","",VLOOKUP($I203,MASTER!$G:$CF,2,0))</f>
        <v/>
      </c>
      <c r="E203" s="93" t="str">
        <f>IF($I203="","",VLOOKUP($I203,MASTER!$G:$CF,25,0))</f>
        <v/>
      </c>
      <c r="F203" s="93" t="str">
        <f>IF($I203="","",VLOOKUP($I203,MASTER!$G:$CF,27,0))</f>
        <v/>
      </c>
      <c r="G203" s="760">
        <f t="shared" si="355"/>
        <v>0</v>
      </c>
      <c r="H203" s="94" t="str">
        <f t="shared" si="414"/>
        <v/>
      </c>
      <c r="I203" s="171"/>
      <c r="J203" s="172"/>
      <c r="K203" s="173"/>
      <c r="L203" s="245"/>
      <c r="M203" s="97"/>
      <c r="N203" s="226"/>
      <c r="O203" s="98"/>
      <c r="P203" s="93" t="str">
        <f>IF($I203="","",VLOOKUP($I203,MASTER!$G:$CF,65,0))</f>
        <v/>
      </c>
      <c r="Q203" s="93" t="str">
        <f>IF($I203="","",VLOOKUP($I203,MASTER!$G:$CF,37,0))</f>
        <v/>
      </c>
      <c r="R203" s="99" t="str">
        <f t="shared" si="356"/>
        <v/>
      </c>
      <c r="S203" s="208" t="str">
        <f>IF($I203="","",VLOOKUP($I203,MASTER!$G:$CF,39,0))</f>
        <v/>
      </c>
      <c r="T203" s="208" t="str">
        <f>IF($I203="","",VLOOKUP($I203,MASTER!$G:$CF,38,0))</f>
        <v/>
      </c>
      <c r="U203" s="208" t="str">
        <f>IF($I203="","",VLOOKUP($I203,MASTER!$G:$CF,41,0))</f>
        <v/>
      </c>
      <c r="V203" s="100" t="str">
        <f t="shared" si="357"/>
        <v/>
      </c>
      <c r="W203" s="170" t="str">
        <f t="shared" si="358"/>
        <v/>
      </c>
      <c r="X203" s="101" t="str">
        <f t="shared" si="359"/>
        <v/>
      </c>
      <c r="Y203" s="740" t="e">
        <f t="shared" si="351"/>
        <v>#VALUE!</v>
      </c>
      <c r="Z203" s="211" t="str">
        <f t="shared" si="416"/>
        <v/>
      </c>
      <c r="AA203" s="102" t="str">
        <f t="shared" ref="AA203" si="419">IF(I203="","",Z203+X203/1440)</f>
        <v/>
      </c>
      <c r="AB203" s="102"/>
      <c r="AC203" s="102"/>
      <c r="AD203" s="102"/>
      <c r="AE203" s="299">
        <f>IFERROR(IF($I203="","",VLOOKUP($I203,MASTER!$G:$CF,56,0))*$X203,0)</f>
        <v>0</v>
      </c>
      <c r="AF203" s="299">
        <f>IFERROR(IF($I203="","",VLOOKUP($I203,MASTER!$G:$CF,57,0))*$X203,0)</f>
        <v>0</v>
      </c>
      <c r="AG203" s="299">
        <f>IFERROR(IF($I203="","",VLOOKUP($I203,MASTER!$G:$CF,58,0))*$X203,0)</f>
        <v>0</v>
      </c>
      <c r="AH203" s="299">
        <f>IFERROR(IF($I203="","",VLOOKUP($I203,MASTER!$G:$CF,59,0))*$X203,0)</f>
        <v>0</v>
      </c>
      <c r="AI203" s="212"/>
      <c r="AJ203" s="753"/>
      <c r="AK203" s="106">
        <f t="shared" si="415"/>
        <v>0</v>
      </c>
      <c r="AM203" s="214"/>
      <c r="AN203" s="215" t="str">
        <f t="shared" ref="AN203" si="420">IF(L203="","",L203*P203)</f>
        <v/>
      </c>
      <c r="AO203" s="213" t="str">
        <f>IF(X203="","",X203*P203)</f>
        <v/>
      </c>
      <c r="AP203" s="216" t="e">
        <f>+X203/(60*24)</f>
        <v>#VALUE!</v>
      </c>
    </row>
    <row r="204" spans="1:42" ht="50.1" hidden="1" customHeight="1">
      <c r="A204" s="271" t="e">
        <f>VLOOKUP($I204,MASTER!$B:$B,2,0)</f>
        <v>#N/A</v>
      </c>
      <c r="C204" s="207"/>
      <c r="D204" s="93" t="str">
        <f>IF($I204="","",VLOOKUP($I204,MASTER!$G:$CF,2,0))</f>
        <v/>
      </c>
      <c r="E204" s="93" t="str">
        <f>IF($I204="","",VLOOKUP($I204,MASTER!$G:$CF,25,0))</f>
        <v/>
      </c>
      <c r="F204" s="93" t="str">
        <f>IF($I204="","",VLOOKUP($I204,MASTER!$G:$CF,27,0))</f>
        <v/>
      </c>
      <c r="G204" s="760">
        <f t="shared" si="355"/>
        <v>0</v>
      </c>
      <c r="H204" s="94" t="str">
        <f t="shared" si="414"/>
        <v/>
      </c>
      <c r="I204" s="171"/>
      <c r="J204" s="172"/>
      <c r="K204" s="173"/>
      <c r="L204" s="245"/>
      <c r="M204" s="97"/>
      <c r="N204" s="226"/>
      <c r="O204" s="98"/>
      <c r="P204" s="93" t="str">
        <f>IF($I204="","",VLOOKUP($I204,MASTER!$G:$CF,65,0))</f>
        <v/>
      </c>
      <c r="Q204" s="93" t="str">
        <f>IF($I204="","",VLOOKUP($I204,MASTER!$G:$CF,37,0))</f>
        <v/>
      </c>
      <c r="R204" s="99" t="str">
        <f t="shared" si="356"/>
        <v/>
      </c>
      <c r="S204" s="208" t="str">
        <f>IF($I204="","",VLOOKUP($I204,MASTER!$G:$CF,39,0))</f>
        <v/>
      </c>
      <c r="T204" s="208" t="str">
        <f>IF($I204="","",VLOOKUP($I204,MASTER!$G:$CF,38,0))</f>
        <v/>
      </c>
      <c r="U204" s="208" t="str">
        <f>IF($I204="","",VLOOKUP($I204,MASTER!$G:$CF,41,0))</f>
        <v/>
      </c>
      <c r="V204" s="100" t="str">
        <f t="shared" si="357"/>
        <v/>
      </c>
      <c r="W204" s="170" t="str">
        <f t="shared" si="358"/>
        <v/>
      </c>
      <c r="X204" s="101" t="str">
        <f t="shared" si="359"/>
        <v/>
      </c>
      <c r="Y204" s="740" t="e">
        <f t="shared" si="351"/>
        <v>#VALUE!</v>
      </c>
      <c r="Z204" s="211" t="str">
        <f t="shared" si="416"/>
        <v/>
      </c>
      <c r="AA204" s="102" t="str">
        <f t="shared" ref="AA204" si="421">IF(I204="","",Z204+X204/1440)</f>
        <v/>
      </c>
      <c r="AB204" s="102"/>
      <c r="AC204" s="102"/>
      <c r="AD204" s="102"/>
      <c r="AE204" s="299">
        <f>IFERROR(IF($I204="","",VLOOKUP($I204,MASTER!$G:$CF,56,0))*$X204,0)</f>
        <v>0</v>
      </c>
      <c r="AF204" s="299">
        <f>IFERROR(IF($I204="","",VLOOKUP($I204,MASTER!$G:$CF,57,0))*$X204,0)</f>
        <v>0</v>
      </c>
      <c r="AG204" s="299">
        <f>IFERROR(IF($I204="","",VLOOKUP($I204,MASTER!$G:$CF,58,0))*$X204,0)</f>
        <v>0</v>
      </c>
      <c r="AH204" s="299">
        <f>IFERROR(IF($I204="","",VLOOKUP($I204,MASTER!$G:$CF,59,0))*$X204,0)</f>
        <v>0</v>
      </c>
      <c r="AI204" s="212"/>
      <c r="AJ204" s="753"/>
      <c r="AK204" s="106">
        <f t="shared" si="415"/>
        <v>0</v>
      </c>
      <c r="AM204" s="104"/>
      <c r="AN204" s="105" t="str">
        <f>IF(L204="","",L204*P204)</f>
        <v/>
      </c>
      <c r="AO204" s="106" t="str">
        <f>IF(X204="","",X204*P204)</f>
        <v/>
      </c>
      <c r="AP204" s="107" t="e">
        <f>+X204/(60*24)</f>
        <v>#VALUE!</v>
      </c>
    </row>
    <row r="205" spans="1:42" ht="50.1" hidden="1" customHeight="1">
      <c r="A205" s="271" t="e">
        <f>VLOOKUP($I205,MASTER!$B:$B,2,0)</f>
        <v>#N/A</v>
      </c>
      <c r="C205" s="207"/>
      <c r="D205" s="93" t="str">
        <f>IF($I205="","",VLOOKUP($I205,MASTER!$G:$CF,2,0))</f>
        <v/>
      </c>
      <c r="E205" s="93" t="str">
        <f>IF($I205="","",VLOOKUP($I205,MASTER!$G:$CF,25,0))</f>
        <v/>
      </c>
      <c r="F205" s="93" t="str">
        <f>IF($I205="","",VLOOKUP($I205,MASTER!$G:$CF,27,0))</f>
        <v/>
      </c>
      <c r="G205" s="760">
        <f t="shared" si="355"/>
        <v>0</v>
      </c>
      <c r="H205" s="94" t="str">
        <f t="shared" si="414"/>
        <v/>
      </c>
      <c r="I205" s="171"/>
      <c r="J205" s="172"/>
      <c r="K205" s="173"/>
      <c r="L205" s="245"/>
      <c r="M205" s="97"/>
      <c r="N205" s="226"/>
      <c r="O205" s="98"/>
      <c r="P205" s="93" t="str">
        <f>IF($I205="","",VLOOKUP($I205,MASTER!$G:$CF,65,0))</f>
        <v/>
      </c>
      <c r="Q205" s="93" t="str">
        <f>IF($I205="","",VLOOKUP($I205,MASTER!$G:$CF,37,0))</f>
        <v/>
      </c>
      <c r="R205" s="99" t="str">
        <f t="shared" si="356"/>
        <v/>
      </c>
      <c r="S205" s="208" t="str">
        <f>IF($I205="","",VLOOKUP($I205,MASTER!$G:$CF,39,0))</f>
        <v/>
      </c>
      <c r="T205" s="208" t="str">
        <f>IF($I205="","",VLOOKUP($I205,MASTER!$G:$CF,38,0))</f>
        <v/>
      </c>
      <c r="U205" s="208" t="str">
        <f>IF($I205="","",VLOOKUP($I205,MASTER!$G:$CF,41,0))</f>
        <v/>
      </c>
      <c r="V205" s="100" t="str">
        <f t="shared" si="357"/>
        <v/>
      </c>
      <c r="W205" s="170" t="str">
        <f t="shared" si="358"/>
        <v/>
      </c>
      <c r="X205" s="101" t="str">
        <f t="shared" si="359"/>
        <v/>
      </c>
      <c r="Y205" s="740" t="e">
        <f t="shared" si="351"/>
        <v>#VALUE!</v>
      </c>
      <c r="Z205" s="211" t="str">
        <f t="shared" si="416"/>
        <v/>
      </c>
      <c r="AA205" s="102" t="str">
        <f>IF(I205="","",Z205+X205/1440)</f>
        <v/>
      </c>
      <c r="AB205" s="102"/>
      <c r="AC205" s="102"/>
      <c r="AD205" s="293"/>
      <c r="AE205" s="299">
        <f>IFERROR(IF($I205="","",VLOOKUP($I205,MASTER!$G:$CF,56,0))*$X205,0)</f>
        <v>0</v>
      </c>
      <c r="AF205" s="299">
        <f>IFERROR(IF($I205="","",VLOOKUP($I205,MASTER!$G:$CF,57,0))*$X205,0)</f>
        <v>0</v>
      </c>
      <c r="AG205" s="299">
        <f>IFERROR(IF($I205="","",VLOOKUP($I205,MASTER!$G:$CF,58,0))*$X205,0)</f>
        <v>0</v>
      </c>
      <c r="AH205" s="299">
        <f>IFERROR(IF($I205="","",VLOOKUP($I205,MASTER!$G:$CF,59,0))*$X205,0)</f>
        <v>0</v>
      </c>
      <c r="AI205" s="212"/>
      <c r="AJ205" s="753"/>
      <c r="AK205" s="213">
        <f t="shared" ref="AK205" si="422">IF(L205="",0,P205*L205)</f>
        <v>0</v>
      </c>
      <c r="AM205" s="104"/>
      <c r="AN205" s="105" t="str">
        <f t="shared" ref="AN205" si="423">IF(L205="","",L205*P205)</f>
        <v/>
      </c>
      <c r="AO205" s="106" t="str">
        <f t="shared" ref="AO205" si="424">IF(X205="","",X205*P205)</f>
        <v/>
      </c>
      <c r="AP205" s="107" t="e">
        <f t="shared" ref="AP205" si="425">+X205/(60*24)</f>
        <v>#VALUE!</v>
      </c>
    </row>
    <row r="206" spans="1:42" s="236" customFormat="1" ht="50.1" hidden="1" customHeight="1">
      <c r="A206" s="271" t="e">
        <f>VLOOKUP($I206,MASTER!$B:$B,2,0)</f>
        <v>#N/A</v>
      </c>
      <c r="B206" s="217"/>
      <c r="C206" s="306"/>
      <c r="D206" s="173" t="str">
        <f>IF($I206="","",VLOOKUP($I206,MASTER!$G:$CF,2,0))</f>
        <v/>
      </c>
      <c r="E206" s="173" t="str">
        <f>IF($I206="","",VLOOKUP($I206,MASTER!$G:$CF,25,0))</f>
        <v/>
      </c>
      <c r="F206" s="173" t="str">
        <f>IF($I206="","",VLOOKUP($I206,MASTER!$G:$CF,27,0))</f>
        <v/>
      </c>
      <c r="G206" s="760">
        <f t="shared" si="355"/>
        <v>0</v>
      </c>
      <c r="H206" s="298" t="str">
        <f t="shared" ref="H206" si="426">IF($L206&lt;$F206="0","0",IF($L206="","",ROUNDUP(L206/F206,0)))</f>
        <v/>
      </c>
      <c r="I206" s="171"/>
      <c r="J206" s="172"/>
      <c r="K206" s="173"/>
      <c r="L206" s="245"/>
      <c r="M206" s="174"/>
      <c r="N206" s="226"/>
      <c r="O206" s="268"/>
      <c r="P206" s="93" t="str">
        <f>IF($I206="","",VLOOKUP($I206,MASTER!$G:$CF,65,0))</f>
        <v/>
      </c>
      <c r="Q206" s="93" t="str">
        <f>IF($I206="","",VLOOKUP($I206,MASTER!$G:$CF,37,0))</f>
        <v/>
      </c>
      <c r="R206" s="99" t="str">
        <f t="shared" si="356"/>
        <v/>
      </c>
      <c r="S206" s="208" t="str">
        <f>IF($I206="","",VLOOKUP($I206,MASTER!$G:$CF,39,0))</f>
        <v/>
      </c>
      <c r="T206" s="208" t="str">
        <f>IF($I206="","",VLOOKUP($I206,MASTER!$G:$CF,38,0))</f>
        <v/>
      </c>
      <c r="U206" s="208" t="str">
        <f>IF($I206="","",VLOOKUP($I206,MASTER!$G:$CF,41,0))</f>
        <v/>
      </c>
      <c r="V206" s="100" t="str">
        <f t="shared" si="357"/>
        <v/>
      </c>
      <c r="W206" s="170" t="str">
        <f t="shared" si="358"/>
        <v/>
      </c>
      <c r="X206" s="101" t="str">
        <f t="shared" si="359"/>
        <v/>
      </c>
      <c r="Y206" s="740" t="e">
        <f t="shared" si="351"/>
        <v>#VALUE!</v>
      </c>
      <c r="Z206" s="211" t="str">
        <f t="shared" si="416"/>
        <v/>
      </c>
      <c r="AA206" s="269" t="str">
        <f>IF(I206="","",Z206+X206/1440)</f>
        <v/>
      </c>
      <c r="AB206" s="269"/>
      <c r="AC206" s="269"/>
      <c r="AD206" s="269"/>
      <c r="AE206" s="299">
        <f>IFERROR(IF($I206="","",VLOOKUP($I206,MASTER!$G:$CF,56,0))*$X206,0)</f>
        <v>0</v>
      </c>
      <c r="AF206" s="299">
        <f>IFERROR(IF($I206="","",VLOOKUP($I206,MASTER!$G:$CF,57,0))*$X206,0)</f>
        <v>0</v>
      </c>
      <c r="AG206" s="299">
        <f>IFERROR(IF($I206="","",VLOOKUP($I206,MASTER!$G:$CF,58,0))*$X206,0)</f>
        <v>0</v>
      </c>
      <c r="AH206" s="299">
        <f>IFERROR(IF($I206="","",VLOOKUP($I206,MASTER!$G:$CF,59,0))*$X206,0)</f>
        <v>0</v>
      </c>
      <c r="AI206" s="757"/>
      <c r="AJ206" s="755"/>
      <c r="AK206" s="106">
        <f t="shared" ref="AK206" si="427">IF(L206="",0,P206*L206)</f>
        <v>0</v>
      </c>
      <c r="AM206" s="307"/>
      <c r="AN206" s="308" t="str">
        <f t="shared" ref="AN206" si="428">IF(L206="","",L206*P206)</f>
        <v/>
      </c>
      <c r="AO206" s="309" t="str">
        <f t="shared" ref="AO206" si="429">IF(X206="","",X206*P206)</f>
        <v/>
      </c>
      <c r="AP206" s="310" t="e">
        <f t="shared" ref="AP206" si="430">+X206/(60*24)</f>
        <v>#VALUE!</v>
      </c>
    </row>
    <row r="207" spans="1:42" ht="50.1" hidden="1" customHeight="1">
      <c r="A207" s="271" t="e">
        <f>VLOOKUP($I207,MASTER!$B:$B,2,0)</f>
        <v>#N/A</v>
      </c>
      <c r="C207" s="207"/>
      <c r="D207" s="93" t="str">
        <f>IF($I207="","",VLOOKUP($I207,MASTER!$G:$CF,2,0))</f>
        <v/>
      </c>
      <c r="E207" s="93" t="str">
        <f>IF($I207="","",VLOOKUP($I207,MASTER!$G:$CF,25,0))</f>
        <v/>
      </c>
      <c r="F207" s="93" t="str">
        <f>IF($I207="","",VLOOKUP($I207,MASTER!$G:$CF,27,0))</f>
        <v/>
      </c>
      <c r="G207" s="760">
        <f t="shared" si="355"/>
        <v>0</v>
      </c>
      <c r="H207" s="94" t="str">
        <f t="shared" ref="H207:H208" si="431">IF($L207&lt;$F207="0","0",IF($L207="","",ROUNDUP(L207/F207,0)))</f>
        <v/>
      </c>
      <c r="I207" s="171"/>
      <c r="J207" s="172"/>
      <c r="K207" s="173"/>
      <c r="L207" s="245"/>
      <c r="M207" s="97"/>
      <c r="N207" s="226"/>
      <c r="O207" s="98"/>
      <c r="P207" s="93" t="str">
        <f>IF($I207="","",VLOOKUP($I207,MASTER!$G:$CF,65,0))</f>
        <v/>
      </c>
      <c r="Q207" s="93" t="str">
        <f>IF($I207="","",VLOOKUP($I207,MASTER!$G:$CF,37,0))</f>
        <v/>
      </c>
      <c r="R207" s="99" t="str">
        <f t="shared" si="356"/>
        <v/>
      </c>
      <c r="S207" s="208" t="str">
        <f>IF($I207="","",VLOOKUP($I207,MASTER!$G:$CF,39,0))</f>
        <v/>
      </c>
      <c r="T207" s="208" t="str">
        <f>IF($I207="","",VLOOKUP($I207,MASTER!$G:$CF,38,0))</f>
        <v/>
      </c>
      <c r="U207" s="208" t="str">
        <f>IF($I207="","",VLOOKUP($I207,MASTER!$G:$CF,41,0))</f>
        <v/>
      </c>
      <c r="V207" s="100" t="str">
        <f t="shared" si="357"/>
        <v/>
      </c>
      <c r="W207" s="170" t="str">
        <f t="shared" si="358"/>
        <v/>
      </c>
      <c r="X207" s="101" t="str">
        <f t="shared" si="359"/>
        <v/>
      </c>
      <c r="Y207" s="740" t="e">
        <f t="shared" si="351"/>
        <v>#VALUE!</v>
      </c>
      <c r="Z207" s="211" t="str">
        <f t="shared" si="416"/>
        <v/>
      </c>
      <c r="AA207" s="102" t="str">
        <f>IF(I207="","",Z207+X207/1440)</f>
        <v/>
      </c>
      <c r="AB207" s="102"/>
      <c r="AC207" s="102"/>
      <c r="AD207" s="102"/>
      <c r="AE207" s="299">
        <f>IFERROR(IF($I207="","",VLOOKUP($I207,MASTER!$G:$CF,56,0))*$X207,0)</f>
        <v>0</v>
      </c>
      <c r="AF207" s="299">
        <f>IFERROR(IF($I207="","",VLOOKUP($I207,MASTER!$G:$CF,57,0))*$X207,0)</f>
        <v>0</v>
      </c>
      <c r="AG207" s="299">
        <f>IFERROR(IF($I207="","",VLOOKUP($I207,MASTER!$G:$CF,58,0))*$X207,0)</f>
        <v>0</v>
      </c>
      <c r="AH207" s="299">
        <f>IFERROR(IF($I207="","",VLOOKUP($I207,MASTER!$G:$CF,59,0))*$X207,0)</f>
        <v>0</v>
      </c>
      <c r="AI207" s="756"/>
      <c r="AJ207" s="745"/>
      <c r="AK207" s="106">
        <f t="shared" ref="AK207" si="432">IF(L207="",0,P207*L207)</f>
        <v>0</v>
      </c>
      <c r="AM207" s="104"/>
      <c r="AN207" s="105" t="str">
        <f t="shared" ref="AN207" si="433">IF(L207="","",L207*P207)</f>
        <v/>
      </c>
      <c r="AO207" s="106" t="str">
        <f t="shared" ref="AO207:AO211" si="434">IF(X207="","",X207*P207)</f>
        <v/>
      </c>
      <c r="AP207" s="107" t="e">
        <f t="shared" ref="AP207:AP211" si="435">+X207/(60*24)</f>
        <v>#VALUE!</v>
      </c>
    </row>
    <row r="208" spans="1:42" ht="50.1" hidden="1" customHeight="1">
      <c r="A208" s="271" t="e">
        <f>VLOOKUP($I208,MASTER!$B:$B,2,0)</f>
        <v>#N/A</v>
      </c>
      <c r="C208" s="207"/>
      <c r="D208" s="93" t="str">
        <f>IF($I208="","",VLOOKUP($I208,MASTER!$G:$CF,2,0))</f>
        <v/>
      </c>
      <c r="E208" s="93" t="str">
        <f>IF($I208="","",VLOOKUP($I208,MASTER!$G:$CF,25,0))</f>
        <v/>
      </c>
      <c r="F208" s="93" t="str">
        <f>IF($I208="","",VLOOKUP($I208,MASTER!$G:$CF,27,0))</f>
        <v/>
      </c>
      <c r="G208" s="760">
        <f t="shared" si="355"/>
        <v>0</v>
      </c>
      <c r="H208" s="94" t="str">
        <f t="shared" si="431"/>
        <v/>
      </c>
      <c r="I208" s="171"/>
      <c r="J208" s="172"/>
      <c r="K208" s="173"/>
      <c r="L208" s="245"/>
      <c r="M208" s="97"/>
      <c r="N208" s="226"/>
      <c r="O208" s="98"/>
      <c r="P208" s="93" t="str">
        <f>IF($I208="","",VLOOKUP($I208,MASTER!$G:$CF,65,0))</f>
        <v/>
      </c>
      <c r="Q208" s="93" t="str">
        <f>IF($I208="","",VLOOKUP($I208,MASTER!$G:$CF,37,0))</f>
        <v/>
      </c>
      <c r="R208" s="99" t="str">
        <f t="shared" si="356"/>
        <v/>
      </c>
      <c r="S208" s="208" t="str">
        <f>IF($I208="","",VLOOKUP($I208,MASTER!$G:$CF,39,0))</f>
        <v/>
      </c>
      <c r="T208" s="208" t="str">
        <f>IF($I208="","",VLOOKUP($I208,MASTER!$G:$CF,38,0))</f>
        <v/>
      </c>
      <c r="U208" s="208" t="str">
        <f>IF($I208="","",VLOOKUP($I208,MASTER!$G:$CF,41,0))</f>
        <v/>
      </c>
      <c r="V208" s="100" t="str">
        <f t="shared" si="357"/>
        <v/>
      </c>
      <c r="W208" s="170" t="str">
        <f t="shared" si="358"/>
        <v/>
      </c>
      <c r="X208" s="101" t="str">
        <f t="shared" si="359"/>
        <v/>
      </c>
      <c r="Y208" s="740" t="e">
        <f t="shared" si="351"/>
        <v>#VALUE!</v>
      </c>
      <c r="Z208" s="211" t="str">
        <f t="shared" si="416"/>
        <v/>
      </c>
      <c r="AA208" s="102" t="str">
        <f>IF(I208="","",Z208+X208/1440)</f>
        <v/>
      </c>
      <c r="AB208" s="102"/>
      <c r="AC208" s="102"/>
      <c r="AD208" s="102"/>
      <c r="AE208" s="299">
        <f>IFERROR(IF($I208="","",VLOOKUP($I208,MASTER!$G:$CF,56,0))*$X208,0)</f>
        <v>0</v>
      </c>
      <c r="AF208" s="299">
        <f>IFERROR(IF($I208="","",VLOOKUP($I208,MASTER!$G:$CF,57,0))*$X208,0)</f>
        <v>0</v>
      </c>
      <c r="AG208" s="299">
        <f>IFERROR(IF($I208="","",VLOOKUP($I208,MASTER!$G:$CF,58,0))*$X208,0)</f>
        <v>0</v>
      </c>
      <c r="AH208" s="299">
        <f>IFERROR(IF($I208="","",VLOOKUP($I208,MASTER!$G:$CF,59,0))*$X208,0)</f>
        <v>0</v>
      </c>
      <c r="AI208" s="212"/>
      <c r="AJ208" s="753"/>
      <c r="AK208" s="106">
        <f>IF(L208="",0,P208*L208)</f>
        <v>0</v>
      </c>
      <c r="AM208" s="104"/>
      <c r="AN208" s="105" t="str">
        <f t="shared" ref="AN208" si="436">IF(L208="","",L208*P208)</f>
        <v/>
      </c>
      <c r="AO208" s="106" t="str">
        <f t="shared" si="434"/>
        <v/>
      </c>
      <c r="AP208" s="107" t="e">
        <f t="shared" si="435"/>
        <v>#VALUE!</v>
      </c>
    </row>
    <row r="209" spans="1:42" s="206" customFormat="1" ht="50.1" hidden="1" customHeight="1">
      <c r="A209" s="271" t="e">
        <f>VLOOKUP($I209,MASTER!$B:$B,2,0)</f>
        <v>#N/A</v>
      </c>
      <c r="B209" s="272"/>
      <c r="C209" s="207"/>
      <c r="D209" s="93" t="str">
        <f>IF($I209="","",VLOOKUP($I209,MASTER!$G:$CF,2,0))</f>
        <v/>
      </c>
      <c r="E209" s="93" t="str">
        <f>IF($I209="","",VLOOKUP($I209,MASTER!$G:$CF,25,0))</f>
        <v/>
      </c>
      <c r="F209" s="93" t="str">
        <f>IF($I209="","",VLOOKUP($I209,MASTER!$G:$CF,27,0))</f>
        <v/>
      </c>
      <c r="G209" s="760">
        <f t="shared" si="355"/>
        <v>0</v>
      </c>
      <c r="H209" s="94" t="str">
        <f t="shared" ref="H209" si="437">IF($L209&lt;$F209="0","0",IF($L209="","",ROUNDUP(L209/F209,0)))</f>
        <v/>
      </c>
      <c r="I209" s="171"/>
      <c r="J209" s="172"/>
      <c r="K209" s="173"/>
      <c r="L209" s="245"/>
      <c r="M209" s="97"/>
      <c r="N209" s="226"/>
      <c r="O209" s="98"/>
      <c r="P209" s="93" t="str">
        <f>IF($I209="","",VLOOKUP($I209,MASTER!$G:$CF,65,0))</f>
        <v/>
      </c>
      <c r="Q209" s="93" t="str">
        <f>IF($I209="","",VLOOKUP($I209,MASTER!$G:$CF,37,0))</f>
        <v/>
      </c>
      <c r="R209" s="99" t="str">
        <f t="shared" si="356"/>
        <v/>
      </c>
      <c r="S209" s="208" t="str">
        <f>IF($I209="","",VLOOKUP($I209,MASTER!$G:$CF,39,0))</f>
        <v/>
      </c>
      <c r="T209" s="208" t="str">
        <f>IF($I209="","",VLOOKUP($I209,MASTER!$G:$CF,38,0))</f>
        <v/>
      </c>
      <c r="U209" s="208" t="str">
        <f>IF($I209="","",VLOOKUP($I209,MASTER!$G:$CF,41,0))</f>
        <v/>
      </c>
      <c r="V209" s="100" t="str">
        <f t="shared" si="357"/>
        <v/>
      </c>
      <c r="W209" s="170" t="str">
        <f t="shared" si="358"/>
        <v/>
      </c>
      <c r="X209" s="101" t="str">
        <f t="shared" si="359"/>
        <v/>
      </c>
      <c r="Y209" s="740" t="e">
        <f t="shared" si="351"/>
        <v>#VALUE!</v>
      </c>
      <c r="Z209" s="211" t="str">
        <f t="shared" si="416"/>
        <v/>
      </c>
      <c r="AA209" s="102" t="str">
        <f t="shared" ref="AA209" si="438">IF(I209="","",Z209+X209/1440)</f>
        <v/>
      </c>
      <c r="AB209" s="102"/>
      <c r="AC209" s="102"/>
      <c r="AD209" s="102"/>
      <c r="AE209" s="299">
        <f>IFERROR(IF($I209="","",VLOOKUP($I209,MASTER!$G:$CF,56,0))*$X209,0)</f>
        <v>0</v>
      </c>
      <c r="AF209" s="299">
        <f>IFERROR(IF($I209="","",VLOOKUP($I209,MASTER!$G:$CF,57,0))*$X209,0)</f>
        <v>0</v>
      </c>
      <c r="AG209" s="299">
        <f>IFERROR(IF($I209="","",VLOOKUP($I209,MASTER!$G:$CF,58,0))*$X209,0)</f>
        <v>0</v>
      </c>
      <c r="AH209" s="299">
        <f>IFERROR(IF($I209="","",VLOOKUP($I209,MASTER!$G:$CF,59,0))*$X209,0)</f>
        <v>0</v>
      </c>
      <c r="AI209" s="212"/>
      <c r="AJ209" s="753"/>
      <c r="AK209" s="213">
        <f t="shared" ref="AK209" si="439">IF(L209="",0,P209*L209)</f>
        <v>0</v>
      </c>
      <c r="AM209" s="214"/>
      <c r="AN209" s="215" t="str">
        <f t="shared" ref="AN209" si="440">IF(L209="","",L209*P209)</f>
        <v/>
      </c>
      <c r="AO209" s="213" t="str">
        <f t="shared" si="434"/>
        <v/>
      </c>
      <c r="AP209" s="216" t="e">
        <f t="shared" si="435"/>
        <v>#VALUE!</v>
      </c>
    </row>
    <row r="210" spans="1:42" ht="50.1" hidden="1" customHeight="1">
      <c r="A210" s="271" t="e">
        <f>VLOOKUP($I210,MASTER!$B:$B,2,0)</f>
        <v>#N/A</v>
      </c>
      <c r="C210" s="207"/>
      <c r="D210" s="93" t="str">
        <f>IF($I210="","",VLOOKUP($I210,MASTER!$G:$CF,2,0))</f>
        <v/>
      </c>
      <c r="E210" s="93" t="str">
        <f>IF($I210="","",VLOOKUP($I210,MASTER!$G:$CF,25,0))</f>
        <v/>
      </c>
      <c r="F210" s="93" t="str">
        <f>IF($I210="","",VLOOKUP($I210,MASTER!$G:$CF,27,0))</f>
        <v/>
      </c>
      <c r="G210" s="760">
        <f t="shared" si="355"/>
        <v>0</v>
      </c>
      <c r="H210" s="94" t="str">
        <f t="shared" ref="H210" si="441">IF($L210&lt;$F210="0","0",IF($L210="","",ROUNDUP(L210/F210,0)))</f>
        <v/>
      </c>
      <c r="I210" s="95"/>
      <c r="J210" s="96"/>
      <c r="K210" s="93"/>
      <c r="L210" s="244"/>
      <c r="M210" s="97"/>
      <c r="N210" s="226"/>
      <c r="O210" s="98"/>
      <c r="P210" s="93" t="str">
        <f>IF($I210="","",VLOOKUP($I210,MASTER!$G:$CF,65,0))</f>
        <v/>
      </c>
      <c r="Q210" s="93" t="str">
        <f>IF($I210="","",VLOOKUP($I210,MASTER!$G:$CF,37,0))</f>
        <v/>
      </c>
      <c r="R210" s="99" t="str">
        <f t="shared" si="356"/>
        <v/>
      </c>
      <c r="S210" s="208" t="str">
        <f>IF($I210="","",VLOOKUP($I210,MASTER!$G:$CF,39,0))</f>
        <v/>
      </c>
      <c r="T210" s="208" t="str">
        <f>IF($I210="","",VLOOKUP($I210,MASTER!$G:$CF,38,0))</f>
        <v/>
      </c>
      <c r="U210" s="208" t="str">
        <f>IF($I210="","",VLOOKUP($I210,MASTER!$G:$CF,41,0))</f>
        <v/>
      </c>
      <c r="V210" s="100" t="str">
        <f t="shared" si="357"/>
        <v/>
      </c>
      <c r="W210" s="170" t="str">
        <f t="shared" si="358"/>
        <v/>
      </c>
      <c r="X210" s="101" t="str">
        <f t="shared" si="359"/>
        <v/>
      </c>
      <c r="Y210" s="740" t="e">
        <f t="shared" si="351"/>
        <v>#VALUE!</v>
      </c>
      <c r="Z210" s="211" t="str">
        <f t="shared" si="416"/>
        <v/>
      </c>
      <c r="AA210" s="102" t="str">
        <f t="shared" ref="AA210" si="442">IF(I210="","",Z210+X210/1440)</f>
        <v/>
      </c>
      <c r="AB210" s="102"/>
      <c r="AC210" s="102"/>
      <c r="AD210" s="102"/>
      <c r="AE210" s="299">
        <f>IFERROR(IF($I210="","",VLOOKUP($I210,MASTER!$G:$CF,56,0))*$X210,0)</f>
        <v>0</v>
      </c>
      <c r="AF210" s="299">
        <f>IFERROR(IF($I210="","",VLOOKUP($I210,MASTER!$G:$CF,57,0))*$X210,0)</f>
        <v>0</v>
      </c>
      <c r="AG210" s="299">
        <f>IFERROR(IF($I210="","",VLOOKUP($I210,MASTER!$G:$CF,58,0))*$X210,0)</f>
        <v>0</v>
      </c>
      <c r="AH210" s="299">
        <f>IFERROR(IF($I210="","",VLOOKUP($I210,MASTER!$G:$CF,59,0))*$X210,0)</f>
        <v>0</v>
      </c>
      <c r="AI210" s="212"/>
      <c r="AJ210" s="753"/>
      <c r="AK210" s="213">
        <f>IF(L210="",0,P210*L210)</f>
        <v>0</v>
      </c>
      <c r="AN210" s="105" t="str">
        <f>IF(L210="","",L210*P210)</f>
        <v/>
      </c>
      <c r="AO210" s="106" t="str">
        <f t="shared" si="434"/>
        <v/>
      </c>
      <c r="AP210" s="107" t="e">
        <f t="shared" si="435"/>
        <v>#VALUE!</v>
      </c>
    </row>
    <row r="211" spans="1:42" s="206" customFormat="1" ht="50.1" hidden="1" customHeight="1">
      <c r="A211" s="271" t="e">
        <f>VLOOKUP($I211,MASTER!$B:$B,2,0)</f>
        <v>#N/A</v>
      </c>
      <c r="B211" s="272"/>
      <c r="C211" s="207"/>
      <c r="D211" s="93" t="str">
        <f>IF($I211="","",VLOOKUP($I211,MASTER!$G:$CF,2,0))</f>
        <v/>
      </c>
      <c r="E211" s="93" t="str">
        <f>IF($I211="","",VLOOKUP($I211,MASTER!$G:$CF,25,0))</f>
        <v/>
      </c>
      <c r="F211" s="93" t="str">
        <f>IF($I211="","",VLOOKUP($I211,MASTER!$G:$CF,27,0))</f>
        <v/>
      </c>
      <c r="G211" s="760">
        <f t="shared" si="355"/>
        <v>0</v>
      </c>
      <c r="H211" s="94" t="str">
        <f>IF($L211&lt;$F211="0","0",IF($L211="","",ROUNDUP(L211/F211,0)))</f>
        <v/>
      </c>
      <c r="I211" s="171"/>
      <c r="J211" s="96"/>
      <c r="K211" s="93"/>
      <c r="L211" s="244"/>
      <c r="M211" s="97"/>
      <c r="N211" s="226"/>
      <c r="O211" s="98"/>
      <c r="P211" s="93" t="str">
        <f>IF($I211="","",VLOOKUP($I211,MASTER!$G:$CF,65,0))</f>
        <v/>
      </c>
      <c r="Q211" s="93" t="str">
        <f>IF($I211="","",VLOOKUP($I211,MASTER!$G:$CF,37,0))</f>
        <v/>
      </c>
      <c r="R211" s="99" t="str">
        <f t="shared" si="356"/>
        <v/>
      </c>
      <c r="S211" s="208" t="str">
        <f>IF($I211="","",VLOOKUP($I211,MASTER!$G:$CF,39,0))</f>
        <v/>
      </c>
      <c r="T211" s="208" t="str">
        <f>IF($I211="","",VLOOKUP($I211,MASTER!$G:$CF,38,0))</f>
        <v/>
      </c>
      <c r="U211" s="208" t="str">
        <f>IF($I211="","",VLOOKUP($I211,MASTER!$G:$CF,41,0))</f>
        <v/>
      </c>
      <c r="V211" s="100" t="str">
        <f t="shared" si="357"/>
        <v/>
      </c>
      <c r="W211" s="170" t="str">
        <f t="shared" si="358"/>
        <v/>
      </c>
      <c r="X211" s="101" t="str">
        <f t="shared" si="359"/>
        <v/>
      </c>
      <c r="Y211" s="740" t="e">
        <f t="shared" si="351"/>
        <v>#VALUE!</v>
      </c>
      <c r="Z211" s="211" t="str">
        <f t="shared" si="416"/>
        <v/>
      </c>
      <c r="AA211" s="102" t="str">
        <f>IF(I211="","",Z211+X211/1440)</f>
        <v/>
      </c>
      <c r="AB211" s="102"/>
      <c r="AC211" s="102"/>
      <c r="AD211" s="102"/>
      <c r="AE211" s="299">
        <f>IFERROR(IF($I211="","",VLOOKUP($I211,MASTER!$G:$CF,56,0))*$X211,0)</f>
        <v>0</v>
      </c>
      <c r="AF211" s="299">
        <f>IFERROR(IF($I211="","",VLOOKUP($I211,MASTER!$G:$CF,57,0))*$X211,0)</f>
        <v>0</v>
      </c>
      <c r="AG211" s="299">
        <f>IFERROR(IF($I211="","",VLOOKUP($I211,MASTER!$G:$CF,58,0))*$X211,0)</f>
        <v>0</v>
      </c>
      <c r="AH211" s="299">
        <f>IFERROR(IF($I211="","",VLOOKUP($I211,MASTER!$G:$CF,59,0))*$X211,0)</f>
        <v>0</v>
      </c>
      <c r="AI211" s="212"/>
      <c r="AJ211" s="753"/>
      <c r="AK211" s="213">
        <f>IF(L211="",0,P211*L211)</f>
        <v>0</v>
      </c>
      <c r="AM211" s="214"/>
      <c r="AN211" s="215" t="str">
        <f>IF(L211="","",L211*P211)</f>
        <v/>
      </c>
      <c r="AO211" s="213" t="str">
        <f t="shared" si="434"/>
        <v/>
      </c>
      <c r="AP211" s="216" t="e">
        <f t="shared" si="435"/>
        <v>#VALUE!</v>
      </c>
    </row>
    <row r="212" spans="1:42" ht="50.1" hidden="1" customHeight="1">
      <c r="A212" s="271" t="e">
        <f>VLOOKUP($I212,MASTER!$B:$B,2,0)</f>
        <v>#N/A</v>
      </c>
      <c r="C212" s="207"/>
      <c r="D212" s="93" t="str">
        <f>IF($I212="","",VLOOKUP($I212,MASTER!$G:$CF,2,0))</f>
        <v/>
      </c>
      <c r="E212" s="93" t="str">
        <f>IF($I212="","",VLOOKUP($I212,MASTER!$G:$CF,25,0))</f>
        <v/>
      </c>
      <c r="F212" s="93" t="str">
        <f>IF($I212="","",VLOOKUP($I212,MASTER!$G:$CF,27,0))</f>
        <v/>
      </c>
      <c r="G212" s="760">
        <f t="shared" si="355"/>
        <v>0</v>
      </c>
      <c r="H212" s="94" t="str">
        <f>IF($L212&lt;$F212="0","0",IF($L212="","",ROUNDUP(L212/F212,0)))</f>
        <v/>
      </c>
      <c r="I212" s="171"/>
      <c r="J212" s="172"/>
      <c r="K212" s="173"/>
      <c r="L212" s="245"/>
      <c r="M212" s="97"/>
      <c r="N212" s="226"/>
      <c r="O212" s="98"/>
      <c r="P212" s="93" t="str">
        <f>IF($I212="","",VLOOKUP($I212,MASTER!$G:$CF,65,0))</f>
        <v/>
      </c>
      <c r="Q212" s="93" t="str">
        <f>IF($I212="","",VLOOKUP($I212,MASTER!$G:$CF,37,0))</f>
        <v/>
      </c>
      <c r="R212" s="99" t="str">
        <f t="shared" si="356"/>
        <v/>
      </c>
      <c r="S212" s="208" t="str">
        <f>IF($I212="","",VLOOKUP($I212,MASTER!$G:$CF,39,0))</f>
        <v/>
      </c>
      <c r="T212" s="208" t="str">
        <f>IF($I212="","",VLOOKUP($I212,MASTER!$G:$CF,38,0))</f>
        <v/>
      </c>
      <c r="U212" s="208" t="str">
        <f>IF($I212="","",VLOOKUP($I212,MASTER!$G:$CF,41,0))</f>
        <v/>
      </c>
      <c r="V212" s="100" t="str">
        <f t="shared" si="357"/>
        <v/>
      </c>
      <c r="W212" s="170" t="str">
        <f t="shared" si="358"/>
        <v/>
      </c>
      <c r="X212" s="101" t="str">
        <f t="shared" si="359"/>
        <v/>
      </c>
      <c r="Y212" s="740" t="e">
        <f t="shared" si="351"/>
        <v>#VALUE!</v>
      </c>
      <c r="Z212" s="211" t="str">
        <f t="shared" si="416"/>
        <v/>
      </c>
      <c r="AA212" s="102" t="str">
        <f t="shared" ref="AA212" si="443">IF(I212="","",Z212+X212/1440)</f>
        <v/>
      </c>
      <c r="AB212" s="102"/>
      <c r="AC212" s="102"/>
      <c r="AD212" s="102"/>
      <c r="AE212" s="299">
        <f>IFERROR(IF($I212="","",VLOOKUP($I212,MASTER!$G:$CF,56,0))*$X212,0)</f>
        <v>0</v>
      </c>
      <c r="AF212" s="299">
        <f>IFERROR(IF($I212="","",VLOOKUP($I212,MASTER!$G:$CF,57,0))*$X212,0)</f>
        <v>0</v>
      </c>
      <c r="AG212" s="299">
        <f>IFERROR(IF($I212="","",VLOOKUP($I212,MASTER!$G:$CF,58,0))*$X212,0)</f>
        <v>0</v>
      </c>
      <c r="AH212" s="299">
        <f>IFERROR(IF($I212="","",VLOOKUP($I212,MASTER!$G:$CF,59,0))*$X212,0)</f>
        <v>0</v>
      </c>
      <c r="AI212" s="212"/>
      <c r="AJ212" s="753"/>
      <c r="AK212" s="213">
        <f t="shared" ref="AK212" si="444">IF(L212="",0,P212*L212)</f>
        <v>0</v>
      </c>
      <c r="AM212" s="104"/>
      <c r="AN212" s="105" t="str">
        <f>IF(L212="","",L212*P212)</f>
        <v/>
      </c>
      <c r="AO212" s="106" t="str">
        <f t="shared" ref="AO212" si="445">IF(X212="","",X212*P212)</f>
        <v/>
      </c>
      <c r="AP212" s="107" t="e">
        <f t="shared" ref="AP212" si="446">+X212/(60*24)</f>
        <v>#VALUE!</v>
      </c>
    </row>
    <row r="213" spans="1:42" ht="15" customHeight="1" thickBot="1">
      <c r="C213" s="703"/>
      <c r="D213" s="508"/>
      <c r="E213" s="508"/>
      <c r="F213" s="508"/>
      <c r="G213" s="508"/>
      <c r="H213" s="704"/>
      <c r="I213" s="705"/>
      <c r="J213" s="706"/>
      <c r="K213" s="707"/>
      <c r="L213" s="708"/>
      <c r="M213" s="204"/>
      <c r="N213" s="709"/>
      <c r="O213" s="105"/>
      <c r="P213" s="508"/>
      <c r="Q213" s="508"/>
      <c r="R213" s="710"/>
      <c r="S213" s="711"/>
      <c r="T213" s="711"/>
      <c r="U213" s="711"/>
      <c r="V213" s="712"/>
      <c r="W213" s="106"/>
      <c r="X213" s="713"/>
      <c r="Y213" s="105"/>
      <c r="Z213" s="216"/>
      <c r="AA213" s="107"/>
      <c r="AB213" s="107"/>
      <c r="AC213" s="107"/>
      <c r="AD213" s="107"/>
      <c r="AE213" s="107"/>
      <c r="AF213" s="107"/>
      <c r="AG213" s="107"/>
      <c r="AH213" s="107"/>
      <c r="AI213" s="758"/>
      <c r="AJ213" s="213"/>
      <c r="AK213" s="213"/>
      <c r="AM213" s="104"/>
      <c r="AN213" s="105"/>
      <c r="AO213" s="106"/>
      <c r="AP213" s="107"/>
    </row>
    <row r="214" spans="1:42" ht="31.5">
      <c r="A214" s="271" t="e">
        <f>VLOOKUP($I214,MASTER!$B:$B,2,0)</f>
        <v>#N/A</v>
      </c>
      <c r="C214" s="675"/>
      <c r="D214" s="676"/>
      <c r="E214" s="676"/>
      <c r="F214" s="676"/>
      <c r="G214" s="676"/>
      <c r="H214" s="677"/>
      <c r="I214" s="676" t="s">
        <v>1547</v>
      </c>
      <c r="J214" s="678"/>
      <c r="K214" s="676"/>
      <c r="L214" s="714">
        <f>SUM($L$184:$L$211)</f>
        <v>2775</v>
      </c>
      <c r="M214" s="679"/>
      <c r="N214" s="701"/>
      <c r="O214" s="681"/>
      <c r="P214" s="681"/>
      <c r="Q214" s="682">
        <f>AVERAGE($Q$184:$Q$211)</f>
        <v>14.733333333333336</v>
      </c>
      <c r="R214" s="683"/>
      <c r="S214" s="683"/>
      <c r="T214" s="683"/>
      <c r="U214" s="683"/>
      <c r="V214" s="684"/>
      <c r="W214" s="681"/>
      <c r="X214" s="681">
        <f>SUM($X$184:$X$212)</f>
        <v>760</v>
      </c>
      <c r="Y214" s="685"/>
      <c r="Z214" s="686"/>
      <c r="AA214" s="686"/>
      <c r="AB214" s="686"/>
      <c r="AC214" s="686"/>
      <c r="AD214" s="686"/>
      <c r="AE214" s="130">
        <f>SUM(AE$183:AE$212)</f>
        <v>660</v>
      </c>
      <c r="AF214" s="130">
        <f>SUM(AF$183:AF$212)</f>
        <v>660</v>
      </c>
      <c r="AG214" s="130">
        <f>SUM(AG$183:AG$212)</f>
        <v>660</v>
      </c>
      <c r="AH214" s="130">
        <f>SUM(AH$183:AH$212)</f>
        <v>660</v>
      </c>
      <c r="AI214" s="131">
        <f>SUM(AI183:AI212)</f>
        <v>0</v>
      </c>
      <c r="AJ214" s="130">
        <f>SUM(AJ196:AJ212)</f>
        <v>0</v>
      </c>
      <c r="AK214" s="175">
        <f>SUM(AK176:AK212)</f>
        <v>9375</v>
      </c>
      <c r="AN214" s="105">
        <f t="shared" si="349"/>
        <v>0</v>
      </c>
      <c r="AO214" s="106">
        <f t="shared" si="350"/>
        <v>0</v>
      </c>
      <c r="AP214" s="107">
        <f t="shared" ref="AP214:AP237" si="447">+X214/(60*24)</f>
        <v>0.52777777777777779</v>
      </c>
    </row>
    <row r="215" spans="1:42" ht="32.25" thickBot="1">
      <c r="A215" s="271" t="e">
        <f>VLOOKUP($I215,MASTER!$B:$B,2,0)</f>
        <v>#N/A</v>
      </c>
      <c r="C215" s="687"/>
      <c r="D215" s="612"/>
      <c r="E215" s="612"/>
      <c r="F215" s="612"/>
      <c r="G215" s="612"/>
      <c r="H215" s="688"/>
      <c r="I215" s="612"/>
      <c r="J215" s="689"/>
      <c r="K215" s="612"/>
      <c r="L215" s="702"/>
      <c r="M215" s="691"/>
      <c r="N215" s="791"/>
      <c r="O215" s="791"/>
      <c r="P215" s="692"/>
      <c r="Q215" s="693"/>
      <c r="R215" s="694"/>
      <c r="S215" s="694"/>
      <c r="T215" s="694"/>
      <c r="U215" s="694"/>
      <c r="V215" s="695"/>
      <c r="W215" s="692"/>
      <c r="X215" s="696"/>
      <c r="Y215" s="697"/>
      <c r="Z215" s="698"/>
      <c r="AA215" s="698"/>
      <c r="AB215" s="698"/>
      <c r="AC215" s="698"/>
      <c r="AD215" s="698"/>
      <c r="AE215" s="140">
        <f>$AD$181-AE214</f>
        <v>-200</v>
      </c>
      <c r="AF215" s="140">
        <f>$AD$181-AF214</f>
        <v>-200</v>
      </c>
      <c r="AG215" s="140">
        <f>$AD$181-AG214</f>
        <v>-200</v>
      </c>
      <c r="AH215" s="140">
        <f>$AD$181-AH214</f>
        <v>-200</v>
      </c>
      <c r="AI215" s="143"/>
      <c r="AJ215" s="143"/>
      <c r="AK215" s="40">
        <f>+AK214/(AE214+AF214+AG214+AH214)*60</f>
        <v>213.06818181818181</v>
      </c>
      <c r="AN215" s="105" t="str">
        <f t="shared" si="349"/>
        <v/>
      </c>
      <c r="AO215" s="106" t="str">
        <f t="shared" si="350"/>
        <v/>
      </c>
      <c r="AP215" s="107">
        <f t="shared" si="447"/>
        <v>0</v>
      </c>
    </row>
    <row r="216" spans="1:42" ht="31.5" customHeight="1">
      <c r="A216" s="271" t="e">
        <f>VLOOKUP($I216,MASTER!$B:$B,2,0)</f>
        <v>#N/A</v>
      </c>
      <c r="C216" s="40"/>
      <c r="D216" s="40"/>
      <c r="E216" s="40"/>
      <c r="F216" s="40"/>
      <c r="G216" s="40"/>
      <c r="H216" s="144"/>
      <c r="I216" s="40"/>
      <c r="J216" s="145"/>
      <c r="K216" s="40"/>
      <c r="L216" s="256"/>
      <c r="M216" s="146"/>
      <c r="N216" s="229"/>
      <c r="O216" s="147"/>
      <c r="P216" s="147"/>
      <c r="Q216" s="148"/>
      <c r="R216" s="149"/>
      <c r="S216" s="149"/>
      <c r="T216" s="149"/>
      <c r="U216" s="149"/>
      <c r="V216" s="150"/>
      <c r="W216" s="147"/>
      <c r="X216" s="175"/>
      <c r="Y216" s="151"/>
      <c r="Z216" s="152"/>
      <c r="AA216" s="152"/>
      <c r="AB216" s="152"/>
      <c r="AC216" s="152"/>
      <c r="AD216" s="152"/>
      <c r="AE216" s="175"/>
      <c r="AF216" s="175"/>
      <c r="AG216" s="175"/>
      <c r="AH216" s="175"/>
      <c r="AI216" s="40"/>
      <c r="AJ216" s="40"/>
      <c r="AK216" s="40"/>
      <c r="AN216" s="105" t="str">
        <f t="shared" si="349"/>
        <v/>
      </c>
      <c r="AO216" s="106" t="str">
        <f t="shared" si="350"/>
        <v/>
      </c>
      <c r="AP216" s="107">
        <f t="shared" si="447"/>
        <v>0</v>
      </c>
    </row>
    <row r="217" spans="1:42" ht="31.5" customHeight="1">
      <c r="A217" s="271" t="e">
        <f>VLOOKUP($I217,MASTER!$B:$B,2,0)</f>
        <v>#N/A</v>
      </c>
      <c r="C217" s="40"/>
      <c r="D217" s="513" t="s">
        <v>1001</v>
      </c>
      <c r="E217" s="517"/>
      <c r="F217" s="40"/>
      <c r="G217" s="40"/>
      <c r="H217" s="144"/>
      <c r="I217" s="40"/>
      <c r="J217" s="145"/>
      <c r="K217" s="40"/>
      <c r="L217" s="256"/>
      <c r="M217" s="146"/>
      <c r="N217" s="229"/>
      <c r="O217" s="550"/>
      <c r="P217" s="550"/>
      <c r="Q217" s="550"/>
      <c r="R217" s="550"/>
      <c r="S217" s="550"/>
      <c r="T217" s="550"/>
      <c r="U217" s="550"/>
      <c r="V217" s="550"/>
      <c r="W217" s="550"/>
      <c r="X217" s="550"/>
      <c r="Y217" s="550"/>
      <c r="Z217" s="550"/>
      <c r="AA217" s="550"/>
      <c r="AB217" s="550"/>
      <c r="AC217" s="550"/>
      <c r="AD217" s="551"/>
      <c r="AE217" s="551"/>
      <c r="AF217" s="551"/>
      <c r="AG217" s="551"/>
      <c r="AH217" s="551"/>
      <c r="AI217" s="551"/>
      <c r="AJ217" s="551"/>
      <c r="AK217" s="40"/>
      <c r="AN217" s="105" t="str">
        <f t="shared" si="349"/>
        <v/>
      </c>
      <c r="AO217" s="106" t="str">
        <f t="shared" si="350"/>
        <v/>
      </c>
      <c r="AP217" s="107">
        <f t="shared" si="447"/>
        <v>0</v>
      </c>
    </row>
    <row r="218" spans="1:42" ht="31.5" customHeight="1">
      <c r="A218" s="271" t="e">
        <f>VLOOKUP($I218,MASTER!$B:$B,2,0)</f>
        <v>#N/A</v>
      </c>
      <c r="C218" s="40"/>
      <c r="D218" s="514" t="s">
        <v>1002</v>
      </c>
      <c r="E218" s="519">
        <f>+L214</f>
        <v>2775</v>
      </c>
      <c r="F218" s="43"/>
      <c r="G218" s="43"/>
      <c r="H218" s="153"/>
      <c r="I218" s="157"/>
      <c r="J218" s="157"/>
      <c r="K218" s="157"/>
      <c r="L218" s="257"/>
      <c r="M218" s="157"/>
      <c r="N218" s="238"/>
      <c r="O218" s="550"/>
      <c r="P218" s="550"/>
      <c r="Q218" s="550"/>
      <c r="R218" s="550"/>
      <c r="S218" s="550"/>
      <c r="T218" s="550"/>
      <c r="U218" s="550"/>
      <c r="V218" s="550"/>
      <c r="W218" s="550"/>
      <c r="X218" s="550"/>
      <c r="Y218" s="550"/>
      <c r="Z218" s="550"/>
      <c r="AA218" s="550"/>
      <c r="AB218" s="550"/>
      <c r="AC218" s="550"/>
      <c r="AD218" s="551"/>
      <c r="AE218" s="551"/>
      <c r="AF218" s="551"/>
      <c r="AG218" s="551"/>
      <c r="AH218" s="551"/>
      <c r="AI218" s="551"/>
      <c r="AJ218" s="551"/>
      <c r="AK218" s="40"/>
      <c r="AN218" s="105" t="str">
        <f t="shared" si="349"/>
        <v/>
      </c>
      <c r="AO218" s="106" t="str">
        <f t="shared" si="350"/>
        <v/>
      </c>
      <c r="AP218" s="107">
        <f t="shared" si="447"/>
        <v>0</v>
      </c>
    </row>
    <row r="219" spans="1:42" ht="31.5" customHeight="1">
      <c r="A219" s="271" t="e">
        <f>VLOOKUP($I219,MASTER!$B:$B,2,0)</f>
        <v>#N/A</v>
      </c>
      <c r="C219" s="40"/>
      <c r="D219" s="513" t="s">
        <v>1003</v>
      </c>
      <c r="E219" s="519">
        <f>+AE214</f>
        <v>660</v>
      </c>
      <c r="F219" s="43"/>
      <c r="G219" s="43"/>
      <c r="H219" s="153"/>
      <c r="I219" s="43"/>
      <c r="J219" s="154"/>
      <c r="K219" s="43"/>
      <c r="L219" s="260"/>
      <c r="M219" s="43"/>
      <c r="N219" s="230"/>
      <c r="O219" s="43"/>
      <c r="P219" s="43"/>
      <c r="Q219" s="148"/>
      <c r="R219" s="149"/>
      <c r="S219" s="149"/>
      <c r="T219" s="149"/>
      <c r="U219" s="149"/>
      <c r="V219" s="150"/>
      <c r="W219" s="147"/>
      <c r="X219" s="237"/>
      <c r="Y219" s="237"/>
      <c r="Z219" s="237"/>
      <c r="AA219" s="237"/>
      <c r="AB219" s="237"/>
      <c r="AC219" s="187"/>
      <c r="AD219" s="187"/>
      <c r="AE219" s="187"/>
      <c r="AF219" s="175"/>
      <c r="AG219" s="175"/>
      <c r="AH219" s="175"/>
      <c r="AI219" s="40"/>
      <c r="AJ219" s="40"/>
      <c r="AK219" s="40"/>
      <c r="AN219" s="105" t="str">
        <f t="shared" si="349"/>
        <v/>
      </c>
      <c r="AO219" s="106" t="str">
        <f t="shared" si="350"/>
        <v/>
      </c>
      <c r="AP219" s="107">
        <f t="shared" si="447"/>
        <v>0</v>
      </c>
    </row>
    <row r="220" spans="1:42" ht="31.5" customHeight="1">
      <c r="C220" s="40"/>
      <c r="D220" s="513" t="s">
        <v>1535</v>
      </c>
      <c r="E220" s="519">
        <v>230</v>
      </c>
      <c r="F220" s="43"/>
      <c r="G220" s="43"/>
      <c r="H220" s="153"/>
      <c r="I220" s="43"/>
      <c r="J220" s="154"/>
      <c r="K220" s="43"/>
      <c r="L220" s="260"/>
      <c r="M220" s="43"/>
      <c r="N220" s="230"/>
      <c r="O220" s="43"/>
      <c r="P220" s="43"/>
      <c r="Q220" s="148"/>
      <c r="R220" s="149"/>
      <c r="S220" s="149"/>
      <c r="T220" s="149"/>
      <c r="U220" s="149"/>
      <c r="V220" s="150"/>
      <c r="W220" s="147"/>
      <c r="X220" s="237"/>
      <c r="Y220" s="237"/>
      <c r="Z220" s="237"/>
      <c r="AA220" s="237"/>
      <c r="AB220" s="237"/>
      <c r="AC220" s="187"/>
      <c r="AD220" s="187"/>
      <c r="AE220" s="187"/>
      <c r="AF220" s="175"/>
      <c r="AG220" s="175"/>
      <c r="AH220" s="175"/>
      <c r="AI220" s="40"/>
      <c r="AJ220" s="40"/>
      <c r="AK220" s="40"/>
      <c r="AN220" s="105"/>
      <c r="AO220" s="106"/>
      <c r="AP220" s="107"/>
    </row>
    <row r="221" spans="1:42" ht="31.5" customHeight="1">
      <c r="A221" s="271" t="e">
        <f>VLOOKUP($I221,MASTER!$B:$B,2,0)</f>
        <v>#N/A</v>
      </c>
      <c r="C221" s="40"/>
      <c r="D221" s="513" t="s">
        <v>723</v>
      </c>
      <c r="E221" s="514">
        <f>+E218/E219*60</f>
        <v>252.27272727272725</v>
      </c>
      <c r="F221" s="43"/>
      <c r="G221" s="43"/>
      <c r="H221" s="153"/>
      <c r="I221" s="43"/>
      <c r="J221" s="154"/>
      <c r="K221" s="43"/>
      <c r="L221" s="260"/>
      <c r="M221" s="43"/>
      <c r="N221" s="230"/>
      <c r="O221" s="43"/>
      <c r="P221" s="43"/>
      <c r="Q221" s="148"/>
      <c r="R221" s="149"/>
      <c r="S221" s="149"/>
      <c r="T221" s="149"/>
      <c r="U221" s="149"/>
      <c r="V221" s="150"/>
      <c r="W221" s="147"/>
      <c r="X221" s="237"/>
      <c r="Y221" s="237"/>
      <c r="Z221" s="237"/>
      <c r="AA221" s="237"/>
      <c r="AB221" s="237"/>
      <c r="AC221" s="187"/>
      <c r="AD221" s="187"/>
      <c r="AE221" s="187"/>
      <c r="AF221" s="175"/>
      <c r="AG221" s="175"/>
      <c r="AH221" s="175"/>
      <c r="AI221" s="40"/>
      <c r="AJ221" s="40"/>
      <c r="AK221" s="40"/>
      <c r="AN221" s="105" t="str">
        <f t="shared" si="349"/>
        <v/>
      </c>
      <c r="AO221" s="106" t="str">
        <f t="shared" si="350"/>
        <v/>
      </c>
      <c r="AP221" s="107">
        <f t="shared" si="447"/>
        <v>0</v>
      </c>
    </row>
    <row r="222" spans="1:42" ht="31.5" customHeight="1">
      <c r="A222" s="271" t="e">
        <f>VLOOKUP($I222,MASTER!$B:$B,2,0)</f>
        <v>#N/A</v>
      </c>
      <c r="C222" s="40"/>
      <c r="D222" s="513" t="s">
        <v>1011</v>
      </c>
      <c r="E222" s="521">
        <f>L214</f>
        <v>2775</v>
      </c>
      <c r="F222" s="43"/>
      <c r="G222" s="43"/>
      <c r="H222" s="153"/>
      <c r="I222" s="43"/>
      <c r="J222" s="154"/>
      <c r="K222" s="43"/>
      <c r="L222" s="260"/>
      <c r="M222" s="43"/>
      <c r="N222" s="230"/>
      <c r="O222" s="43"/>
      <c r="P222" s="43"/>
      <c r="Q222" s="148"/>
      <c r="R222" s="149"/>
      <c r="S222" s="149"/>
      <c r="T222" s="149"/>
      <c r="U222" s="149"/>
      <c r="V222" s="150"/>
      <c r="W222" s="147"/>
      <c r="X222" s="187"/>
      <c r="Y222" s="187"/>
      <c r="Z222" s="187"/>
      <c r="AA222" s="187"/>
      <c r="AB222" s="187"/>
      <c r="AC222" s="187"/>
      <c r="AD222" s="187"/>
      <c r="AE222" s="187"/>
      <c r="AF222" s="175"/>
      <c r="AG222" s="175"/>
      <c r="AH222" s="175"/>
      <c r="AI222" s="40"/>
      <c r="AJ222" s="40"/>
      <c r="AK222" s="40"/>
      <c r="AN222" s="105" t="str">
        <f t="shared" si="349"/>
        <v/>
      </c>
      <c r="AO222" s="106" t="str">
        <f t="shared" si="350"/>
        <v/>
      </c>
      <c r="AP222" s="107">
        <f t="shared" si="447"/>
        <v>0</v>
      </c>
    </row>
    <row r="223" spans="1:42" ht="31.5" customHeight="1">
      <c r="A223" s="271" t="e">
        <f>VLOOKUP($I223,MASTER!$B:$B,2,0)</f>
        <v>#N/A</v>
      </c>
      <c r="C223" s="40"/>
      <c r="F223" s="40"/>
      <c r="G223" s="40"/>
      <c r="H223" s="144"/>
      <c r="I223" s="40"/>
      <c r="J223" s="145"/>
      <c r="K223" s="40"/>
      <c r="L223" s="256"/>
      <c r="M223" s="146"/>
      <c r="N223" s="229"/>
      <c r="O223" s="147"/>
      <c r="P223" s="147"/>
      <c r="Q223" s="148"/>
      <c r="R223" s="149"/>
      <c r="S223" s="149"/>
      <c r="T223" s="149"/>
      <c r="U223" s="149"/>
      <c r="V223" s="150"/>
      <c r="W223" s="147"/>
      <c r="X223" s="237"/>
      <c r="Y223" s="237"/>
      <c r="Z223" s="237"/>
      <c r="AA223" s="237"/>
      <c r="AB223" s="237"/>
      <c r="AC223" s="152"/>
      <c r="AD223" s="152"/>
      <c r="AE223" s="175"/>
      <c r="AF223" s="175"/>
      <c r="AG223" s="175"/>
      <c r="AH223" s="175"/>
      <c r="AI223" s="40"/>
      <c r="AJ223" s="40"/>
      <c r="AK223" s="40"/>
      <c r="AN223" s="105" t="str">
        <f t="shared" si="349"/>
        <v/>
      </c>
      <c r="AO223" s="106" t="str">
        <f t="shared" si="350"/>
        <v/>
      </c>
      <c r="AP223" s="107">
        <f t="shared" si="447"/>
        <v>0</v>
      </c>
    </row>
    <row r="224" spans="1:42" ht="31.5" customHeight="1">
      <c r="A224" s="271" t="e">
        <f>VLOOKUP($I224,MASTER!$B:$B,2,0)</f>
        <v>#N/A</v>
      </c>
      <c r="C224" s="40"/>
      <c r="D224" s="40"/>
      <c r="E224" s="40"/>
      <c r="F224" s="40"/>
      <c r="G224" s="40"/>
      <c r="H224" s="144"/>
      <c r="I224" s="157"/>
      <c r="J224" s="157"/>
      <c r="K224" s="157"/>
      <c r="L224" s="257"/>
      <c r="M224" s="157"/>
      <c r="N224" s="231">
        <f>+J224*AI214</f>
        <v>0</v>
      </c>
      <c r="O224" s="147"/>
      <c r="P224" s="43"/>
      <c r="Q224" s="148"/>
      <c r="R224" s="149"/>
      <c r="S224" s="149"/>
      <c r="T224" s="149"/>
      <c r="U224" s="149"/>
      <c r="V224" s="150"/>
      <c r="W224" s="147"/>
      <c r="X224" s="237"/>
      <c r="Y224" s="237"/>
      <c r="Z224" s="237"/>
      <c r="AA224" s="237"/>
      <c r="AB224" s="237"/>
      <c r="AC224" s="152"/>
      <c r="AD224" s="152"/>
      <c r="AE224" s="175"/>
      <c r="AF224" s="175"/>
      <c r="AG224" s="175"/>
      <c r="AH224" s="175"/>
      <c r="AI224" s="40"/>
      <c r="AJ224" s="40"/>
      <c r="AK224" s="40"/>
      <c r="AN224" s="105" t="str">
        <f t="shared" si="349"/>
        <v/>
      </c>
      <c r="AO224" s="106" t="str">
        <f t="shared" si="350"/>
        <v/>
      </c>
      <c r="AP224" s="107">
        <f t="shared" si="447"/>
        <v>0</v>
      </c>
    </row>
    <row r="225" spans="1:42" ht="31.5" customHeight="1">
      <c r="A225" s="271" t="e">
        <f>VLOOKUP($I225,MASTER!$B:$B,2,0)</f>
        <v>#N/A</v>
      </c>
      <c r="P225" s="43"/>
      <c r="Q225" s="148"/>
      <c r="R225" s="149"/>
      <c r="S225" s="149"/>
      <c r="T225" s="149"/>
      <c r="U225" s="149"/>
      <c r="V225" s="150"/>
      <c r="W225" s="147"/>
      <c r="X225" s="237"/>
      <c r="Y225" s="237"/>
      <c r="Z225" s="237"/>
      <c r="AA225" s="237"/>
      <c r="AB225" s="237"/>
      <c r="AN225" s="105" t="str">
        <f t="shared" si="349"/>
        <v/>
      </c>
      <c r="AO225" s="106" t="str">
        <f t="shared" si="350"/>
        <v/>
      </c>
      <c r="AP225" s="107">
        <f t="shared" si="447"/>
        <v>0</v>
      </c>
    </row>
    <row r="226" spans="1:42" ht="31.5" customHeight="1">
      <c r="A226" s="271" t="e">
        <f>VLOOKUP($I226,MASTER!$B:$B,2,0)</f>
        <v>#N/A</v>
      </c>
      <c r="O226" s="795"/>
      <c r="P226" s="795"/>
      <c r="Q226" s="795"/>
      <c r="R226" s="795"/>
      <c r="S226" s="795"/>
      <c r="T226" s="795"/>
      <c r="U226" s="795"/>
      <c r="V226" s="795"/>
      <c r="W226" s="795"/>
      <c r="X226" s="795"/>
      <c r="Y226" s="795"/>
      <c r="Z226" s="796"/>
      <c r="AA226" s="796"/>
      <c r="AB226" s="796"/>
      <c r="AC226" s="796"/>
      <c r="AD226" s="797"/>
      <c r="AE226" s="797"/>
      <c r="AF226" s="797"/>
      <c r="AG226" s="797"/>
      <c r="AH226" s="797"/>
      <c r="AI226" s="797"/>
      <c r="AJ226" s="797"/>
      <c r="AN226" s="105" t="str">
        <f t="shared" si="349"/>
        <v/>
      </c>
      <c r="AO226" s="106" t="str">
        <f t="shared" si="350"/>
        <v/>
      </c>
      <c r="AP226" s="107">
        <f t="shared" si="447"/>
        <v>0</v>
      </c>
    </row>
    <row r="227" spans="1:42" ht="31.5" customHeight="1">
      <c r="A227" s="271" t="e">
        <f>VLOOKUP($I227,MASTER!$B:$B,2,0)</f>
        <v>#N/A</v>
      </c>
      <c r="P227" s="43"/>
      <c r="Q227" s="148"/>
      <c r="R227" s="149"/>
      <c r="S227" s="149"/>
      <c r="T227" s="149"/>
      <c r="U227" s="149"/>
      <c r="V227" s="150"/>
      <c r="W227" s="147"/>
      <c r="X227" s="187"/>
      <c r="Y227" s="187"/>
      <c r="Z227" s="187"/>
      <c r="AA227" s="187"/>
      <c r="AB227" s="187"/>
      <c r="AN227" s="105" t="str">
        <f t="shared" si="349"/>
        <v/>
      </c>
      <c r="AO227" s="106" t="str">
        <f t="shared" si="350"/>
        <v/>
      </c>
      <c r="AP227" s="107">
        <f t="shared" si="447"/>
        <v>0</v>
      </c>
    </row>
    <row r="228" spans="1:42" ht="31.5" customHeight="1">
      <c r="A228" s="271" t="e">
        <f>VLOOKUP($I228,MASTER!$B:$B,2,0)</f>
        <v>#N/A</v>
      </c>
      <c r="AN228" s="105" t="str">
        <f t="shared" si="349"/>
        <v/>
      </c>
      <c r="AO228" s="106" t="str">
        <f t="shared" si="350"/>
        <v/>
      </c>
      <c r="AP228" s="107">
        <f t="shared" si="447"/>
        <v>0</v>
      </c>
    </row>
    <row r="229" spans="1:42" ht="31.5" customHeight="1">
      <c r="A229" s="271" t="e">
        <f>VLOOKUP($I229,MASTER!$B:$B,2,0)</f>
        <v>#N/A</v>
      </c>
      <c r="AN229" s="105" t="str">
        <f t="shared" si="349"/>
        <v/>
      </c>
      <c r="AO229" s="106" t="str">
        <f t="shared" si="350"/>
        <v/>
      </c>
      <c r="AP229" s="107">
        <f t="shared" si="447"/>
        <v>0</v>
      </c>
    </row>
    <row r="230" spans="1:42" ht="31.5" customHeight="1">
      <c r="A230" s="271" t="e">
        <f>VLOOKUP($I230,MASTER!$B:$B,2,0)</f>
        <v>#N/A</v>
      </c>
      <c r="AN230" s="105" t="str">
        <f t="shared" si="349"/>
        <v/>
      </c>
      <c r="AO230" s="106" t="str">
        <f t="shared" si="350"/>
        <v/>
      </c>
      <c r="AP230" s="107">
        <f t="shared" si="447"/>
        <v>0</v>
      </c>
    </row>
    <row r="231" spans="1:42" ht="31.5" customHeight="1">
      <c r="A231" s="271" t="e">
        <f>VLOOKUP($I231,MASTER!$B:$B,2,0)</f>
        <v>#N/A</v>
      </c>
      <c r="AN231" s="105" t="str">
        <f t="shared" si="349"/>
        <v/>
      </c>
      <c r="AO231" s="106" t="str">
        <f t="shared" si="350"/>
        <v/>
      </c>
      <c r="AP231" s="107">
        <f t="shared" si="447"/>
        <v>0</v>
      </c>
    </row>
    <row r="232" spans="1:42" ht="90.75" customHeight="1" thickBot="1"/>
    <row r="233" spans="1:42" ht="42" customHeight="1">
      <c r="C233" s="2"/>
      <c r="D233" s="2"/>
      <c r="I233" s="3"/>
      <c r="J233" s="3"/>
      <c r="K233" s="3"/>
      <c r="M233" s="3"/>
      <c r="N233" s="218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H233" s="798" t="s">
        <v>680</v>
      </c>
      <c r="AI233" s="799"/>
    </row>
    <row r="234" spans="1:42" ht="24" thickBot="1">
      <c r="C234" s="2"/>
      <c r="E234" s="4" t="s">
        <v>681</v>
      </c>
      <c r="I234" s="3"/>
      <c r="J234" s="3"/>
      <c r="K234" s="3"/>
      <c r="M234" s="3"/>
      <c r="N234" s="218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H234" s="800"/>
      <c r="AI234" s="801"/>
    </row>
    <row r="235" spans="1:42" ht="24" thickBot="1">
      <c r="C235" s="2"/>
      <c r="E235" s="4" t="s">
        <v>682</v>
      </c>
      <c r="I235" s="3"/>
      <c r="J235" s="3"/>
      <c r="K235" s="3"/>
      <c r="M235" s="3"/>
      <c r="N235" s="218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42" ht="84.75" customHeight="1" thickBot="1">
      <c r="C236" s="266" t="s">
        <v>683</v>
      </c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  <c r="AC236" s="267"/>
      <c r="AD236" s="267"/>
      <c r="AE236" s="267"/>
      <c r="AF236" s="267"/>
      <c r="AG236" s="267"/>
      <c r="AH236" s="267"/>
      <c r="AI236" s="267"/>
      <c r="AJ236" s="5"/>
      <c r="AK236" s="176"/>
    </row>
    <row r="237" spans="1:42" ht="9.9499999999999993" customHeight="1" thickBot="1">
      <c r="A237" s="271" t="e">
        <f>VLOOKUP($I237,MASTER!$B:$B,2,0)</f>
        <v>#N/A</v>
      </c>
      <c r="AN237" s="105" t="str">
        <f t="shared" ref="AN237:AN239" si="448">IF(L237="","",L237*P237)</f>
        <v/>
      </c>
      <c r="AO237" s="106" t="str">
        <f t="shared" ref="AO237:AO244" si="449">IF(X237="","",X237*P237)</f>
        <v/>
      </c>
      <c r="AP237" s="107">
        <f t="shared" si="447"/>
        <v>0</v>
      </c>
    </row>
    <row r="238" spans="1:42" s="462" customFormat="1" ht="33.75">
      <c r="A238" s="460" t="e">
        <f>VLOOKUP($I238,MASTER!$B:$B,2,0)</f>
        <v>#N/A</v>
      </c>
      <c r="B238" s="460"/>
      <c r="C238" s="802" t="s">
        <v>728</v>
      </c>
      <c r="D238" s="803"/>
      <c r="E238" s="803"/>
      <c r="F238" s="803"/>
      <c r="G238" s="803"/>
      <c r="H238" s="803"/>
      <c r="I238" s="6"/>
      <c r="J238" s="429"/>
      <c r="K238" s="7"/>
      <c r="L238" s="432"/>
      <c r="M238" s="433"/>
      <c r="N238" s="434"/>
      <c r="O238" s="433"/>
      <c r="P238" s="435"/>
      <c r="Q238" s="436"/>
      <c r="R238" s="437" t="s">
        <v>675</v>
      </c>
      <c r="S238" s="436"/>
      <c r="T238" s="436"/>
      <c r="U238" s="436"/>
      <c r="V238" s="438"/>
      <c r="W238" s="433"/>
      <c r="X238" s="439"/>
      <c r="Y238" s="440"/>
      <c r="Z238" s="441"/>
      <c r="AA238" s="442" t="s">
        <v>684</v>
      </c>
      <c r="AB238" s="442" t="s">
        <v>685</v>
      </c>
      <c r="AC238" s="442"/>
      <c r="AD238" s="467" t="s">
        <v>40</v>
      </c>
      <c r="AE238" s="444"/>
      <c r="AF238" s="439"/>
      <c r="AG238" s="439"/>
      <c r="AH238" s="439"/>
      <c r="AI238" s="439"/>
      <c r="AJ238" s="445"/>
      <c r="AK238" s="452"/>
      <c r="AN238" s="463" t="str">
        <f t="shared" si="448"/>
        <v/>
      </c>
      <c r="AO238" s="464" t="str">
        <f t="shared" si="449"/>
        <v/>
      </c>
      <c r="AP238" s="465">
        <f t="shared" ref="AP238:AP244" si="450">+X238/(60*24)</f>
        <v>0</v>
      </c>
    </row>
    <row r="239" spans="1:42" s="462" customFormat="1" ht="34.5" thickBot="1">
      <c r="A239" s="460" t="e">
        <f>VLOOKUP($I239,MASTER!$B:$B,2,0)</f>
        <v>#N/A</v>
      </c>
      <c r="B239" s="460"/>
      <c r="C239" s="804"/>
      <c r="D239" s="805"/>
      <c r="E239" s="805"/>
      <c r="F239" s="805"/>
      <c r="G239" s="805"/>
      <c r="H239" s="805"/>
      <c r="I239" s="430"/>
      <c r="J239" s="431"/>
      <c r="K239" s="19"/>
      <c r="L239" s="471"/>
      <c r="M239" s="472"/>
      <c r="N239" s="473"/>
      <c r="O239" s="472"/>
      <c r="P239" s="474"/>
      <c r="Q239" s="475"/>
      <c r="R239" s="475" t="s">
        <v>674</v>
      </c>
      <c r="S239" s="475"/>
      <c r="T239" s="475"/>
      <c r="U239" s="475"/>
      <c r="V239" s="476"/>
      <c r="W239" s="472"/>
      <c r="X239" s="477"/>
      <c r="Y239" s="478"/>
      <c r="Z239" s="479"/>
      <c r="AA239" s="480"/>
      <c r="AB239" s="480" t="s">
        <v>686</v>
      </c>
      <c r="AC239" s="480" t="s">
        <v>687</v>
      </c>
      <c r="AD239" s="481" t="s">
        <v>687</v>
      </c>
      <c r="AE239" s="457"/>
      <c r="AF239" s="452"/>
      <c r="AG239" s="452"/>
      <c r="AH239" s="452"/>
      <c r="AI239" s="447"/>
      <c r="AJ239" s="458"/>
      <c r="AK239" s="466"/>
      <c r="AN239" s="463" t="str">
        <f t="shared" si="448"/>
        <v/>
      </c>
      <c r="AO239" s="464" t="str">
        <f t="shared" si="449"/>
        <v/>
      </c>
      <c r="AP239" s="465">
        <f t="shared" si="450"/>
        <v>0</v>
      </c>
    </row>
    <row r="240" spans="1:42" s="599" customFormat="1" ht="41.25" customHeight="1">
      <c r="A240" s="587" t="e">
        <f>VLOOKUP($I240,MASTER!$B:$B,2,0)</f>
        <v>#N/A</v>
      </c>
      <c r="B240" s="587"/>
      <c r="C240" s="491" t="s">
        <v>688</v>
      </c>
      <c r="D240" s="437" t="str">
        <f>$D$179</f>
        <v>:   Selasa Pagi</v>
      </c>
      <c r="E240" s="437"/>
      <c r="F240" s="437"/>
      <c r="G240" s="437"/>
      <c r="H240" s="437"/>
      <c r="I240" s="437"/>
      <c r="J240" s="615"/>
      <c r="K240" s="494"/>
      <c r="L240" s="588" t="s">
        <v>689</v>
      </c>
      <c r="M240" s="589"/>
      <c r="N240" s="590"/>
      <c r="O240" s="437"/>
      <c r="P240" s="437"/>
      <c r="Q240" s="591"/>
      <c r="R240" s="437" t="s">
        <v>673</v>
      </c>
      <c r="S240" s="591"/>
      <c r="T240" s="591"/>
      <c r="U240" s="591"/>
      <c r="V240" s="592"/>
      <c r="W240" s="437"/>
      <c r="X240" s="787"/>
      <c r="Y240" s="787"/>
      <c r="Z240" s="788"/>
      <c r="AA240" s="593">
        <v>1</v>
      </c>
      <c r="AB240" s="594">
        <v>8</v>
      </c>
      <c r="AC240" s="593">
        <v>60</v>
      </c>
      <c r="AD240" s="616">
        <v>460</v>
      </c>
      <c r="AE240" s="617"/>
      <c r="AF240" s="464"/>
      <c r="AG240" s="596"/>
      <c r="AH240" s="597"/>
      <c r="AI240" s="464"/>
      <c r="AJ240" s="598"/>
      <c r="AK240" s="596"/>
      <c r="AN240" s="463"/>
      <c r="AO240" s="464" t="str">
        <f t="shared" si="449"/>
        <v/>
      </c>
      <c r="AP240" s="465">
        <f t="shared" si="450"/>
        <v>0</v>
      </c>
    </row>
    <row r="241" spans="1:42" s="599" customFormat="1" ht="41.25" customHeight="1">
      <c r="A241" s="587" t="e">
        <f>VLOOKUP($I241,MASTER!$B:$B,2,0)</f>
        <v>#N/A</v>
      </c>
      <c r="B241" s="587"/>
      <c r="C241" s="490" t="s">
        <v>1437</v>
      </c>
      <c r="D241" s="459" t="str">
        <f>$D$180</f>
        <v>:   05-Mei-2026</v>
      </c>
      <c r="E241" s="459"/>
      <c r="F241" s="459"/>
      <c r="G241" s="459"/>
      <c r="H241" s="459"/>
      <c r="I241" s="459"/>
      <c r="J241" s="618"/>
      <c r="K241" s="459"/>
      <c r="L241" s="600" t="s">
        <v>691</v>
      </c>
      <c r="M241" s="619"/>
      <c r="N241" s="620" t="s">
        <v>692</v>
      </c>
      <c r="O241" s="621"/>
      <c r="P241" s="604" t="s">
        <v>693</v>
      </c>
      <c r="Q241" s="605"/>
      <c r="R241" s="459" t="s">
        <v>854</v>
      </c>
      <c r="S241" s="606"/>
      <c r="T241" s="606"/>
      <c r="U241" s="606"/>
      <c r="V241" s="607"/>
      <c r="W241" s="608" t="s">
        <v>694</v>
      </c>
      <c r="X241" s="789"/>
      <c r="Y241" s="789"/>
      <c r="Z241" s="790"/>
      <c r="AA241" s="609" t="s">
        <v>695</v>
      </c>
      <c r="AB241" s="610">
        <v>7</v>
      </c>
      <c r="AC241" s="609">
        <v>60</v>
      </c>
      <c r="AD241" s="622">
        <f>+AB241*AC241</f>
        <v>420</v>
      </c>
      <c r="AE241" s="617"/>
      <c r="AF241" s="464"/>
      <c r="AG241" s="596"/>
      <c r="AH241" s="597"/>
      <c r="AI241" s="464"/>
      <c r="AJ241" s="598"/>
      <c r="AK241" s="596"/>
      <c r="AN241" s="463"/>
      <c r="AO241" s="464" t="str">
        <f t="shared" si="449"/>
        <v/>
      </c>
      <c r="AP241" s="465">
        <f t="shared" si="450"/>
        <v>0</v>
      </c>
    </row>
    <row r="242" spans="1:42" s="599" customFormat="1" ht="41.25" customHeight="1" thickBot="1">
      <c r="A242" s="587" t="e">
        <f>VLOOKUP($I242,MASTER!$B:$B,2,0)</f>
        <v>#N/A</v>
      </c>
      <c r="B242" s="587"/>
      <c r="C242" s="490" t="s">
        <v>685</v>
      </c>
      <c r="D242" s="459" t="str">
        <f>$D$181</f>
        <v>:   07:30 - 16:15 WIB</v>
      </c>
      <c r="E242" s="459"/>
      <c r="F242" s="459"/>
      <c r="G242" s="459"/>
      <c r="H242" s="459"/>
      <c r="I242" s="459"/>
      <c r="J242" s="618"/>
      <c r="K242" s="459"/>
      <c r="L242" s="771"/>
      <c r="M242" s="778"/>
      <c r="N242" s="779"/>
      <c r="O242" s="780"/>
      <c r="P242" s="775"/>
      <c r="Q242" s="776"/>
      <c r="R242" s="459" t="s">
        <v>671</v>
      </c>
      <c r="S242" s="606"/>
      <c r="T242" s="606"/>
      <c r="U242" s="606"/>
      <c r="V242" s="607"/>
      <c r="W242" s="777"/>
      <c r="X242" s="789"/>
      <c r="Y242" s="789"/>
      <c r="Z242" s="790"/>
      <c r="AA242" s="609"/>
      <c r="AB242" s="609"/>
      <c r="AC242" s="609"/>
      <c r="AD242" s="622">
        <v>460</v>
      </c>
      <c r="AE242" s="617"/>
      <c r="AF242" s="464"/>
      <c r="AG242" s="464"/>
      <c r="AH242" s="597"/>
      <c r="AI242" s="464"/>
      <c r="AJ242" s="618"/>
      <c r="AK242" s="464"/>
      <c r="AN242" s="463" t="str">
        <f t="shared" ref="AN242:AN244" si="451">IF(L242="","",L242*P242)</f>
        <v/>
      </c>
      <c r="AO242" s="464" t="str">
        <f t="shared" si="449"/>
        <v/>
      </c>
      <c r="AP242" s="465">
        <f t="shared" si="450"/>
        <v>0</v>
      </c>
    </row>
    <row r="243" spans="1:42" s="614" customFormat="1" ht="99.95" customHeight="1" thickBot="1">
      <c r="A243" s="587" t="e">
        <f>VLOOKUP($I243,MASTER!$B:$B,2,0)</f>
        <v>#N/A</v>
      </c>
      <c r="B243" s="587"/>
      <c r="C243" s="624" t="s">
        <v>696</v>
      </c>
      <c r="D243" s="625" t="s">
        <v>697</v>
      </c>
      <c r="E243" s="626" t="s">
        <v>698</v>
      </c>
      <c r="F243" s="626" t="s">
        <v>699</v>
      </c>
      <c r="G243" s="741" t="s">
        <v>1556</v>
      </c>
      <c r="H243" s="627" t="s">
        <v>700</v>
      </c>
      <c r="I243" s="626" t="s">
        <v>701</v>
      </c>
      <c r="J243" s="628"/>
      <c r="K243" s="626" t="s">
        <v>702</v>
      </c>
      <c r="L243" s="629" t="s">
        <v>1001</v>
      </c>
      <c r="M243" s="630" t="s">
        <v>1446</v>
      </c>
      <c r="N243" s="630" t="s">
        <v>1447</v>
      </c>
      <c r="O243" s="630" t="s">
        <v>1448</v>
      </c>
      <c r="P243" s="781" t="s">
        <v>705</v>
      </c>
      <c r="Q243" s="631" t="s">
        <v>706</v>
      </c>
      <c r="R243" s="631" t="s">
        <v>707</v>
      </c>
      <c r="S243" s="631" t="s">
        <v>708</v>
      </c>
      <c r="T243" s="631" t="s">
        <v>67</v>
      </c>
      <c r="U243" s="631" t="s">
        <v>69</v>
      </c>
      <c r="V243" s="632"/>
      <c r="W243" s="625" t="s">
        <v>709</v>
      </c>
      <c r="X243" s="633" t="s">
        <v>106</v>
      </c>
      <c r="Y243" s="739" t="s">
        <v>1557</v>
      </c>
      <c r="Z243" s="634" t="s">
        <v>711</v>
      </c>
      <c r="AA243" s="634" t="s">
        <v>712</v>
      </c>
      <c r="AB243" s="634" t="s">
        <v>713</v>
      </c>
      <c r="AC243" s="634" t="s">
        <v>714</v>
      </c>
      <c r="AD243" s="635" t="s">
        <v>715</v>
      </c>
      <c r="AE243" s="636" t="s">
        <v>1561</v>
      </c>
      <c r="AF243" s="636" t="s">
        <v>1562</v>
      </c>
      <c r="AG243" s="636" t="s">
        <v>1563</v>
      </c>
      <c r="AH243" s="636" t="s">
        <v>1564</v>
      </c>
      <c r="AI243" s="638" t="s">
        <v>720</v>
      </c>
      <c r="AJ243" s="638" t="s">
        <v>721</v>
      </c>
      <c r="AK243" s="597"/>
      <c r="AL243" s="614" t="s">
        <v>32</v>
      </c>
      <c r="AM243" s="614" t="s">
        <v>722</v>
      </c>
      <c r="AN243" s="463" t="e">
        <f t="shared" si="451"/>
        <v>#VALUE!</v>
      </c>
      <c r="AO243" s="464" t="e">
        <f t="shared" si="449"/>
        <v>#VALUE!</v>
      </c>
      <c r="AP243" s="465" t="e">
        <f t="shared" si="450"/>
        <v>#VALUE!</v>
      </c>
    </row>
    <row r="244" spans="1:42" ht="12" customHeight="1">
      <c r="A244" s="271" t="e">
        <f>VLOOKUP($I244,MASTER!$B:$B,2,0)</f>
        <v>#N/A</v>
      </c>
      <c r="C244" s="82"/>
      <c r="D244" s="83"/>
      <c r="E244" s="83"/>
      <c r="F244" s="83"/>
      <c r="G244" s="83"/>
      <c r="H244" s="84"/>
      <c r="I244" s="83"/>
      <c r="J244" s="85"/>
      <c r="K244" s="83"/>
      <c r="L244" s="253"/>
      <c r="M244" s="83"/>
      <c r="N244" s="225"/>
      <c r="O244" s="83"/>
      <c r="P244" s="83"/>
      <c r="Q244" s="86"/>
      <c r="R244" s="86"/>
      <c r="S244" s="86"/>
      <c r="T244" s="86"/>
      <c r="U244" s="86"/>
      <c r="V244" s="87"/>
      <c r="W244" s="83"/>
      <c r="X244" s="88"/>
      <c r="Y244" s="89"/>
      <c r="Z244" s="90"/>
      <c r="AA244" s="90"/>
      <c r="AB244" s="90"/>
      <c r="AC244" s="90"/>
      <c r="AD244" s="90"/>
      <c r="AE244" s="88"/>
      <c r="AF244" s="88"/>
      <c r="AG244" s="88"/>
      <c r="AH244" s="88"/>
      <c r="AI244" s="83"/>
      <c r="AJ244" s="91"/>
      <c r="AK244" s="106">
        <f t="shared" ref="AK244" si="452">IF(L244="",0,P244*L244)</f>
        <v>0</v>
      </c>
      <c r="AN244" s="105" t="str">
        <f t="shared" si="451"/>
        <v/>
      </c>
      <c r="AO244" s="106" t="str">
        <f t="shared" si="449"/>
        <v/>
      </c>
      <c r="AP244" s="107">
        <f t="shared" si="450"/>
        <v>0</v>
      </c>
    </row>
    <row r="245" spans="1:42" ht="50.1" customHeight="1">
      <c r="A245" s="271" t="e">
        <f>VLOOKUP($I245,MASTER!$B:$B,2,0)</f>
        <v>#N/A</v>
      </c>
      <c r="C245" s="92"/>
      <c r="D245" s="93" t="str">
        <f>IF($I245="","",VLOOKUP($I245,MASTER!$G:$CF,2,0))</f>
        <v>PB-033/34</v>
      </c>
      <c r="E245" s="93" t="str">
        <f>IF($I245="","",VLOOKUP($I245,MASTER!$G:$CF,25,0))</f>
        <v>E</v>
      </c>
      <c r="F245" s="93">
        <f>IF($I245="","",VLOOKUP($I245,MASTER!$G:$CF,27,0))</f>
        <v>180</v>
      </c>
      <c r="G245" s="759">
        <f>L245</f>
        <v>240</v>
      </c>
      <c r="H245" s="94">
        <f>IF($L245&lt;$F245="0","0",IF($L245="","",ROUNDUP(L245/F245,0)))</f>
        <v>2</v>
      </c>
      <c r="I245" s="171" t="s">
        <v>657</v>
      </c>
      <c r="J245" s="385"/>
      <c r="K245" s="384"/>
      <c r="L245" s="245">
        <v>240</v>
      </c>
      <c r="M245" s="97"/>
      <c r="N245" s="226"/>
      <c r="O245" s="98"/>
      <c r="P245" s="341">
        <f>IF($I245="","",VLOOKUP($I245,MASTER!$G:$CF,65,0))</f>
        <v>4</v>
      </c>
      <c r="Q245" s="341">
        <v>8</v>
      </c>
      <c r="R245" s="347">
        <f>IF(L245="","",+Q245*L245/60)</f>
        <v>32</v>
      </c>
      <c r="S245" s="341">
        <f>IF($I245="","",VLOOKUP($I245,MASTER!$G:$CF,39,0))</f>
        <v>0</v>
      </c>
      <c r="T245" s="341">
        <f>IF($I245="","",VLOOKUP($I245,MASTER!$G:$CF,38,0))</f>
        <v>5</v>
      </c>
      <c r="U245" s="341"/>
      <c r="V245" s="348">
        <f>IF(I245="","",SUM(R245:T245))</f>
        <v>37</v>
      </c>
      <c r="W245" s="349">
        <f>IF(I245="","",(S245+T245)*P245)</f>
        <v>20</v>
      </c>
      <c r="X245" s="350">
        <f>IF(V245="","",ROUNDUP(V245,0))</f>
        <v>37</v>
      </c>
      <c r="Y245" s="740">
        <f>+L245/X245*60</f>
        <v>389.18918918918922</v>
      </c>
      <c r="Z245" s="102">
        <v>0.31944444444444448</v>
      </c>
      <c r="AA245" s="102">
        <f>IF(I245="","",Z245+X245/1440)</f>
        <v>0.34513888888888894</v>
      </c>
      <c r="AB245" s="102"/>
      <c r="AC245" s="102"/>
      <c r="AD245" s="194"/>
      <c r="AE245" s="93">
        <f>IFERROR(IF($I245="","",VLOOKUP($I245,MASTER!$G:$CF,60,0))*$X245,0)</f>
        <v>37</v>
      </c>
      <c r="AF245" s="93">
        <f>IFERROR(IF($I245="","",VLOOKUP($I245,MASTER!$G:$CF,61,0))*$X245,0)</f>
        <v>37</v>
      </c>
      <c r="AG245" s="93">
        <f>IFERROR(IF($I245="","",VLOOKUP($I245,MASTER!$G:$CF,62,0))*$X245,0)</f>
        <v>37</v>
      </c>
      <c r="AH245" s="93">
        <f>IFERROR(IF($I245="","",VLOOKUP($I245,MASTER!$G:$CF,63,0))*$X245,0)</f>
        <v>37</v>
      </c>
      <c r="AI245" s="177"/>
      <c r="AJ245" s="103"/>
      <c r="AK245" s="106">
        <f>IF(L245="",0,P245*L245)</f>
        <v>960</v>
      </c>
      <c r="AL245">
        <f>J245</f>
        <v>0</v>
      </c>
      <c r="AM245" s="104">
        <f>Z245</f>
        <v>0.31944444444444448</v>
      </c>
      <c r="AN245" s="105">
        <f t="shared" ref="AN245" si="453">IF(L245="","",L245*P245)</f>
        <v>960</v>
      </c>
      <c r="AO245" s="106">
        <f t="shared" ref="AO245" si="454">IF(X245="","",X245*P245)</f>
        <v>148</v>
      </c>
      <c r="AP245" s="107">
        <f t="shared" ref="AP245" si="455">+X245/(60*24)</f>
        <v>2.5694444444444443E-2</v>
      </c>
    </row>
    <row r="246" spans="1:42" ht="50.1" customHeight="1">
      <c r="A246" s="271" t="e">
        <f>VLOOKUP($I246,MASTER!$B:$B,2,0)</f>
        <v>#N/A</v>
      </c>
      <c r="C246" s="406"/>
      <c r="D246" s="341" t="str">
        <f>IF($I246="","",VLOOKUP($I246,MASTER!$G:$CF,2,0))</f>
        <v>G-005</v>
      </c>
      <c r="E246" s="341" t="str">
        <f>IF($I246="","",VLOOKUP($I246,MASTER!$G:$CF,25,0))</f>
        <v>D</v>
      </c>
      <c r="F246" s="341">
        <f>IF($I246="","",VLOOKUP($I246,MASTER!$G:$CF,27,0))</f>
        <v>180</v>
      </c>
      <c r="G246" s="759">
        <f>L246</f>
        <v>120</v>
      </c>
      <c r="H246" s="407">
        <f t="shared" ref="H246:H253" si="456">IF($L246&lt;$F246="0","0",IF($L246="","",ROUNDUP(L246/F246,0)))</f>
        <v>1</v>
      </c>
      <c r="I246" s="421" t="s">
        <v>747</v>
      </c>
      <c r="J246" s="422" t="s">
        <v>1439</v>
      </c>
      <c r="K246" s="423"/>
      <c r="L246" s="424">
        <v>120</v>
      </c>
      <c r="M246" s="344"/>
      <c r="N246" s="345"/>
      <c r="O246" s="346"/>
      <c r="P246" s="341">
        <f>IF($I246="","",VLOOKUP($I246,MASTER!$G:$CF,65,0))</f>
        <v>3</v>
      </c>
      <c r="Q246" s="341">
        <v>8</v>
      </c>
      <c r="R246" s="347">
        <f t="shared" ref="R246" si="457">IF(L246="","",+Q246*L246/60)</f>
        <v>16</v>
      </c>
      <c r="S246" s="341">
        <f>IF($I246="","",VLOOKUP($I246,MASTER!$G:$CF,39,0))</f>
        <v>0</v>
      </c>
      <c r="T246" s="341">
        <f>IF($I246="","",VLOOKUP($I246,MASTER!$G:$CF,38,0))</f>
        <v>6</v>
      </c>
      <c r="U246" s="341"/>
      <c r="V246" s="348">
        <f t="shared" ref="V246" si="458">IF(I246="","",SUM(R246:T246))</f>
        <v>22</v>
      </c>
      <c r="W246" s="349">
        <f t="shared" ref="W246" si="459">IF(I246="","",(S246+T246)*P246)</f>
        <v>18</v>
      </c>
      <c r="X246" s="350">
        <f t="shared" ref="X246" si="460">IF(V246="","",ROUNDUP(V246,0))</f>
        <v>22</v>
      </c>
      <c r="Y246" s="740">
        <f t="shared" ref="Y246:Y281" si="461">+L246/X246*60</f>
        <v>327.27272727272725</v>
      </c>
      <c r="Z246" s="351">
        <f>+AA245</f>
        <v>0.34513888888888894</v>
      </c>
      <c r="AA246" s="351">
        <f t="shared" ref="AA246" si="462">IF(I246="","",Z246+X246/1440)</f>
        <v>0.36041666666666672</v>
      </c>
      <c r="AB246" s="351"/>
      <c r="AC246" s="351"/>
      <c r="AD246" s="351"/>
      <c r="AE246" s="341">
        <f>IFERROR(IF($I246="","",VLOOKUP($I246,MASTER!$G:$CF,60,0))*$X246,0)</f>
        <v>22</v>
      </c>
      <c r="AF246" s="341">
        <f>IFERROR(IF($I246="","",VLOOKUP($I246,MASTER!$G:$CF,61,0))*$X246,0)</f>
        <v>22</v>
      </c>
      <c r="AG246" s="341">
        <f>IFERROR(IF($I246="","",VLOOKUP($I246,MASTER!$G:$CF,62,0))*$X246,0)</f>
        <v>22</v>
      </c>
      <c r="AH246" s="341">
        <f>+AG246</f>
        <v>22</v>
      </c>
      <c r="AI246" s="425"/>
      <c r="AJ246" s="353"/>
      <c r="AK246" s="106">
        <f>IF(L246="",0,P246*L246)</f>
        <v>360</v>
      </c>
      <c r="AL246" t="str">
        <f>J246</f>
        <v>/4</v>
      </c>
      <c r="AM246" s="104">
        <f>Z246</f>
        <v>0.34513888888888894</v>
      </c>
      <c r="AN246" s="105">
        <f>IF(L246="","",L246*P246)</f>
        <v>360</v>
      </c>
      <c r="AO246" s="106">
        <f>IF(X246="","",X246*P246)</f>
        <v>66</v>
      </c>
      <c r="AP246" s="107">
        <f>+X246/(60*24)</f>
        <v>1.5277777777777777E-2</v>
      </c>
    </row>
    <row r="247" spans="1:42" ht="50.1" customHeight="1">
      <c r="A247" s="271" t="e">
        <f>VLOOKUP($I247,MASTER!$B:$B,2,0)</f>
        <v>#REF!</v>
      </c>
      <c r="C247" s="92"/>
      <c r="D247" s="93" t="str">
        <f>IF($I247="","",VLOOKUP($I247,MASTER!$G:$CF,2,0))</f>
        <v>G-005</v>
      </c>
      <c r="E247" s="93" t="str">
        <f>IF($I247="","",VLOOKUP($I247,MASTER!$G:$CF,25,0))</f>
        <v>D</v>
      </c>
      <c r="F247" s="93">
        <f>IF($I247="","",VLOOKUP($I247,MASTER!$G:$CF,27,0))</f>
        <v>180</v>
      </c>
      <c r="G247" s="759">
        <f t="shared" ref="G247:G281" si="463">L247</f>
        <v>480</v>
      </c>
      <c r="H247" s="94">
        <f t="shared" si="456"/>
        <v>3</v>
      </c>
      <c r="I247" s="171" t="s">
        <v>743</v>
      </c>
      <c r="J247" s="385" t="s">
        <v>1592</v>
      </c>
      <c r="K247" s="384"/>
      <c r="L247" s="245">
        <v>480</v>
      </c>
      <c r="M247" s="97"/>
      <c r="N247" s="226"/>
      <c r="O247" s="98"/>
      <c r="P247" s="341">
        <f>IF($I247="","",VLOOKUP($I247,MASTER!$G:$CF,65,0))</f>
        <v>3</v>
      </c>
      <c r="Q247" s="341">
        <v>8</v>
      </c>
      <c r="R247" s="347">
        <f t="shared" ref="R247:R280" si="464">IF(L247="","",+Q247*L247/60)</f>
        <v>64</v>
      </c>
      <c r="S247" s="341">
        <f>IF($I247="","",VLOOKUP($I247,MASTER!$G:$CF,39,0))</f>
        <v>0</v>
      </c>
      <c r="T247" s="341">
        <f>IF($I247="","",VLOOKUP($I247,MASTER!$G:$CF,38,0))</f>
        <v>6</v>
      </c>
      <c r="U247" s="341"/>
      <c r="V247" s="348">
        <f t="shared" ref="V247:V280" si="465">IF(I247="","",SUM(R247:T247))</f>
        <v>70</v>
      </c>
      <c r="W247" s="349">
        <f t="shared" ref="W247:W280" si="466">IF(I247="","",(S247+T247)*P247)</f>
        <v>18</v>
      </c>
      <c r="X247" s="350">
        <f t="shared" ref="X247:X280" si="467">IF(V247="","",ROUNDUP(V247,0))</f>
        <v>70</v>
      </c>
      <c r="Y247" s="740">
        <f t="shared" si="461"/>
        <v>411.42857142857139</v>
      </c>
      <c r="Z247" s="102">
        <f>+AA246</f>
        <v>0.36041666666666672</v>
      </c>
      <c r="AA247" s="102">
        <f>IF(I247="","",Z247+X247/1440)</f>
        <v>0.40902777777777782</v>
      </c>
      <c r="AB247" s="102"/>
      <c r="AC247" s="102"/>
      <c r="AD247" s="102"/>
      <c r="AE247" s="93">
        <f>IFERROR(IF($I247="","",VLOOKUP($I247,MASTER!$G:$CF,60,0))*$X247,0)</f>
        <v>70</v>
      </c>
      <c r="AF247" s="93">
        <f>IFERROR(IF($I247="","",VLOOKUP($I247,MASTER!$G:$CF,61,0))*$X247,0)</f>
        <v>70</v>
      </c>
      <c r="AG247" s="93">
        <f>IFERROR(IF($I247="","",VLOOKUP($I247,MASTER!$G:$CF,62,0))*$X247,0)</f>
        <v>70</v>
      </c>
      <c r="AH247" s="93">
        <f>+AG247</f>
        <v>70</v>
      </c>
      <c r="AI247" s="177"/>
      <c r="AJ247" s="103"/>
      <c r="AK247" s="106">
        <f>IF(L247="",0,P247*L247)</f>
        <v>1440</v>
      </c>
      <c r="AL247" t="str">
        <f t="shared" ref="AL247" si="468">J247</f>
        <v>/8</v>
      </c>
      <c r="AM247" s="104">
        <f t="shared" ref="AM247" si="469">Z247</f>
        <v>0.36041666666666672</v>
      </c>
      <c r="AN247" s="105">
        <f t="shared" ref="AN247" si="470">IF(L247="","",L247*P247)</f>
        <v>1440</v>
      </c>
      <c r="AO247" s="106">
        <f t="shared" ref="AO247" si="471">IF(X247="","",X247*P247)</f>
        <v>210</v>
      </c>
      <c r="AP247" s="107">
        <f t="shared" ref="AP247" si="472">+X247/(60*24)</f>
        <v>4.8611111111111112E-2</v>
      </c>
    </row>
    <row r="248" spans="1:42" ht="50.1" customHeight="1">
      <c r="A248" s="271" t="e">
        <f>VLOOKUP($I248,MASTER!$B:$B,2,0)</f>
        <v>#N/A</v>
      </c>
      <c r="C248" s="92"/>
      <c r="D248" s="93" t="str">
        <f>IF($I248="","",VLOOKUP($I248,MASTER!$G:$CF,2,0))</f>
        <v>G-005</v>
      </c>
      <c r="E248" s="93" t="str">
        <f>IF($I248="","",VLOOKUP($I248,MASTER!$G:$CF,25,0))</f>
        <v>KHS</v>
      </c>
      <c r="F248" s="93">
        <f>IF($I248="","",VLOOKUP($I248,MASTER!$G:$CF,27,0))</f>
        <v>180</v>
      </c>
      <c r="G248" s="759">
        <f>L248</f>
        <v>180</v>
      </c>
      <c r="H248" s="94">
        <f>IF($L248&lt;$F248="0","0",IF($L248="","",ROUNDUP(L248/F248,0)))</f>
        <v>1</v>
      </c>
      <c r="I248" s="171" t="s">
        <v>770</v>
      </c>
      <c r="J248" s="385"/>
      <c r="K248" s="384"/>
      <c r="L248" s="245">
        <v>180</v>
      </c>
      <c r="M248" s="97"/>
      <c r="N248" s="226"/>
      <c r="O248" s="98"/>
      <c r="P248" s="341">
        <f>IF($I248="","",VLOOKUP($I248,MASTER!$G:$CF,65,0))</f>
        <v>3</v>
      </c>
      <c r="Q248" s="341">
        <v>8</v>
      </c>
      <c r="R248" s="347">
        <f>IF(L248="","",+Q248*L248/60)</f>
        <v>24</v>
      </c>
      <c r="S248" s="341">
        <f>IF($I248="","",VLOOKUP($I248,MASTER!$G:$CF,39,0))</f>
        <v>0</v>
      </c>
      <c r="T248" s="341">
        <f>IF($I248="","",VLOOKUP($I248,MASTER!$G:$CF,38,0))</f>
        <v>5</v>
      </c>
      <c r="U248" s="341"/>
      <c r="V248" s="348">
        <f>IF(I248="","",SUM(R248:T248))</f>
        <v>29</v>
      </c>
      <c r="W248" s="349">
        <f>IF(I248="","",(S248+T248)*P248)</f>
        <v>15</v>
      </c>
      <c r="X248" s="350">
        <f>IF(V248="","",ROUNDUP(V248,0))</f>
        <v>29</v>
      </c>
      <c r="Y248" s="740">
        <f>+L248/X248*60</f>
        <v>372.41379310344826</v>
      </c>
      <c r="Z248" s="102">
        <f>+AA247</f>
        <v>0.40902777777777782</v>
      </c>
      <c r="AA248" s="102">
        <f>IF(I248="","",Z248+X248/1440)</f>
        <v>0.4291666666666667</v>
      </c>
      <c r="AB248" s="102"/>
      <c r="AC248" s="102"/>
      <c r="AD248" s="205"/>
      <c r="AE248" s="93">
        <f>IFERROR(IF($I248="","",VLOOKUP($I248,MASTER!$G:$CF,60,0))*$X248,0)</f>
        <v>29</v>
      </c>
      <c r="AF248" s="93">
        <f>IFERROR(IF($I248="","",VLOOKUP($I248,MASTER!$G:$CF,61,0))*$X248,0)</f>
        <v>29</v>
      </c>
      <c r="AG248" s="93">
        <f>IFERROR(IF($I248="","",VLOOKUP($I248,MASTER!$G:$CF,62,0))*$X248,0)</f>
        <v>29</v>
      </c>
      <c r="AH248" s="93">
        <f>IFERROR(IF($I248="","",VLOOKUP($I248,MASTER!$G:$CF,63,0))*$X248,0)</f>
        <v>29</v>
      </c>
      <c r="AI248" s="177"/>
      <c r="AJ248" s="103"/>
      <c r="AK248" s="106">
        <f>IF(L248="",0,P248*L248)</f>
        <v>540</v>
      </c>
      <c r="AL248">
        <f>J248</f>
        <v>0</v>
      </c>
      <c r="AM248" s="104">
        <f t="shared" ref="AM248" si="473">Z248</f>
        <v>0.40902777777777782</v>
      </c>
      <c r="AN248" s="105">
        <f t="shared" ref="AN248" si="474">IF(L248="","",L248*P248)</f>
        <v>540</v>
      </c>
      <c r="AO248" s="106">
        <f>IF(X248="","",X248*P248)</f>
        <v>87</v>
      </c>
      <c r="AP248" s="107">
        <f>+X248/(60*24)</f>
        <v>2.013888888888889E-2</v>
      </c>
    </row>
    <row r="249" spans="1:42" ht="50.1" customHeight="1">
      <c r="A249" s="271" t="e">
        <f>VLOOKUP($I249,MASTER!$B:$B,2,0)</f>
        <v>#REF!</v>
      </c>
      <c r="C249" s="92"/>
      <c r="D249" s="93" t="str">
        <f>IF($I249="","",VLOOKUP($I249,MASTER!$G:$CF,2,0))</f>
        <v>AAS-057</v>
      </c>
      <c r="E249" s="93" t="str">
        <f>IF($I249="","",VLOOKUP($I249,MASTER!$G:$CF,25,0))</f>
        <v>I</v>
      </c>
      <c r="F249" s="93">
        <f>IF($I249="","",VLOOKUP($I249,MASTER!$G:$CF,27,0))</f>
        <v>30</v>
      </c>
      <c r="G249" s="759">
        <f>L249</f>
        <v>360</v>
      </c>
      <c r="H249" s="94">
        <f>IF($L249&lt;$F249="0","0",IF($L249="","",ROUNDUP(L249/F249,0)))</f>
        <v>12</v>
      </c>
      <c r="I249" s="171" t="s">
        <v>536</v>
      </c>
      <c r="J249" s="385"/>
      <c r="K249" s="384"/>
      <c r="L249" s="245">
        <v>360</v>
      </c>
      <c r="M249" s="97"/>
      <c r="N249" s="226"/>
      <c r="O249" s="98"/>
      <c r="P249" s="341">
        <f>IF($I249="","",VLOOKUP($I249,MASTER!$G:$CF,65,0))</f>
        <v>4</v>
      </c>
      <c r="Q249" s="341">
        <v>8</v>
      </c>
      <c r="R249" s="347">
        <f>IF(L249="","",+Q249*L249/60)</f>
        <v>48</v>
      </c>
      <c r="S249" s="341">
        <f>IF($I249="","",VLOOKUP($I249,MASTER!$G:$CF,39,0))</f>
        <v>0</v>
      </c>
      <c r="T249" s="341">
        <f>IF($I249="","",VLOOKUP($I249,MASTER!$G:$CF,38,0))</f>
        <v>5</v>
      </c>
      <c r="U249" s="341"/>
      <c r="V249" s="348">
        <f>IF(I249="","",SUM(R249:T249))</f>
        <v>53</v>
      </c>
      <c r="W249" s="349">
        <f>IF(I249="","",(S249+T249)*P249)</f>
        <v>20</v>
      </c>
      <c r="X249" s="350">
        <f>IF(V249="","",ROUNDUP(V249,0))</f>
        <v>53</v>
      </c>
      <c r="Y249" s="740">
        <f>+L249/X249*60</f>
        <v>407.54716981132077</v>
      </c>
      <c r="Z249" s="102">
        <f>+AA248</f>
        <v>0.4291666666666667</v>
      </c>
      <c r="AA249" s="102">
        <f t="shared" ref="AA249" si="475">IF(I249="","",Z249+X249/1440)</f>
        <v>0.46597222222222223</v>
      </c>
      <c r="AB249" s="102"/>
      <c r="AC249" s="102"/>
      <c r="AD249" s="194"/>
      <c r="AE249" s="93">
        <f>IFERROR(IF($I249="","",VLOOKUP($I249,MASTER!$G:$CF,60,0))*$X249,0)</f>
        <v>53</v>
      </c>
      <c r="AF249" s="93">
        <f>IFERROR(IF($I249="","",VLOOKUP($I249,MASTER!$G:$CF,61,0))*$X249,0)</f>
        <v>53</v>
      </c>
      <c r="AG249" s="93">
        <f>IFERROR(IF($I249="","",VLOOKUP($I249,MASTER!$G:$CF,62,0))*$X249,0)</f>
        <v>53</v>
      </c>
      <c r="AH249" s="93">
        <f>IFERROR(IF($I249="","",VLOOKUP($I249,MASTER!$G:$CF,63,0))*$X249,0)</f>
        <v>53</v>
      </c>
      <c r="AI249" s="177"/>
      <c r="AJ249" s="103"/>
      <c r="AK249" s="106">
        <f t="shared" ref="AK249" si="476">IF(L249="",0,P249*L249)</f>
        <v>1440</v>
      </c>
      <c r="AL249">
        <f>J249</f>
        <v>0</v>
      </c>
      <c r="AM249" s="104">
        <f>Z249</f>
        <v>0.4291666666666667</v>
      </c>
      <c r="AN249" s="105">
        <f>IF(L249="","",L249*P249)</f>
        <v>1440</v>
      </c>
      <c r="AO249" s="106">
        <f>IF(X249="","",X249*P249)</f>
        <v>212</v>
      </c>
      <c r="AP249" s="107">
        <f>+X249/(60*24)</f>
        <v>3.6805555555555557E-2</v>
      </c>
    </row>
    <row r="250" spans="1:42" ht="50.1" customHeight="1">
      <c r="A250" s="271" t="e">
        <f>VLOOKUP($I250,MASTER!$B:$B,2,0)</f>
        <v>#N/A</v>
      </c>
      <c r="C250" s="92"/>
      <c r="D250" s="93" t="str">
        <f>IF($I250="","",VLOOKUP($I250,MASTER!$G:$CF,2,0))</f>
        <v>61657-BZ100</v>
      </c>
      <c r="E250" s="93" t="str">
        <f>IF($I250="","",VLOOKUP($I250,MASTER!$G:$CF,25,0))</f>
        <v>C</v>
      </c>
      <c r="F250" s="93">
        <f>IF($I250="","",VLOOKUP($I250,MASTER!$G:$CF,27,0))</f>
        <v>300</v>
      </c>
      <c r="G250" s="759">
        <f>L250</f>
        <v>330</v>
      </c>
      <c r="H250" s="94">
        <f>IF($L250&lt;$F250="0","0",IF($L250="","",ROUNDUP(L250/F250,0)))</f>
        <v>2</v>
      </c>
      <c r="I250" s="171" t="s">
        <v>972</v>
      </c>
      <c r="J250" s="385"/>
      <c r="K250" s="384"/>
      <c r="L250" s="245">
        <v>330</v>
      </c>
      <c r="M250" s="97"/>
      <c r="N250" s="226"/>
      <c r="O250" s="98"/>
      <c r="P250" s="341">
        <f>IF($I250="","",VLOOKUP($I250,MASTER!$G:$CF,65,0))</f>
        <v>3</v>
      </c>
      <c r="Q250" s="341">
        <v>8</v>
      </c>
      <c r="R250" s="347">
        <f>IF(L250="","",+Q250*L250/60)</f>
        <v>44</v>
      </c>
      <c r="S250" s="341">
        <f>IF($I250="","",VLOOKUP($I250,MASTER!$G:$CF,39,0))</f>
        <v>0</v>
      </c>
      <c r="T250" s="341">
        <f>IF($I250="","",VLOOKUP($I250,MASTER!$G:$CF,38,0))</f>
        <v>5</v>
      </c>
      <c r="U250" s="341"/>
      <c r="V250" s="348">
        <f>IF(I250="","",SUM(R250:T250))</f>
        <v>49</v>
      </c>
      <c r="W250" s="349">
        <f>IF(I250="","",(S250+T250)*P250)</f>
        <v>15</v>
      </c>
      <c r="X250" s="350">
        <f>IF(V250="","",ROUNDUP(V250,0))</f>
        <v>49</v>
      </c>
      <c r="Y250" s="740">
        <f>+L250/X250*60</f>
        <v>404.08163265306121</v>
      </c>
      <c r="Z250" s="102">
        <f>+AA249</f>
        <v>0.46597222222222223</v>
      </c>
      <c r="AA250" s="102">
        <f>IF(I250="","",Z250+X250/1440)</f>
        <v>0.5</v>
      </c>
      <c r="AB250" s="102"/>
      <c r="AC250" s="102"/>
      <c r="AD250" s="205"/>
      <c r="AE250" s="784">
        <f>X250</f>
        <v>49</v>
      </c>
      <c r="AF250" s="784">
        <f>AE250</f>
        <v>49</v>
      </c>
      <c r="AG250" s="784">
        <f>AF250</f>
        <v>49</v>
      </c>
      <c r="AH250" s="93">
        <f>IFERROR(IF($I250="","",VLOOKUP($I250,MASTER!$G:$CF,63,0))*$X250,0)</f>
        <v>0</v>
      </c>
      <c r="AI250" s="177"/>
      <c r="AJ250" s="103"/>
      <c r="AK250" s="106">
        <f t="shared" ref="AK250" si="477">IF(L250="",0,P250*L250)</f>
        <v>990</v>
      </c>
      <c r="AL250">
        <f>J250</f>
        <v>0</v>
      </c>
      <c r="AM250" s="104">
        <f t="shared" ref="AM250" si="478">Z250</f>
        <v>0.46597222222222223</v>
      </c>
      <c r="AN250" s="105">
        <f t="shared" ref="AN250" si="479">IF(L250="","",L250*P250)</f>
        <v>990</v>
      </c>
      <c r="AO250" s="106">
        <f t="shared" ref="AO250" si="480">IF(X250="","",X250*P250)</f>
        <v>147</v>
      </c>
      <c r="AP250" s="107">
        <f t="shared" ref="AP250" si="481">+X250/(60*24)</f>
        <v>3.4027777777777775E-2</v>
      </c>
    </row>
    <row r="251" spans="1:42" ht="50.1" customHeight="1">
      <c r="A251" s="271" t="e">
        <f>VLOOKUP($I251,MASTER!$B:$B,2,0)</f>
        <v>#N/A</v>
      </c>
      <c r="C251" s="92"/>
      <c r="D251" s="93" t="str">
        <f>IF($I251="","",VLOOKUP($I251,MASTER!$G:$CF,2,0))</f>
        <v>AES-028/33</v>
      </c>
      <c r="E251" s="93" t="str">
        <f>IF($I251="","",VLOOKUP($I251,MASTER!$G:$CF,25,0))</f>
        <v>D</v>
      </c>
      <c r="F251" s="93">
        <f>IF($I251="","",VLOOKUP($I251,MASTER!$G:$CF,27,0))</f>
        <v>240</v>
      </c>
      <c r="G251" s="759">
        <f>L251</f>
        <v>330</v>
      </c>
      <c r="H251" s="94">
        <f>IF($L251&lt;$F251="0","0",IF($L251="","",ROUNDUP(L251/F251,0)))</f>
        <v>2</v>
      </c>
      <c r="I251" s="171" t="s">
        <v>961</v>
      </c>
      <c r="J251" s="385"/>
      <c r="K251" s="384"/>
      <c r="L251" s="245">
        <v>330</v>
      </c>
      <c r="M251" s="97"/>
      <c r="N251" s="226"/>
      <c r="O251" s="98"/>
      <c r="P251" s="341">
        <f>IF($I251="","",VLOOKUP($I251,MASTER!$G:$CF,65,0))</f>
        <v>1</v>
      </c>
      <c r="Q251" s="341">
        <v>8</v>
      </c>
      <c r="R251" s="347">
        <f>IF(L251="","",+Q251*L251/60)</f>
        <v>44</v>
      </c>
      <c r="S251" s="341">
        <f>IF($I251="","",VLOOKUP($I251,MASTER!$G:$CF,39,0))</f>
        <v>0</v>
      </c>
      <c r="T251" s="341">
        <f>IF($I251="","",VLOOKUP($I251,MASTER!$G:$CF,38,0))</f>
        <v>5</v>
      </c>
      <c r="U251" s="341"/>
      <c r="V251" s="348">
        <f>IF(I251="","",SUM(R251:T251))</f>
        <v>49</v>
      </c>
      <c r="W251" s="349">
        <f>IF(I251="","",(S251+T251)*P251)</f>
        <v>5</v>
      </c>
      <c r="X251" s="350">
        <f>IF(V251="","",ROUNDUP(V251,0))</f>
        <v>49</v>
      </c>
      <c r="Y251" s="740">
        <f>+L251/X251*60</f>
        <v>404.08163265306121</v>
      </c>
      <c r="Z251" s="102">
        <f>+Z250</f>
        <v>0.46597222222222223</v>
      </c>
      <c r="AA251" s="102">
        <f>IF(I251="","",Z251+X251/1440)</f>
        <v>0.5</v>
      </c>
      <c r="AB251" s="102"/>
      <c r="AC251" s="102"/>
      <c r="AD251" s="102"/>
      <c r="AE251" s="93">
        <f>IFERROR(IF($I251="","",VLOOKUP($I251,MASTER!$G:$CF,60,0))*$X251,0)</f>
        <v>0</v>
      </c>
      <c r="AF251" s="93">
        <f>IFERROR(IF($I251="","",VLOOKUP($I251,MASTER!$G:$CF,61,0))*$X251,0)</f>
        <v>0</v>
      </c>
      <c r="AG251" s="93">
        <f>IFERROR(IF($I251="","",VLOOKUP($I251,MASTER!$G:$CF,62,0))*$X251,0)</f>
        <v>0</v>
      </c>
      <c r="AH251" s="93">
        <f>IFERROR(IF($I251="","",VLOOKUP($I251,MASTER!$G:$CF,63,0))*$X251,0)</f>
        <v>49</v>
      </c>
      <c r="AI251" s="177"/>
      <c r="AJ251" s="103"/>
      <c r="AK251" s="106">
        <f t="shared" ref="AK251" si="482">IF(L251="",0,P251*L251)</f>
        <v>330</v>
      </c>
      <c r="AL251">
        <f t="shared" ref="AL251" si="483">J251</f>
        <v>0</v>
      </c>
      <c r="AM251" s="104">
        <f t="shared" ref="AM251" si="484">Z251</f>
        <v>0.46597222222222223</v>
      </c>
      <c r="AN251" s="105">
        <f>IF(L251="","",L251*P251)</f>
        <v>330</v>
      </c>
      <c r="AO251" s="106">
        <f>IF(X251="","",X251*P251)</f>
        <v>49</v>
      </c>
      <c r="AP251" s="107">
        <f>+X251/(60*24)</f>
        <v>3.4027777777777775E-2</v>
      </c>
    </row>
    <row r="252" spans="1:42" ht="50.1" customHeight="1">
      <c r="A252" s="271" t="e">
        <f>VLOOKUP($I252,MASTER!$B:$B,2,0)</f>
        <v>#N/A</v>
      </c>
      <c r="C252" s="92"/>
      <c r="D252" s="93">
        <f>IF($I252="","",VLOOKUP($I252,MASTER!$G:$CF,2,0))</f>
        <v>0</v>
      </c>
      <c r="E252" s="93">
        <f>IF($I252="","",VLOOKUP($I252,MASTER!$G:$CF,25,0))</f>
        <v>0</v>
      </c>
      <c r="F252" s="93">
        <f>IF($I252="","",VLOOKUP($I252,MASTER!$G:$CF,27,0))</f>
        <v>0</v>
      </c>
      <c r="G252" s="759">
        <f t="shared" si="463"/>
        <v>0</v>
      </c>
      <c r="H252" s="94" t="str">
        <f t="shared" si="456"/>
        <v/>
      </c>
      <c r="I252" s="171" t="s">
        <v>671</v>
      </c>
      <c r="J252" s="385"/>
      <c r="K252" s="384"/>
      <c r="L252" s="245"/>
      <c r="M252" s="97"/>
      <c r="N252" s="226"/>
      <c r="O252" s="98"/>
      <c r="P252" s="341">
        <f>IF($I252="","",VLOOKUP($I252,MASTER!$G:$CF,65,0))</f>
        <v>0</v>
      </c>
      <c r="Q252" s="341">
        <f>IF($I252="","",VLOOKUP($I252,MASTER!$G:$CF,37,0))</f>
        <v>40</v>
      </c>
      <c r="R252" s="347" t="str">
        <f t="shared" si="464"/>
        <v/>
      </c>
      <c r="S252" s="341">
        <f>IF($I252="","",VLOOKUP($I252,MASTER!$G:$CF,39,0))</f>
        <v>0</v>
      </c>
      <c r="T252" s="341">
        <f>IF($I252="","",VLOOKUP($I252,MASTER!$G:$CF,38,0))</f>
        <v>40</v>
      </c>
      <c r="U252" s="341"/>
      <c r="V252" s="348">
        <f t="shared" si="465"/>
        <v>40</v>
      </c>
      <c r="W252" s="349">
        <f t="shared" si="466"/>
        <v>0</v>
      </c>
      <c r="X252" s="350">
        <f t="shared" si="467"/>
        <v>40</v>
      </c>
      <c r="Y252" s="740">
        <f t="shared" si="461"/>
        <v>0</v>
      </c>
      <c r="Z252" s="102">
        <f>+AA251</f>
        <v>0.5</v>
      </c>
      <c r="AA252" s="102">
        <f t="shared" ref="AA252" si="485">IF(I252="","",Z252+X252/1440)</f>
        <v>0.52777777777777779</v>
      </c>
      <c r="AB252" s="102"/>
      <c r="AC252" s="102"/>
      <c r="AD252" s="102"/>
      <c r="AE252" s="93">
        <f>IFERROR(IF($I252="","",VLOOKUP($I252,MASTER!$G:$CF,60,0))*$X252,0)</f>
        <v>0</v>
      </c>
      <c r="AF252" s="93">
        <f>IFERROR(IF($I252="","",VLOOKUP($I252,MASTER!$G:$CF,61,0))*$X252,0)</f>
        <v>0</v>
      </c>
      <c r="AG252" s="93">
        <f>IFERROR(IF($I252="","",VLOOKUP($I252,MASTER!$G:$CF,62,0))*$X252,0)</f>
        <v>0</v>
      </c>
      <c r="AH252" s="93">
        <f>IFERROR(IF($I252="","",VLOOKUP($I252,MASTER!$G:$CF,63,0))*$X252,0)</f>
        <v>0</v>
      </c>
      <c r="AI252" s="177"/>
      <c r="AJ252" s="103"/>
      <c r="AK252" s="106">
        <f t="shared" ref="AK252" si="486">IF(L252="",0,P252*L252)</f>
        <v>0</v>
      </c>
      <c r="AL252">
        <f t="shared" ref="AL252" si="487">J252</f>
        <v>0</v>
      </c>
      <c r="AM252" s="104">
        <f t="shared" ref="AM252" si="488">Z252</f>
        <v>0.5</v>
      </c>
      <c r="AN252" s="105" t="str">
        <f t="shared" ref="AN252" si="489">IF(L252="","",L252*P252)</f>
        <v/>
      </c>
      <c r="AO252" s="106">
        <f t="shared" ref="AO252" si="490">IF(X252="","",X252*P252)</f>
        <v>0</v>
      </c>
      <c r="AP252" s="107">
        <f t="shared" ref="AP252" si="491">+X252/(60*24)</f>
        <v>2.7777777777777776E-2</v>
      </c>
    </row>
    <row r="253" spans="1:42" ht="50.1" customHeight="1">
      <c r="A253" s="271" t="e">
        <f>VLOOKUP($I253,MASTER!$B:$B,2,0)</f>
        <v>#N/A</v>
      </c>
      <c r="C253" s="92"/>
      <c r="D253" s="93" t="str">
        <f>IF($I253="","",VLOOKUP($I253,MASTER!$G:$CF,2,0))</f>
        <v>61657-BZ100</v>
      </c>
      <c r="E253" s="93" t="str">
        <f>IF($I253="","",VLOOKUP($I253,MASTER!$G:$CF,25,0))</f>
        <v>C</v>
      </c>
      <c r="F253" s="93">
        <f>IF($I253="","",VLOOKUP($I253,MASTER!$G:$CF,27,0))</f>
        <v>300</v>
      </c>
      <c r="G253" s="759">
        <f t="shared" si="463"/>
        <v>170</v>
      </c>
      <c r="H253" s="94">
        <f t="shared" si="456"/>
        <v>1</v>
      </c>
      <c r="I253" s="171" t="s">
        <v>972</v>
      </c>
      <c r="J253" s="385"/>
      <c r="K253" s="384"/>
      <c r="L253" s="245">
        <f>500-L250</f>
        <v>170</v>
      </c>
      <c r="M253" s="97"/>
      <c r="N253" s="226"/>
      <c r="O253" s="98"/>
      <c r="P253" s="341">
        <f>IF($I253="","",VLOOKUP($I253,MASTER!$G:$CF,65,0))</f>
        <v>3</v>
      </c>
      <c r="Q253" s="341">
        <v>8</v>
      </c>
      <c r="R253" s="347">
        <f t="shared" si="464"/>
        <v>22.666666666666668</v>
      </c>
      <c r="S253" s="341">
        <f>IF($I253="","",VLOOKUP($I253,MASTER!$G:$CF,39,0))</f>
        <v>0</v>
      </c>
      <c r="T253" s="341"/>
      <c r="U253" s="341"/>
      <c r="V253" s="348">
        <f t="shared" si="465"/>
        <v>22.666666666666668</v>
      </c>
      <c r="W253" s="349">
        <f t="shared" si="466"/>
        <v>0</v>
      </c>
      <c r="X253" s="350">
        <f t="shared" si="467"/>
        <v>23</v>
      </c>
      <c r="Y253" s="740">
        <f t="shared" si="461"/>
        <v>443.47826086956519</v>
      </c>
      <c r="Z253" s="102">
        <f>+AA252</f>
        <v>0.52777777777777779</v>
      </c>
      <c r="AA253" s="102">
        <f t="shared" ref="AA253" si="492">IF(I253="","",Z253+X253/1440)</f>
        <v>0.54374999999999996</v>
      </c>
      <c r="AB253" s="102"/>
      <c r="AC253" s="102"/>
      <c r="AD253" s="102"/>
      <c r="AE253" s="784">
        <f>X253</f>
        <v>23</v>
      </c>
      <c r="AF253" s="784">
        <f>AE253</f>
        <v>23</v>
      </c>
      <c r="AG253" s="784">
        <f>AF253</f>
        <v>23</v>
      </c>
      <c r="AH253" s="93">
        <f>IFERROR(IF($I253="","",VLOOKUP($I253,MASTER!$G:$CF,63,0))*$X253,0)</f>
        <v>0</v>
      </c>
      <c r="AI253" s="177"/>
      <c r="AJ253" s="103"/>
      <c r="AK253" s="106">
        <f>IF(L253="",0,P253*L253)</f>
        <v>510</v>
      </c>
      <c r="AL253" t="str">
        <f>I253</f>
        <v>AES-016 FNS</v>
      </c>
      <c r="AM253" s="104">
        <f>Z253</f>
        <v>0.52777777777777779</v>
      </c>
      <c r="AN253" s="105">
        <f>IF(L253="","",L253*P253)</f>
        <v>510</v>
      </c>
      <c r="AO253" s="106">
        <f>IF(X253="","",X253*P253)</f>
        <v>69</v>
      </c>
      <c r="AP253" s="107">
        <f>+X253/(60*24)</f>
        <v>1.5972222222222221E-2</v>
      </c>
    </row>
    <row r="254" spans="1:42" ht="50.1" customHeight="1">
      <c r="A254" s="271" t="e">
        <f>VLOOKUP($I254,MASTER!$B:$B,2,0)</f>
        <v>#N/A</v>
      </c>
      <c r="C254" s="188"/>
      <c r="D254" s="93" t="str">
        <f>IF($I254="","",VLOOKUP($I254,MASTER!$G:$CF,2,0))</f>
        <v>AES-028/33</v>
      </c>
      <c r="E254" s="93" t="str">
        <f>IF($I254="","",VLOOKUP($I254,MASTER!$G:$CF,25,0))</f>
        <v>D</v>
      </c>
      <c r="F254" s="93">
        <f>IF($I254="","",VLOOKUP($I254,MASTER!$G:$CF,27,0))</f>
        <v>240</v>
      </c>
      <c r="G254" s="759">
        <f t="shared" ref="G254:G278" si="493">L254</f>
        <v>210</v>
      </c>
      <c r="H254" s="94">
        <f t="shared" ref="H254:H278" si="494">IF($L254&lt;$F254="0","0",IF($L254="","",ROUNDUP(L254/F254,0)))</f>
        <v>1</v>
      </c>
      <c r="I254" s="171" t="s">
        <v>961</v>
      </c>
      <c r="J254" s="385"/>
      <c r="K254" s="384"/>
      <c r="L254" s="245">
        <f>540-L251</f>
        <v>210</v>
      </c>
      <c r="M254" s="97"/>
      <c r="N254" s="226"/>
      <c r="O254" s="98"/>
      <c r="P254" s="341">
        <f>IF($I254="","",VLOOKUP($I254,MASTER!$G:$CF,65,0))</f>
        <v>1</v>
      </c>
      <c r="Q254" s="341">
        <v>8</v>
      </c>
      <c r="R254" s="347">
        <f t="shared" ref="R254:R278" si="495">IF(L254="","",+Q254*L254/60)</f>
        <v>28</v>
      </c>
      <c r="S254" s="341">
        <f>IF($I254="","",VLOOKUP($I254,MASTER!$G:$CF,39,0))</f>
        <v>0</v>
      </c>
      <c r="T254" s="341"/>
      <c r="U254" s="341"/>
      <c r="V254" s="348">
        <f t="shared" ref="V254:V278" si="496">IF(I254="","",SUM(R254:T254))</f>
        <v>28</v>
      </c>
      <c r="W254" s="349">
        <f t="shared" ref="W254:W278" si="497">IF(I254="","",(S254+T254)*P254)</f>
        <v>0</v>
      </c>
      <c r="X254" s="350">
        <f t="shared" ref="X254:X278" si="498">IF(V254="","",ROUNDUP(V254,0))</f>
        <v>28</v>
      </c>
      <c r="Y254" s="740">
        <f t="shared" ref="Y254:Y278" si="499">+L254/X254*60</f>
        <v>450</v>
      </c>
      <c r="Z254" s="102">
        <f>+Z253</f>
        <v>0.52777777777777779</v>
      </c>
      <c r="AA254" s="102">
        <f>IF(I254="","",Z254+X254/1440)</f>
        <v>0.54722222222222228</v>
      </c>
      <c r="AB254" s="102"/>
      <c r="AC254" s="102"/>
      <c r="AD254" s="194"/>
      <c r="AE254" s="93">
        <f>IFERROR(IF($I254="","",VLOOKUP($I254,MASTER!$G:$CF,60,0))*$X254,0)</f>
        <v>0</v>
      </c>
      <c r="AF254" s="93">
        <f>IFERROR(IF($I254="","",VLOOKUP($I254,MASTER!$G:$CF,61,0))*$X254,0)</f>
        <v>0</v>
      </c>
      <c r="AG254" s="93">
        <f>IFERROR(IF($I254="","",VLOOKUP($I254,MASTER!$G:$CF,62,0))*$X254,0)</f>
        <v>0</v>
      </c>
      <c r="AH254" s="93">
        <f>IFERROR(IF($I254="","",VLOOKUP($I254,MASTER!$G:$CF,63,0))*$X254,0)</f>
        <v>28</v>
      </c>
      <c r="AI254" s="177"/>
      <c r="AJ254" s="103"/>
      <c r="AK254" s="106">
        <f>IF(L254="",0,P254*L254)</f>
        <v>210</v>
      </c>
      <c r="AL254">
        <f t="shared" ref="AL254" si="500">J254</f>
        <v>0</v>
      </c>
      <c r="AM254" s="104">
        <f t="shared" ref="AM254" si="501">Z254</f>
        <v>0.52777777777777779</v>
      </c>
      <c r="AN254" s="105">
        <f t="shared" ref="AN254" si="502">IF(L254="","",L254*P254)</f>
        <v>210</v>
      </c>
      <c r="AO254" s="106">
        <f t="shared" ref="AO254" si="503">IF(X254="","",X254*P254)</f>
        <v>28</v>
      </c>
      <c r="AP254" s="107">
        <f t="shared" ref="AP254" si="504">+X254/(60*24)</f>
        <v>1.9444444444444445E-2</v>
      </c>
    </row>
    <row r="255" spans="1:42" ht="50.1" customHeight="1">
      <c r="A255" s="271" t="e">
        <f>VLOOKUP($I255,MASTER!$B:$B,2,0)</f>
        <v>#N/A</v>
      </c>
      <c r="C255" s="92"/>
      <c r="D255" s="93" t="str">
        <f>IF($I255="","",VLOOKUP($I255,MASTER!$G:$CF,2,0))</f>
        <v>AES-029/34</v>
      </c>
      <c r="E255" s="93" t="str">
        <f>IF($I255="","",VLOOKUP($I255,MASTER!$G:$CF,25,0))</f>
        <v>D</v>
      </c>
      <c r="F255" s="93">
        <f>IF($I255="","",VLOOKUP($I255,MASTER!$G:$CF,27,0))</f>
        <v>240</v>
      </c>
      <c r="G255" s="759">
        <f t="shared" si="493"/>
        <v>180</v>
      </c>
      <c r="H255" s="94">
        <f t="shared" si="494"/>
        <v>1</v>
      </c>
      <c r="I255" s="171" t="s">
        <v>963</v>
      </c>
      <c r="J255" s="385"/>
      <c r="K255" s="384"/>
      <c r="L255" s="245">
        <v>180</v>
      </c>
      <c r="M255" s="97"/>
      <c r="N255" s="226"/>
      <c r="O255" s="98"/>
      <c r="P255" s="341">
        <f>IF($I255="","",VLOOKUP($I255,MASTER!$G:$CF,65,0))</f>
        <v>1</v>
      </c>
      <c r="Q255" s="341">
        <v>8</v>
      </c>
      <c r="R255" s="347">
        <f t="shared" si="495"/>
        <v>24</v>
      </c>
      <c r="S255" s="341">
        <f>IF($I255="","",VLOOKUP($I255,MASTER!$G:$CF,39,0))</f>
        <v>0</v>
      </c>
      <c r="T255" s="341">
        <f>IF($I255="","",VLOOKUP($I255,MASTER!$G:$CF,38,0))</f>
        <v>5</v>
      </c>
      <c r="U255" s="341"/>
      <c r="V255" s="348">
        <f t="shared" si="496"/>
        <v>29</v>
      </c>
      <c r="W255" s="349">
        <f t="shared" si="497"/>
        <v>5</v>
      </c>
      <c r="X255" s="350">
        <f t="shared" si="498"/>
        <v>29</v>
      </c>
      <c r="Y255" s="740">
        <f t="shared" si="499"/>
        <v>372.41379310344826</v>
      </c>
      <c r="Z255" s="102">
        <f>+AA254</f>
        <v>0.54722222222222228</v>
      </c>
      <c r="AA255" s="102">
        <f>IF(I255="","",Z255+X255/1440)</f>
        <v>0.5673611111111112</v>
      </c>
      <c r="AB255" s="102"/>
      <c r="AC255" s="102"/>
      <c r="AD255" s="102"/>
      <c r="AE255" s="93">
        <f>IFERROR(IF($I255="","",VLOOKUP($I255,MASTER!$G:$CF,60,0))*$X255,0)</f>
        <v>0</v>
      </c>
      <c r="AF255" s="93">
        <f>IFERROR(IF($I255="","",VLOOKUP($I255,MASTER!$G:$CF,61,0))*$X255,0)</f>
        <v>0</v>
      </c>
      <c r="AG255" s="93">
        <f>IFERROR(IF($I255="","",VLOOKUP($I255,MASTER!$G:$CF,62,0))*$X255,0)</f>
        <v>0</v>
      </c>
      <c r="AH255" s="93">
        <f>IFERROR(IF($I255="","",VLOOKUP($I255,MASTER!$G:$CF,63,0))*$X255,0)</f>
        <v>29</v>
      </c>
      <c r="AI255" s="177"/>
      <c r="AJ255" s="103"/>
      <c r="AK255" s="106">
        <f>IF(L255="",0,P255*L255)</f>
        <v>180</v>
      </c>
      <c r="AL255">
        <f t="shared" ref="AL255" si="505">J255</f>
        <v>0</v>
      </c>
      <c r="AM255" s="104">
        <f>Z255</f>
        <v>0.54722222222222228</v>
      </c>
      <c r="AN255" s="105">
        <f>IF(L255="","",L255*P255)</f>
        <v>180</v>
      </c>
      <c r="AO255" s="106">
        <f>IF(X255="","",X255*P255)</f>
        <v>29</v>
      </c>
      <c r="AP255" s="107">
        <f>+X255/(60*24)</f>
        <v>2.013888888888889E-2</v>
      </c>
    </row>
    <row r="256" spans="1:42" ht="50.1" customHeight="1">
      <c r="A256" s="271" t="e">
        <f>VLOOKUP($I256,MASTER!$B:$B,2,0)</f>
        <v>#N/A</v>
      </c>
      <c r="C256" s="92"/>
      <c r="D256" s="93" t="str">
        <f>IF($I256="","",VLOOKUP($I256,MASTER!$G:$CF,2,0))</f>
        <v>61658-BZ100</v>
      </c>
      <c r="E256" s="93" t="str">
        <f>IF($I256="","",VLOOKUP($I256,MASTER!$G:$CF,25,0))</f>
        <v>C</v>
      </c>
      <c r="F256" s="93">
        <f>IF($I256="","",VLOOKUP($I256,MASTER!$G:$CF,27,0))</f>
        <v>300</v>
      </c>
      <c r="G256" s="759">
        <f t="shared" si="493"/>
        <v>500</v>
      </c>
      <c r="H256" s="94">
        <f t="shared" si="494"/>
        <v>2</v>
      </c>
      <c r="I256" s="171" t="s">
        <v>967</v>
      </c>
      <c r="J256" s="385"/>
      <c r="K256" s="384"/>
      <c r="L256" s="245">
        <v>500</v>
      </c>
      <c r="M256" s="97"/>
      <c r="N256" s="226"/>
      <c r="O256" s="98"/>
      <c r="P256" s="341">
        <f>IF($I256="","",VLOOKUP($I256,MASTER!$G:$CF,65,0))</f>
        <v>3</v>
      </c>
      <c r="Q256" s="341">
        <v>8</v>
      </c>
      <c r="R256" s="347">
        <f t="shared" si="495"/>
        <v>66.666666666666671</v>
      </c>
      <c r="S256" s="341">
        <f>IF($I256="","",VLOOKUP($I256,MASTER!$G:$CF,39,0))</f>
        <v>0</v>
      </c>
      <c r="T256" s="341">
        <f>IF($I256="","",VLOOKUP($I256,MASTER!$G:$CF,38,0))</f>
        <v>5</v>
      </c>
      <c r="U256" s="341"/>
      <c r="V256" s="348">
        <f t="shared" si="496"/>
        <v>71.666666666666671</v>
      </c>
      <c r="W256" s="349">
        <f t="shared" si="497"/>
        <v>15</v>
      </c>
      <c r="X256" s="350">
        <f t="shared" si="498"/>
        <v>72</v>
      </c>
      <c r="Y256" s="740">
        <f t="shared" si="499"/>
        <v>416.66666666666669</v>
      </c>
      <c r="Z256" s="102">
        <f>+AA253</f>
        <v>0.54374999999999996</v>
      </c>
      <c r="AA256" s="102">
        <f>IF(I256="","",Z256+X256/1440)</f>
        <v>0.59375</v>
      </c>
      <c r="AB256" s="102"/>
      <c r="AC256" s="102"/>
      <c r="AD256" s="102"/>
      <c r="AE256" s="784">
        <f>X256</f>
        <v>72</v>
      </c>
      <c r="AF256" s="784">
        <f>AE256</f>
        <v>72</v>
      </c>
      <c r="AG256" s="784">
        <f>AF256</f>
        <v>72</v>
      </c>
      <c r="AH256" s="93">
        <f>IFERROR(IF($I256="","",VLOOKUP($I256,MASTER!$G:$CF,63,0))*$X256,0)</f>
        <v>0</v>
      </c>
      <c r="AI256" s="177"/>
      <c r="AJ256" s="103"/>
      <c r="AK256" s="106">
        <f>IF(L256="",0,P256*L256)</f>
        <v>1500</v>
      </c>
      <c r="AL256" t="str">
        <f>I256</f>
        <v>AES-017 FNS</v>
      </c>
      <c r="AM256" s="104">
        <f t="shared" ref="AM256" si="506">Z256</f>
        <v>0.54374999999999996</v>
      </c>
      <c r="AN256" s="105">
        <f t="shared" ref="AN256" si="507">IF(L256="","",L256*P256)</f>
        <v>1500</v>
      </c>
      <c r="AO256" s="106">
        <f t="shared" ref="AO256" si="508">IF(X256="","",X256*P256)</f>
        <v>216</v>
      </c>
      <c r="AP256" s="107">
        <f t="shared" ref="AP256" si="509">+X256/(60*24)</f>
        <v>0.05</v>
      </c>
    </row>
    <row r="257" spans="1:42" ht="50.1" customHeight="1">
      <c r="A257" s="271" t="e">
        <f>VLOOKUP($I257,MASTER!$B:$B,2,0)</f>
        <v>#N/A</v>
      </c>
      <c r="C257" s="92"/>
      <c r="D257" s="93" t="str">
        <f>IF($I257="","",VLOOKUP($I257,MASTER!$G:$CF,2,0))</f>
        <v>AES-012 BLK</v>
      </c>
      <c r="E257" s="93" t="str">
        <f>IF($I257="","",VLOOKUP($I257,MASTER!$G:$CF,25,0))</f>
        <v>KHS</v>
      </c>
      <c r="F257" s="93">
        <f>IF($I257="","",VLOOKUP($I257,MASTER!$G:$CF,27,0))</f>
        <v>600</v>
      </c>
      <c r="G257" s="759">
        <f t="shared" si="493"/>
        <v>400</v>
      </c>
      <c r="H257" s="94">
        <f t="shared" si="494"/>
        <v>1</v>
      </c>
      <c r="I257" s="171" t="s">
        <v>950</v>
      </c>
      <c r="J257" s="385"/>
      <c r="K257" s="384"/>
      <c r="L257" s="245">
        <v>400</v>
      </c>
      <c r="M257" s="97"/>
      <c r="N257" s="226"/>
      <c r="O257" s="98"/>
      <c r="P257" s="341">
        <f>IF($I257="","",VLOOKUP($I257,MASTER!$G:$CF,65,0))</f>
        <v>1</v>
      </c>
      <c r="Q257" s="341">
        <v>8</v>
      </c>
      <c r="R257" s="347">
        <f t="shared" si="495"/>
        <v>53.333333333333336</v>
      </c>
      <c r="S257" s="341">
        <f>IF($I257="","",VLOOKUP($I257,MASTER!$G:$CF,39,0))</f>
        <v>0</v>
      </c>
      <c r="T257" s="341">
        <f>IF($I257="","",VLOOKUP($I257,MASTER!$G:$CF,38,0))</f>
        <v>5</v>
      </c>
      <c r="U257" s="341"/>
      <c r="V257" s="348">
        <f t="shared" si="496"/>
        <v>58.333333333333336</v>
      </c>
      <c r="W257" s="349">
        <f t="shared" si="497"/>
        <v>5</v>
      </c>
      <c r="X257" s="350">
        <f t="shared" si="498"/>
        <v>59</v>
      </c>
      <c r="Y257" s="740">
        <f t="shared" si="499"/>
        <v>406.77966101694915</v>
      </c>
      <c r="Z257" s="102">
        <f>+AA255</f>
        <v>0.5673611111111112</v>
      </c>
      <c r="AA257" s="102">
        <f t="shared" ref="AA257" si="510">IF(I257="","",Z257+X257/1440)</f>
        <v>0.60833333333333339</v>
      </c>
      <c r="AB257" s="102"/>
      <c r="AC257" s="102"/>
      <c r="AD257" s="102"/>
      <c r="AE257" s="93">
        <f>IFERROR(IF($I257="","",VLOOKUP($I257,MASTER!$G:$CF,60,0))*$X257,0)</f>
        <v>0</v>
      </c>
      <c r="AF257" s="93">
        <f>IFERROR(IF($I257="","",VLOOKUP($I257,MASTER!$G:$CF,61,0))*$X257,0)</f>
        <v>0</v>
      </c>
      <c r="AG257" s="93">
        <f>IFERROR(IF($I257="","",VLOOKUP($I257,MASTER!$G:$CF,62,0))*$X257,0)</f>
        <v>0</v>
      </c>
      <c r="AH257" s="93">
        <f>IFERROR(IF($I257="","",VLOOKUP($I257,MASTER!$G:$CF,63,0))*$X257,0)</f>
        <v>59</v>
      </c>
      <c r="AI257" s="177"/>
      <c r="AJ257" s="103"/>
      <c r="AK257" s="106">
        <f>IF(L257="",0,P257*L257)</f>
        <v>400</v>
      </c>
      <c r="AL257" t="str">
        <f>I257</f>
        <v>AES-012 BLK</v>
      </c>
      <c r="AM257" s="104">
        <f>Z257</f>
        <v>0.5673611111111112</v>
      </c>
      <c r="AN257" s="105">
        <f>IF(L257="","",L257*P257)</f>
        <v>400</v>
      </c>
      <c r="AO257" s="106">
        <f t="shared" ref="AO257" si="511">IF(X257="","",X257*P257)</f>
        <v>59</v>
      </c>
      <c r="AP257" s="107">
        <f t="shared" ref="AP257" si="512">+X257/(60*24)</f>
        <v>4.0972222222222222E-2</v>
      </c>
    </row>
    <row r="258" spans="1:42" ht="50.1" customHeight="1">
      <c r="A258" s="271" t="e">
        <f>VLOOKUP($I258,MASTER!$B:$B,2,0)</f>
        <v>#N/A</v>
      </c>
      <c r="C258" s="92"/>
      <c r="D258" s="93" t="str">
        <f>IF($I258="","",VLOOKUP($I258,MASTER!$G:$CF,2,0))</f>
        <v>AES-012 BLK</v>
      </c>
      <c r="E258" s="93" t="str">
        <f>IF($I258="","",VLOOKUP($I258,MASTER!$G:$CF,25,0))</f>
        <v>KHS</v>
      </c>
      <c r="F258" s="93">
        <f>IF($I258="","",VLOOKUP($I258,MASTER!$G:$CF,27,0))</f>
        <v>240</v>
      </c>
      <c r="G258" s="759">
        <f t="shared" si="493"/>
        <v>120</v>
      </c>
      <c r="H258" s="94">
        <f t="shared" si="494"/>
        <v>1</v>
      </c>
      <c r="I258" s="171" t="s">
        <v>1396</v>
      </c>
      <c r="J258" s="385"/>
      <c r="K258" s="384"/>
      <c r="L258" s="245">
        <v>120</v>
      </c>
      <c r="M258" s="97"/>
      <c r="N258" s="226"/>
      <c r="O258" s="98"/>
      <c r="P258" s="341">
        <f>IF($I258="","",VLOOKUP($I258,MASTER!$G:$CF,65,0))</f>
        <v>1</v>
      </c>
      <c r="Q258" s="341">
        <v>8</v>
      </c>
      <c r="R258" s="347">
        <f t="shared" si="495"/>
        <v>16</v>
      </c>
      <c r="S258" s="341">
        <f>IF($I258="","",VLOOKUP($I258,MASTER!$G:$CF,39,0))</f>
        <v>0</v>
      </c>
      <c r="T258" s="341">
        <v>1</v>
      </c>
      <c r="U258" s="341"/>
      <c r="V258" s="348">
        <f t="shared" si="496"/>
        <v>17</v>
      </c>
      <c r="W258" s="349">
        <f t="shared" si="497"/>
        <v>1</v>
      </c>
      <c r="X258" s="350">
        <f t="shared" si="498"/>
        <v>17</v>
      </c>
      <c r="Y258" s="740">
        <f t="shared" si="499"/>
        <v>423.52941176470586</v>
      </c>
      <c r="Z258" s="102">
        <f>+AA257</f>
        <v>0.60833333333333339</v>
      </c>
      <c r="AA258" s="102">
        <f t="shared" ref="AA258" si="513">IF(I258="","",Z258+X258/1440)</f>
        <v>0.62013888888888891</v>
      </c>
      <c r="AB258" s="102"/>
      <c r="AC258" s="102"/>
      <c r="AD258" s="102"/>
      <c r="AE258" s="93">
        <f>IFERROR(IF($I258="","",VLOOKUP($I258,MASTER!$G:$CF,60,0))*$X258,0)</f>
        <v>0</v>
      </c>
      <c r="AF258" s="93">
        <f>IFERROR(IF($I258="","",VLOOKUP($I258,MASTER!$G:$CF,61,0))*$X258,0)</f>
        <v>0</v>
      </c>
      <c r="AG258" s="93">
        <f>IFERROR(IF($I258="","",VLOOKUP($I258,MASTER!$G:$CF,62,0))*$X258,0)</f>
        <v>0</v>
      </c>
      <c r="AH258" s="93">
        <f>IFERROR(IF($I258="","",VLOOKUP($I258,MASTER!$G:$CF,63,0))*$X258,0)</f>
        <v>17</v>
      </c>
      <c r="AI258" s="177"/>
      <c r="AJ258" s="103"/>
      <c r="AK258" s="106">
        <f t="shared" ref="AK258" si="514">IF(L258="",0,P258*L258)</f>
        <v>120</v>
      </c>
      <c r="AL258">
        <f t="shared" ref="AL258" si="515">J258</f>
        <v>0</v>
      </c>
      <c r="AM258" s="104">
        <f t="shared" ref="AM258" si="516">Z258</f>
        <v>0.60833333333333339</v>
      </c>
      <c r="AN258" s="105">
        <f t="shared" ref="AN258" si="517">IF(L258="","",L258*P258)</f>
        <v>120</v>
      </c>
      <c r="AO258" s="106">
        <f t="shared" ref="AO258" si="518">IF(X258="","",X258*P258)</f>
        <v>17</v>
      </c>
      <c r="AP258" s="107">
        <f t="shared" ref="AP258" si="519">+X258/(60*24)</f>
        <v>1.1805555555555555E-2</v>
      </c>
    </row>
    <row r="259" spans="1:42" ht="50.1" customHeight="1">
      <c r="A259" s="271" t="e">
        <f>VLOOKUP($I259,MASTER!$B:$B,2,0)</f>
        <v>#N/A</v>
      </c>
      <c r="C259" s="92"/>
      <c r="D259" s="93" t="str">
        <f>IF($I259="","",VLOOKUP($I259,MASTER!$G:$CF,2,0))</f>
        <v>58114-BZ070</v>
      </c>
      <c r="E259" s="93" t="str">
        <f>IF($I259="","",VLOOKUP($I259,MASTER!$G:$CF,25,0))</f>
        <v>D</v>
      </c>
      <c r="F259" s="93">
        <f>IF($I259="","",VLOOKUP($I259,MASTER!$G:$CF,27,0))</f>
        <v>100</v>
      </c>
      <c r="G259" s="759">
        <f t="shared" si="493"/>
        <v>400</v>
      </c>
      <c r="H259" s="94">
        <f t="shared" si="494"/>
        <v>4</v>
      </c>
      <c r="I259" s="171" t="s">
        <v>949</v>
      </c>
      <c r="J259" s="385"/>
      <c r="K259" s="384"/>
      <c r="L259" s="245">
        <v>400</v>
      </c>
      <c r="M259" s="97"/>
      <c r="N259" s="226"/>
      <c r="O259" s="98"/>
      <c r="P259" s="341">
        <f>IF($I259="","",VLOOKUP($I259,MASTER!$G:$CF,65,0))</f>
        <v>3</v>
      </c>
      <c r="Q259" s="341">
        <v>8</v>
      </c>
      <c r="R259" s="347">
        <f t="shared" si="495"/>
        <v>53.333333333333336</v>
      </c>
      <c r="S259" s="341">
        <f>IF($I259="","",VLOOKUP($I259,MASTER!$G:$CF,39,0))</f>
        <v>0</v>
      </c>
      <c r="T259" s="341">
        <f>IF($I259="","",VLOOKUP($I259,MASTER!$G:$CF,38,0))</f>
        <v>5</v>
      </c>
      <c r="U259" s="341"/>
      <c r="V259" s="348">
        <f t="shared" si="496"/>
        <v>58.333333333333336</v>
      </c>
      <c r="W259" s="349">
        <f t="shared" si="497"/>
        <v>15</v>
      </c>
      <c r="X259" s="350">
        <f t="shared" si="498"/>
        <v>59</v>
      </c>
      <c r="Y259" s="740">
        <f t="shared" si="499"/>
        <v>406.77966101694915</v>
      </c>
      <c r="Z259" s="102">
        <f>+AA256</f>
        <v>0.59375</v>
      </c>
      <c r="AA259" s="102">
        <f t="shared" ref="AA259" si="520">IF(I259="","",Z259+X259/1440)</f>
        <v>0.63472222222222219</v>
      </c>
      <c r="AB259" s="102"/>
      <c r="AC259" s="102"/>
      <c r="AD259" s="102"/>
      <c r="AE259" s="93">
        <f>IFERROR(IF($I259="","",VLOOKUP($I259,MASTER!$G:$CF,60,0))*$X259,0)</f>
        <v>59</v>
      </c>
      <c r="AF259" s="93">
        <f>IFERROR(IF($I259="","",VLOOKUP($I259,MASTER!$G:$CF,61,0))*$X259,0)</f>
        <v>59</v>
      </c>
      <c r="AG259" s="93">
        <f>IFERROR(IF($I259="","",VLOOKUP($I259,MASTER!$G:$CF,62,0))*$X259,0)</f>
        <v>59</v>
      </c>
      <c r="AH259" s="93">
        <f>IFERROR(IF($I259="","",VLOOKUP($I259,MASTER!$G:$CF,63,0))*$X259,0)</f>
        <v>0</v>
      </c>
      <c r="AI259" s="177"/>
      <c r="AJ259" s="103"/>
      <c r="AK259" s="106">
        <f>IF(L259="",0,P259*L259)</f>
        <v>1200</v>
      </c>
      <c r="AL259">
        <f t="shared" ref="AL259" si="521">J259</f>
        <v>0</v>
      </c>
      <c r="AM259" s="104">
        <f t="shared" ref="AM259" si="522">Z259</f>
        <v>0.59375</v>
      </c>
      <c r="AN259" s="105">
        <f t="shared" ref="AN259" si="523">IF(L259="","",L259*P259)</f>
        <v>1200</v>
      </c>
      <c r="AO259" s="106">
        <f t="shared" ref="AO259" si="524">IF(X259="","",X259*P259)</f>
        <v>177</v>
      </c>
      <c r="AP259" s="107">
        <f t="shared" ref="AP259" si="525">+X259/(60*24)</f>
        <v>4.0972222222222222E-2</v>
      </c>
    </row>
    <row r="260" spans="1:42" ht="50.1" customHeight="1">
      <c r="A260" s="271" t="e">
        <f>VLOOKUP($I260,MASTER!$B:$B,2,0)</f>
        <v>#N/A</v>
      </c>
      <c r="C260" s="92"/>
      <c r="D260" s="93" t="str">
        <f>IF($I260="","",VLOOKUP($I260,MASTER!$G:$CF,2,0))</f>
        <v>RC-2764</v>
      </c>
      <c r="E260" s="93" t="str">
        <f>IF($I260="","",VLOOKUP($I260,MASTER!$G:$CF,25,0))</f>
        <v>KHS</v>
      </c>
      <c r="F260" s="93">
        <f>IF($I260="","",VLOOKUP($I260,MASTER!$G:$CF,27,0))</f>
        <v>600</v>
      </c>
      <c r="G260" s="759">
        <f t="shared" si="493"/>
        <v>170</v>
      </c>
      <c r="H260" s="94">
        <f t="shared" si="494"/>
        <v>1</v>
      </c>
      <c r="I260" s="171" t="s">
        <v>838</v>
      </c>
      <c r="J260" s="385"/>
      <c r="K260" s="384"/>
      <c r="L260" s="245">
        <v>170</v>
      </c>
      <c r="M260" s="97"/>
      <c r="N260" s="226"/>
      <c r="O260" s="98"/>
      <c r="P260" s="341">
        <f>IF($I260="","",VLOOKUP($I260,MASTER!$G:$CF,65,0))</f>
        <v>1</v>
      </c>
      <c r="Q260" s="341">
        <f>IF($I260="","",VLOOKUP($I260,MASTER!$G:$CF,37,0))</f>
        <v>6</v>
      </c>
      <c r="R260" s="347">
        <f t="shared" si="495"/>
        <v>17</v>
      </c>
      <c r="S260" s="341">
        <f>IF($I260="","",VLOOKUP($I260,MASTER!$G:$CF,39,0))</f>
        <v>0</v>
      </c>
      <c r="T260" s="341">
        <f>IF($I260="","",VLOOKUP($I260,MASTER!$G:$CF,38,0))</f>
        <v>5</v>
      </c>
      <c r="U260" s="341"/>
      <c r="V260" s="348">
        <f t="shared" si="496"/>
        <v>22</v>
      </c>
      <c r="W260" s="349">
        <f t="shared" si="497"/>
        <v>5</v>
      </c>
      <c r="X260" s="350">
        <f t="shared" si="498"/>
        <v>22</v>
      </c>
      <c r="Y260" s="740">
        <f t="shared" si="499"/>
        <v>463.63636363636363</v>
      </c>
      <c r="Z260" s="102">
        <f>+AA258</f>
        <v>0.62013888888888891</v>
      </c>
      <c r="AA260" s="102">
        <f t="shared" ref="AA260" si="526">IF(I260="","",Z260+X260/1440)</f>
        <v>0.63541666666666663</v>
      </c>
      <c r="AB260" s="102"/>
      <c r="AC260" s="102"/>
      <c r="AD260" s="194"/>
      <c r="AE260" s="93">
        <f>IFERROR(IF($I260="","",VLOOKUP($I260,MASTER!$G:$CF,60,0))*$X260,0)</f>
        <v>0</v>
      </c>
      <c r="AF260" s="93">
        <f>IFERROR(IF($I260="","",VLOOKUP($I260,MASTER!$G:$CF,61,0))*$X260,0)</f>
        <v>0</v>
      </c>
      <c r="AG260" s="93">
        <f>IFERROR(IF($I260="","",VLOOKUP($I260,MASTER!$G:$CF,62,0))*$X260,0)</f>
        <v>0</v>
      </c>
      <c r="AH260" s="93">
        <f>IFERROR(IF($I260="","",VLOOKUP($I260,MASTER!$G:$CF,63,0))*$X260,0)</f>
        <v>22</v>
      </c>
      <c r="AI260" s="177"/>
      <c r="AJ260" s="103"/>
      <c r="AK260" s="106">
        <f t="shared" ref="AK260" si="527">IF(L260="",0,P260*L260)</f>
        <v>170</v>
      </c>
      <c r="AL260">
        <f t="shared" ref="AL260" si="528">J260</f>
        <v>0</v>
      </c>
      <c r="AM260" s="104">
        <f t="shared" ref="AM260" si="529">Z260</f>
        <v>0.62013888888888891</v>
      </c>
      <c r="AN260" s="105">
        <f t="shared" ref="AN260" si="530">IF(L260="","",L260*P260)</f>
        <v>170</v>
      </c>
      <c r="AO260" s="106">
        <f t="shared" ref="AO260" si="531">IF(X260="","",X260*P260)</f>
        <v>22</v>
      </c>
      <c r="AP260" s="107">
        <f t="shared" ref="AP260" si="532">+X260/(60*24)</f>
        <v>1.5277777777777777E-2</v>
      </c>
    </row>
    <row r="261" spans="1:42" ht="50.1" customHeight="1">
      <c r="A261" s="271" t="e">
        <f>VLOOKUP($I261,MASTER!$B:$B,2,0)</f>
        <v>#N/A</v>
      </c>
      <c r="C261" s="92"/>
      <c r="D261" s="93" t="str">
        <f>IF($I261="","",VLOOKUP($I261,MASTER!$G:$CF,2,0))</f>
        <v>58114-BZ070</v>
      </c>
      <c r="E261" s="93" t="str">
        <f>IF($I261="","",VLOOKUP($I261,MASTER!$G:$CF,25,0))</f>
        <v>D</v>
      </c>
      <c r="F261" s="93">
        <f>IF($I261="","",VLOOKUP($I261,MASTER!$G:$CF,27,0))</f>
        <v>120</v>
      </c>
      <c r="G261" s="759">
        <f t="shared" si="493"/>
        <v>0</v>
      </c>
      <c r="H261" s="94">
        <f t="shared" si="494"/>
        <v>0</v>
      </c>
      <c r="I261" s="171" t="s">
        <v>1395</v>
      </c>
      <c r="J261" s="385"/>
      <c r="K261" s="384"/>
      <c r="L261" s="245">
        <v>0</v>
      </c>
      <c r="M261" s="97"/>
      <c r="N261" s="226"/>
      <c r="O261" s="98"/>
      <c r="P261" s="341">
        <f>IF($I261="","",VLOOKUP($I261,MASTER!$G:$CF,65,0))</f>
        <v>3</v>
      </c>
      <c r="Q261" s="341">
        <v>8</v>
      </c>
      <c r="R261" s="347">
        <f t="shared" si="495"/>
        <v>0</v>
      </c>
      <c r="S261" s="341">
        <f>IF($I261="","",VLOOKUP($I261,MASTER!$G:$CF,39,0))</f>
        <v>0</v>
      </c>
      <c r="T261" s="341">
        <v>1</v>
      </c>
      <c r="U261" s="341"/>
      <c r="V261" s="348">
        <f t="shared" si="496"/>
        <v>1</v>
      </c>
      <c r="W261" s="349">
        <f t="shared" si="497"/>
        <v>3</v>
      </c>
      <c r="X261" s="350">
        <f t="shared" si="498"/>
        <v>1</v>
      </c>
      <c r="Y261" s="740">
        <f t="shared" si="499"/>
        <v>0</v>
      </c>
      <c r="Z261" s="102">
        <f>+AA259</f>
        <v>0.63472222222222219</v>
      </c>
      <c r="AA261" s="102">
        <f>IF(I261="","",Z261+X261/1440)</f>
        <v>0.63541666666666663</v>
      </c>
      <c r="AB261" s="102"/>
      <c r="AC261" s="102"/>
      <c r="AD261" s="194"/>
      <c r="AE261" s="93">
        <f>IFERROR(IF($I261="","",VLOOKUP($I261,MASTER!$G:$CF,60,0))*$X261,0)</f>
        <v>1</v>
      </c>
      <c r="AF261" s="93">
        <f>IFERROR(IF($I261="","",VLOOKUP($I261,MASTER!$G:$CF,61,0))*$X261,0)</f>
        <v>1</v>
      </c>
      <c r="AG261" s="93">
        <f>IFERROR(IF($I261="","",VLOOKUP($I261,MASTER!$G:$CF,62,0))*$X261,0)</f>
        <v>1</v>
      </c>
      <c r="AH261" s="93">
        <f>IFERROR(IF($I261="","",VLOOKUP($I261,MASTER!$G:$CF,63,0))*$X261,0)</f>
        <v>0</v>
      </c>
      <c r="AI261" s="177"/>
      <c r="AJ261" s="103"/>
      <c r="AK261" s="106">
        <f t="shared" ref="AK261" si="533">IF(L261="",0,P261*L261)</f>
        <v>0</v>
      </c>
      <c r="AL261">
        <f t="shared" ref="AL261" si="534">J261</f>
        <v>0</v>
      </c>
      <c r="AM261" s="104">
        <f>Z261</f>
        <v>0.63472222222222219</v>
      </c>
      <c r="AN261" s="105">
        <f>IF(L261="","",L261*P261)</f>
        <v>0</v>
      </c>
      <c r="AO261" s="106">
        <f>IF(X261="","",X261*P261)</f>
        <v>3</v>
      </c>
      <c r="AP261" s="107">
        <f>+X261/(60*24)</f>
        <v>6.9444444444444447E-4</v>
      </c>
    </row>
    <row r="262" spans="1:42" ht="50.1" customHeight="1">
      <c r="A262" s="271" t="e">
        <f>VLOOKUP($I262,MASTER!$B:$B,2,0)</f>
        <v>#N/A</v>
      </c>
      <c r="C262" s="92"/>
      <c r="D262" s="93">
        <f>IF($I262="","",VLOOKUP($I262,MASTER!$G:$CF,2,0))</f>
        <v>0</v>
      </c>
      <c r="E262" s="93">
        <f>IF($I262="","",VLOOKUP($I262,MASTER!$G:$CF,25,0))</f>
        <v>0</v>
      </c>
      <c r="F262" s="93">
        <f>IF($I262="","",VLOOKUP($I262,MASTER!$G:$CF,27,0))</f>
        <v>0</v>
      </c>
      <c r="G262" s="759">
        <f t="shared" si="493"/>
        <v>0</v>
      </c>
      <c r="H262" s="94" t="str">
        <f t="shared" si="494"/>
        <v/>
      </c>
      <c r="I262" s="171" t="s">
        <v>854</v>
      </c>
      <c r="J262" s="385"/>
      <c r="K262" s="384"/>
      <c r="L262" s="245"/>
      <c r="M262" s="97"/>
      <c r="N262" s="226"/>
      <c r="O262" s="98"/>
      <c r="P262" s="341">
        <f>IF($I262="","",VLOOKUP($I262,MASTER!$G:$CF,65,0))</f>
        <v>0</v>
      </c>
      <c r="Q262" s="341">
        <f>IF($I262="","",VLOOKUP($I262,MASTER!$G:$CF,37,0))</f>
        <v>15</v>
      </c>
      <c r="R262" s="347" t="str">
        <f t="shared" si="495"/>
        <v/>
      </c>
      <c r="S262" s="341">
        <f>IF($I262="","",VLOOKUP($I262,MASTER!$G:$CF,39,0))</f>
        <v>0</v>
      </c>
      <c r="T262" s="341">
        <f>IF($I262="","",VLOOKUP($I262,MASTER!$G:$CF,38,0))</f>
        <v>15</v>
      </c>
      <c r="U262" s="341"/>
      <c r="V262" s="348">
        <f t="shared" si="496"/>
        <v>15</v>
      </c>
      <c r="W262" s="349">
        <f t="shared" si="497"/>
        <v>0</v>
      </c>
      <c r="X262" s="350">
        <f t="shared" si="498"/>
        <v>15</v>
      </c>
      <c r="Y262" s="740">
        <f t="shared" si="499"/>
        <v>0</v>
      </c>
      <c r="Z262" s="102">
        <f>+AA261</f>
        <v>0.63541666666666663</v>
      </c>
      <c r="AA262" s="102">
        <f>IF(I262="","",Z262+X262/1440)</f>
        <v>0.64583333333333326</v>
      </c>
      <c r="AB262" s="102"/>
      <c r="AC262" s="102"/>
      <c r="AD262" s="102"/>
      <c r="AE262" s="93">
        <f>IFERROR(IF($I262="","",VLOOKUP($I262,MASTER!$G:$CF,60,0))*$X262,0)</f>
        <v>0</v>
      </c>
      <c r="AF262" s="93">
        <f>IFERROR(IF($I262="","",VLOOKUP($I262,MASTER!$G:$CF,61,0))*$X262,0)</f>
        <v>0</v>
      </c>
      <c r="AG262" s="93">
        <f>IFERROR(IF($I262="","",VLOOKUP($I262,MASTER!$G:$CF,62,0))*$X262,0)</f>
        <v>0</v>
      </c>
      <c r="AH262" s="93">
        <f>IFERROR(IF($I262="","",VLOOKUP($I262,MASTER!$G:$CF,63,0))*$X262,0)</f>
        <v>0</v>
      </c>
      <c r="AI262" s="177"/>
      <c r="AJ262" s="103"/>
      <c r="AK262" s="106">
        <f t="shared" ref="AK262" si="535">IF(L262="",0,P262*L262)</f>
        <v>0</v>
      </c>
      <c r="AL262" t="str">
        <f>I262</f>
        <v>CINGKORAK</v>
      </c>
      <c r="AM262" s="104">
        <f t="shared" ref="AM262" si="536">Z262</f>
        <v>0.63541666666666663</v>
      </c>
      <c r="AN262" s="105" t="str">
        <f t="shared" ref="AN262" si="537">IF(L262="","",L262*P262)</f>
        <v/>
      </c>
      <c r="AO262" s="106">
        <f t="shared" ref="AO262" si="538">IF(X262="","",X262*P262)</f>
        <v>0</v>
      </c>
      <c r="AP262" s="107">
        <f t="shared" ref="AP262" si="539">+X262/(60*24)</f>
        <v>1.0416666666666666E-2</v>
      </c>
    </row>
    <row r="263" spans="1:42" ht="50.1" customHeight="1">
      <c r="A263" s="271" t="e">
        <f>VLOOKUP($I263,MASTER!$B:$B,2,0)</f>
        <v>#N/A</v>
      </c>
      <c r="C263" s="92"/>
      <c r="D263" s="93" t="str">
        <f>IF($I263="","",VLOOKUP($I263,MASTER!$G:$CF,2,0))</f>
        <v>RC-2764</v>
      </c>
      <c r="E263" s="93" t="str">
        <f>IF($I263="","",VLOOKUP($I263,MASTER!$G:$CF,25,0))</f>
        <v>KHS</v>
      </c>
      <c r="F263" s="93">
        <f>IF($I263="","",VLOOKUP($I263,MASTER!$G:$CF,27,0))</f>
        <v>600</v>
      </c>
      <c r="G263" s="759">
        <f t="shared" si="493"/>
        <v>335</v>
      </c>
      <c r="H263" s="94">
        <f t="shared" si="494"/>
        <v>1</v>
      </c>
      <c r="I263" s="171" t="s">
        <v>838</v>
      </c>
      <c r="J263" s="385"/>
      <c r="K263" s="384"/>
      <c r="L263" s="245">
        <v>335</v>
      </c>
      <c r="M263" s="97"/>
      <c r="N263" s="226"/>
      <c r="O263" s="98"/>
      <c r="P263" s="341">
        <f>IF($I263="","",VLOOKUP($I263,MASTER!$G:$CF,65,0))</f>
        <v>1</v>
      </c>
      <c r="Q263" s="341">
        <v>8</v>
      </c>
      <c r="R263" s="347">
        <f t="shared" si="495"/>
        <v>44.666666666666664</v>
      </c>
      <c r="S263" s="341">
        <f>IF($I263="","",VLOOKUP($I263,MASTER!$G:$CF,39,0))</f>
        <v>0</v>
      </c>
      <c r="T263" s="341"/>
      <c r="U263" s="341"/>
      <c r="V263" s="348">
        <f t="shared" si="496"/>
        <v>44.666666666666664</v>
      </c>
      <c r="W263" s="349">
        <f t="shared" si="497"/>
        <v>0</v>
      </c>
      <c r="X263" s="350">
        <f t="shared" si="498"/>
        <v>45</v>
      </c>
      <c r="Y263" s="740">
        <f t="shared" si="499"/>
        <v>446.66666666666669</v>
      </c>
      <c r="Z263" s="102">
        <f>+AA262</f>
        <v>0.64583333333333326</v>
      </c>
      <c r="AA263" s="102">
        <f>IF(I263="","",Z263+X263/1440)</f>
        <v>0.67708333333333326</v>
      </c>
      <c r="AB263" s="102"/>
      <c r="AC263" s="102"/>
      <c r="AD263" s="205"/>
      <c r="AE263" s="93">
        <f>IFERROR(IF($I263="","",VLOOKUP($I263,MASTER!$G:$CF,60,0))*$X263,0)</f>
        <v>0</v>
      </c>
      <c r="AF263" s="93">
        <f>IFERROR(IF($I263="","",VLOOKUP($I263,MASTER!$G:$CF,61,0))*$X263,0)</f>
        <v>0</v>
      </c>
      <c r="AG263" s="93">
        <f>IFERROR(IF($I263="","",VLOOKUP($I263,MASTER!$G:$CF,62,0))*$X263,0)</f>
        <v>0</v>
      </c>
      <c r="AH263" s="93">
        <f>IFERROR(IF($I263="","",VLOOKUP($I263,MASTER!$G:$CF,63,0))*$X263,0)</f>
        <v>45</v>
      </c>
      <c r="AI263" s="177"/>
      <c r="AJ263" s="103"/>
      <c r="AK263" s="106">
        <f>IF(L263="",0,P263*L263)</f>
        <v>335</v>
      </c>
      <c r="AL263">
        <f t="shared" ref="AL263" si="540">J263</f>
        <v>0</v>
      </c>
      <c r="AM263" s="104">
        <f t="shared" ref="AM263" si="541">Z263</f>
        <v>0.64583333333333326</v>
      </c>
      <c r="AN263" s="105">
        <f t="shared" ref="AN263" si="542">IF(L263="","",L263*P263)</f>
        <v>335</v>
      </c>
      <c r="AO263" s="106">
        <f t="shared" ref="AO263" si="543">IF(X263="","",X263*P263)</f>
        <v>45</v>
      </c>
      <c r="AP263" s="107">
        <f t="shared" ref="AP263" si="544">+X263/(60*24)</f>
        <v>3.125E-2</v>
      </c>
    </row>
    <row r="264" spans="1:42" ht="50.1" customHeight="1">
      <c r="A264" s="271" t="e">
        <f>VLOOKUP($I264,MASTER!$B:$B,2,0)</f>
        <v>#N/A</v>
      </c>
      <c r="C264" s="92"/>
      <c r="D264" s="93" t="str">
        <f>IF($I264="","",VLOOKUP($I264,MASTER!$G:$CF,2,0))</f>
        <v>58114-BZ070</v>
      </c>
      <c r="E264" s="93" t="str">
        <f>IF($I264="","",VLOOKUP($I264,MASTER!$G:$CF,25,0))</f>
        <v>D</v>
      </c>
      <c r="F264" s="93">
        <f>IF($I264="","",VLOOKUP($I264,MASTER!$G:$CF,27,0))</f>
        <v>120</v>
      </c>
      <c r="G264" s="759">
        <f t="shared" si="493"/>
        <v>120</v>
      </c>
      <c r="H264" s="94">
        <f t="shared" si="494"/>
        <v>1</v>
      </c>
      <c r="I264" s="171" t="s">
        <v>1395</v>
      </c>
      <c r="J264" s="385"/>
      <c r="K264" s="384"/>
      <c r="L264" s="245">
        <f>120-L261</f>
        <v>120</v>
      </c>
      <c r="M264" s="97"/>
      <c r="N264" s="226"/>
      <c r="O264" s="98"/>
      <c r="P264" s="341">
        <f>IF($I264="","",VLOOKUP($I264,MASTER!$G:$CF,65,0))</f>
        <v>3</v>
      </c>
      <c r="Q264" s="341">
        <v>8</v>
      </c>
      <c r="R264" s="347">
        <f t="shared" si="495"/>
        <v>16</v>
      </c>
      <c r="S264" s="341">
        <f>IF($I264="","",VLOOKUP($I264,MASTER!$G:$CF,39,0))</f>
        <v>0</v>
      </c>
      <c r="T264" s="341"/>
      <c r="U264" s="341"/>
      <c r="V264" s="348">
        <f t="shared" si="496"/>
        <v>16</v>
      </c>
      <c r="W264" s="349">
        <f t="shared" si="497"/>
        <v>0</v>
      </c>
      <c r="X264" s="350">
        <f t="shared" si="498"/>
        <v>16</v>
      </c>
      <c r="Y264" s="740">
        <f t="shared" si="499"/>
        <v>450</v>
      </c>
      <c r="Z264" s="102">
        <f>+Z263</f>
        <v>0.64583333333333326</v>
      </c>
      <c r="AA264" s="102">
        <f>IF(I264="","",Z264+X264/1440)</f>
        <v>0.65694444444444433</v>
      </c>
      <c r="AB264" s="102"/>
      <c r="AC264" s="102"/>
      <c r="AD264" s="102"/>
      <c r="AE264" s="93">
        <f>IFERROR(IF($I264="","",VLOOKUP($I264,MASTER!$G:$CF,60,0))*$X264,0)</f>
        <v>16</v>
      </c>
      <c r="AF264" s="93">
        <f>IFERROR(IF($I264="","",VLOOKUP($I264,MASTER!$G:$CF,61,0))*$X264,0)</f>
        <v>16</v>
      </c>
      <c r="AG264" s="93">
        <f>IFERROR(IF($I264="","",VLOOKUP($I264,MASTER!$G:$CF,62,0))*$X264,0)</f>
        <v>16</v>
      </c>
      <c r="AH264" s="93">
        <f>IFERROR(IF($I264="","",VLOOKUP($I264,MASTER!$G:$CF,63,0))*$X264,0)</f>
        <v>0</v>
      </c>
      <c r="AI264" s="177"/>
      <c r="AJ264" s="103"/>
      <c r="AK264" s="106">
        <f t="shared" ref="AK264" si="545">IF(L264="",0,P264*L264)</f>
        <v>360</v>
      </c>
      <c r="AL264">
        <f t="shared" ref="AL264" si="546">J264</f>
        <v>0</v>
      </c>
      <c r="AM264" s="104">
        <f t="shared" ref="AM264" si="547">Z264</f>
        <v>0.64583333333333326</v>
      </c>
      <c r="AN264" s="105">
        <f t="shared" ref="AN264" si="548">IF(L264="","",L264*P264)</f>
        <v>360</v>
      </c>
      <c r="AO264" s="106">
        <f t="shared" ref="AO264" si="549">IF(X264="","",X264*P264)</f>
        <v>48</v>
      </c>
      <c r="AP264" s="107">
        <f t="shared" ref="AP264" si="550">+X264/(60*24)</f>
        <v>1.1111111111111112E-2</v>
      </c>
    </row>
    <row r="265" spans="1:42" ht="50.1" customHeight="1">
      <c r="A265" s="271" t="e">
        <f>VLOOKUP($I265,MASTER!$B:$B,2,0)</f>
        <v>#N/A</v>
      </c>
      <c r="C265" s="92"/>
      <c r="D265" s="93" t="str">
        <f>IF($I265="","",VLOOKUP($I265,MASTER!$G:$CF,2,0))</f>
        <v>57418-BZ020-00</v>
      </c>
      <c r="E265" s="93" t="str">
        <f>IF($I265="","",VLOOKUP($I265,MASTER!$G:$CF,25,0))</f>
        <v>C</v>
      </c>
      <c r="F265" s="93">
        <f>IF($I265="","",VLOOKUP($I265,MASTER!$G:$CF,27,0))</f>
        <v>100</v>
      </c>
      <c r="G265" s="759">
        <f t="shared" si="493"/>
        <v>180</v>
      </c>
      <c r="H265" s="94">
        <f t="shared" si="494"/>
        <v>2</v>
      </c>
      <c r="I265" s="171" t="s">
        <v>839</v>
      </c>
      <c r="J265" s="385"/>
      <c r="K265" s="384"/>
      <c r="L265" s="245">
        <v>180</v>
      </c>
      <c r="M265" s="97"/>
      <c r="N265" s="226"/>
      <c r="O265" s="98"/>
      <c r="P265" s="341">
        <f>IF($I265="","",VLOOKUP($I265,MASTER!$G:$CF,65,0))</f>
        <v>3</v>
      </c>
      <c r="Q265" s="341">
        <v>8</v>
      </c>
      <c r="R265" s="347">
        <f t="shared" si="495"/>
        <v>24</v>
      </c>
      <c r="S265" s="341">
        <f>IF($I265="","",VLOOKUP($I265,MASTER!$G:$CF,39,0))</f>
        <v>0</v>
      </c>
      <c r="T265" s="341">
        <f>IF($I265="","",VLOOKUP($I265,MASTER!$G:$CF,38,0))</f>
        <v>5</v>
      </c>
      <c r="U265" s="341"/>
      <c r="V265" s="348">
        <f t="shared" si="496"/>
        <v>29</v>
      </c>
      <c r="W265" s="349">
        <f t="shared" si="497"/>
        <v>15</v>
      </c>
      <c r="X265" s="350">
        <f t="shared" si="498"/>
        <v>29</v>
      </c>
      <c r="Y265" s="740">
        <f t="shared" si="499"/>
        <v>372.41379310344826</v>
      </c>
      <c r="Z265" s="102">
        <f>+AA264</f>
        <v>0.65694444444444433</v>
      </c>
      <c r="AA265" s="102">
        <f t="shared" ref="AA265" si="551">IF(I265="","",Z265+X265/1440)</f>
        <v>0.67708333333333326</v>
      </c>
      <c r="AB265" s="102"/>
      <c r="AC265" s="102"/>
      <c r="AD265" s="102"/>
      <c r="AE265" s="93">
        <f>IFERROR(IF($I265="","",VLOOKUP($I265,MASTER!$G:$CF,60,0))*$X265,0)</f>
        <v>29</v>
      </c>
      <c r="AF265" s="93">
        <f>IFERROR(IF($I265="","",VLOOKUP($I265,MASTER!$G:$CF,61,0))*$X265,0)</f>
        <v>29</v>
      </c>
      <c r="AG265" s="93">
        <f>IFERROR(IF($I265="","",VLOOKUP($I265,MASTER!$G:$CF,62,0))*$X265,0)</f>
        <v>29</v>
      </c>
      <c r="AH265" s="93">
        <f>IFERROR(IF($I265="","",VLOOKUP($I265,MASTER!$G:$CF,63,0))*$X265,0)</f>
        <v>0</v>
      </c>
      <c r="AI265" s="177"/>
      <c r="AJ265" s="103"/>
      <c r="AK265" s="106">
        <f>IF(L265="",0,P265*L265)</f>
        <v>540</v>
      </c>
      <c r="AL265">
        <f>J265</f>
        <v>0</v>
      </c>
      <c r="AM265" s="104">
        <f>Z265</f>
        <v>0.65694444444444433</v>
      </c>
      <c r="AN265" s="105">
        <f>IF(L265="","",L265*P265)</f>
        <v>540</v>
      </c>
      <c r="AO265" s="106">
        <f>IF(X265="","",X265*P265)</f>
        <v>87</v>
      </c>
      <c r="AP265" s="107">
        <f>+X265/(60*24)</f>
        <v>2.013888888888889E-2</v>
      </c>
    </row>
    <row r="266" spans="1:42" ht="50.1" customHeight="1">
      <c r="A266" s="271" t="e">
        <f>VLOOKUP($I266,MASTER!$B:$B,2,0)</f>
        <v>#N/A</v>
      </c>
      <c r="C266" s="92"/>
      <c r="D266" s="93">
        <f>IF($I266="","",VLOOKUP($I266,MASTER!$G:$CF,2,0))</f>
        <v>0</v>
      </c>
      <c r="E266" s="93">
        <f>IF($I266="","",VLOOKUP($I266,MASTER!$G:$CF,25,0))</f>
        <v>0</v>
      </c>
      <c r="F266" s="93">
        <f>IF($I266="","",VLOOKUP($I266,MASTER!$G:$CF,27,0))</f>
        <v>0</v>
      </c>
      <c r="G266" s="759">
        <f t="shared" si="493"/>
        <v>0</v>
      </c>
      <c r="H266" s="94" t="str">
        <f t="shared" si="494"/>
        <v/>
      </c>
      <c r="I266" s="171" t="s">
        <v>674</v>
      </c>
      <c r="J266" s="385"/>
      <c r="K266" s="384"/>
      <c r="L266" s="245"/>
      <c r="M266" s="97"/>
      <c r="N266" s="226"/>
      <c r="O266" s="98"/>
      <c r="P266" s="341">
        <f>IF($I266="","",VLOOKUP($I266,MASTER!$G:$CF,65,0))</f>
        <v>0</v>
      </c>
      <c r="Q266" s="341">
        <f>IF($I266="","",VLOOKUP($I266,MASTER!$G:$CF,37,0))</f>
        <v>15</v>
      </c>
      <c r="R266" s="347" t="str">
        <f t="shared" si="495"/>
        <v/>
      </c>
      <c r="S266" s="341">
        <f>IF($I266="","",VLOOKUP($I266,MASTER!$G:$CF,39,0))</f>
        <v>0</v>
      </c>
      <c r="T266" s="341">
        <f>IF($I266="","",VLOOKUP($I266,MASTER!$G:$CF,38,0))</f>
        <v>15</v>
      </c>
      <c r="U266" s="341"/>
      <c r="V266" s="348">
        <f t="shared" si="496"/>
        <v>15</v>
      </c>
      <c r="W266" s="349">
        <f t="shared" si="497"/>
        <v>0</v>
      </c>
      <c r="X266" s="350">
        <f t="shared" si="498"/>
        <v>15</v>
      </c>
      <c r="Y266" s="740">
        <f t="shared" si="499"/>
        <v>0</v>
      </c>
      <c r="Z266" s="102">
        <f>+AA265</f>
        <v>0.67708333333333326</v>
      </c>
      <c r="AA266" s="102">
        <f t="shared" ref="AA266" si="552">IF(I266="","",Z266+X266/1440)</f>
        <v>0.68749999999999989</v>
      </c>
      <c r="AB266" s="102"/>
      <c r="AC266" s="102"/>
      <c r="AD266" s="194"/>
      <c r="AE266" s="93">
        <f>IFERROR(IF($I266="","",VLOOKUP($I266,MASTER!$G:$CF,60,0))*$X266,0)</f>
        <v>0</v>
      </c>
      <c r="AF266" s="93">
        <f>IFERROR(IF($I266="","",VLOOKUP($I266,MASTER!$G:$CF,61,0))*$X266,0)</f>
        <v>0</v>
      </c>
      <c r="AG266" s="93">
        <f>IFERROR(IF($I266="","",VLOOKUP($I266,MASTER!$G:$CF,62,0))*$X266,0)</f>
        <v>0</v>
      </c>
      <c r="AH266" s="93">
        <f>IFERROR(IF($I266="","",VLOOKUP($I266,MASTER!$G:$CF,63,0))*$X266,0)</f>
        <v>0</v>
      </c>
      <c r="AI266" s="177"/>
      <c r="AJ266" s="103"/>
      <c r="AK266" s="106">
        <f t="shared" ref="AK266" si="553">IF(L266="",0,P266*L266)</f>
        <v>0</v>
      </c>
      <c r="AL266">
        <f>J266</f>
        <v>0</v>
      </c>
      <c r="AM266" s="104">
        <f t="shared" ref="AM266" si="554">Z266</f>
        <v>0.67708333333333326</v>
      </c>
      <c r="AN266" s="105" t="str">
        <f t="shared" ref="AN266" si="555">IF(L266="","",L266*P266)</f>
        <v/>
      </c>
      <c r="AO266" s="106">
        <f t="shared" ref="AO266" si="556">IF(X266="","",X266*P266)</f>
        <v>0</v>
      </c>
      <c r="AP266" s="107">
        <f t="shared" ref="AP266" si="557">+X266/(60*24)</f>
        <v>1.0416666666666666E-2</v>
      </c>
    </row>
    <row r="267" spans="1:42" ht="50.1" customHeight="1">
      <c r="A267" s="271" t="e">
        <f>VLOOKUP($I267,MASTER!$B:$B,2,0)</f>
        <v>#N/A</v>
      </c>
      <c r="C267" s="92"/>
      <c r="D267" s="93" t="str">
        <f>IF($I267="","",VLOOKUP($I267,MASTER!$G:$CF,2,0))</f>
        <v>RC-2764</v>
      </c>
      <c r="E267" s="93" t="str">
        <f>IF($I267="","",VLOOKUP($I267,MASTER!$G:$CF,25,0))</f>
        <v>KHS</v>
      </c>
      <c r="F267" s="93">
        <f>IF($I267="","",VLOOKUP($I267,MASTER!$G:$CF,27,0))</f>
        <v>600</v>
      </c>
      <c r="G267" s="759">
        <f t="shared" si="493"/>
        <v>95</v>
      </c>
      <c r="H267" s="94">
        <f t="shared" si="494"/>
        <v>1</v>
      </c>
      <c r="I267" s="171" t="s">
        <v>838</v>
      </c>
      <c r="J267" s="385"/>
      <c r="K267" s="384"/>
      <c r="L267" s="245">
        <f>600-L263-L260</f>
        <v>95</v>
      </c>
      <c r="M267" s="97"/>
      <c r="N267" s="226"/>
      <c r="O267" s="98"/>
      <c r="P267" s="341">
        <f>IF($I267="","",VLOOKUP($I267,MASTER!$G:$CF,65,0))</f>
        <v>1</v>
      </c>
      <c r="Q267" s="341">
        <v>8</v>
      </c>
      <c r="R267" s="347">
        <f t="shared" si="495"/>
        <v>12.666666666666666</v>
      </c>
      <c r="S267" s="341">
        <f>IF($I267="","",VLOOKUP($I267,MASTER!$G:$CF,39,0))</f>
        <v>0</v>
      </c>
      <c r="T267" s="341"/>
      <c r="U267" s="341"/>
      <c r="V267" s="348">
        <f t="shared" si="496"/>
        <v>12.666666666666666</v>
      </c>
      <c r="W267" s="349">
        <f t="shared" si="497"/>
        <v>0</v>
      </c>
      <c r="X267" s="350">
        <f t="shared" si="498"/>
        <v>13</v>
      </c>
      <c r="Y267" s="740">
        <f t="shared" si="499"/>
        <v>438.46153846153845</v>
      </c>
      <c r="Z267" s="102">
        <f>+AA266</f>
        <v>0.68749999999999989</v>
      </c>
      <c r="AA267" s="102">
        <f>IF(I267="","",Z267+X267/1440)</f>
        <v>0.69652777777777763</v>
      </c>
      <c r="AB267" s="102"/>
      <c r="AC267" s="102"/>
      <c r="AD267" s="102"/>
      <c r="AE267" s="93">
        <f>IFERROR(IF($I267="","",VLOOKUP($I267,MASTER!$G:$CF,60,0))*$X267,0)</f>
        <v>0</v>
      </c>
      <c r="AF267" s="93">
        <f>IFERROR(IF($I267="","",VLOOKUP($I267,MASTER!$G:$CF,61,0))*$X267,0)</f>
        <v>0</v>
      </c>
      <c r="AG267" s="93">
        <f>IFERROR(IF($I267="","",VLOOKUP($I267,MASTER!$G:$CF,62,0))*$X267,0)</f>
        <v>0</v>
      </c>
      <c r="AH267" s="93">
        <f>IFERROR(IF($I267="","",VLOOKUP($I267,MASTER!$G:$CF,63,0))*$X267,0)</f>
        <v>13</v>
      </c>
      <c r="AI267" s="177"/>
      <c r="AJ267" s="103"/>
      <c r="AK267" s="106">
        <f>IF(L267="",0,P267*L267)</f>
        <v>95</v>
      </c>
      <c r="AL267">
        <f>J267</f>
        <v>0</v>
      </c>
      <c r="AM267" s="104">
        <f>Z267</f>
        <v>0.68749999999999989</v>
      </c>
      <c r="AN267" s="105">
        <f>IF(L267="","",L267*P267)</f>
        <v>95</v>
      </c>
      <c r="AO267" s="106">
        <f>IF(X267="","",X267*P267)</f>
        <v>13</v>
      </c>
      <c r="AP267" s="107">
        <f>+X267/(60*24)</f>
        <v>9.0277777777777769E-3</v>
      </c>
    </row>
    <row r="268" spans="1:42" ht="50.1" customHeight="1">
      <c r="A268" s="271" t="e">
        <f>VLOOKUP($I268,MASTER!$B:$B,2,0)</f>
        <v>#N/A</v>
      </c>
      <c r="C268" s="92"/>
      <c r="D268" s="93" t="str">
        <f>IF($I268="","",VLOOKUP($I268,MASTER!$G:$CF,2,0))</f>
        <v>57418-BZ020-00</v>
      </c>
      <c r="E268" s="93" t="str">
        <f>IF($I268="","",VLOOKUP($I268,MASTER!$G:$CF,25,0))</f>
        <v>C</v>
      </c>
      <c r="F268" s="93">
        <f>IF($I268="","",VLOOKUP($I268,MASTER!$G:$CF,27,0))</f>
        <v>100</v>
      </c>
      <c r="G268" s="759">
        <f t="shared" si="493"/>
        <v>420</v>
      </c>
      <c r="H268" s="94">
        <f t="shared" si="494"/>
        <v>5</v>
      </c>
      <c r="I268" s="171" t="s">
        <v>839</v>
      </c>
      <c r="J268" s="385"/>
      <c r="K268" s="384"/>
      <c r="L268" s="245">
        <f>600-L265</f>
        <v>420</v>
      </c>
      <c r="M268" s="97"/>
      <c r="N268" s="226"/>
      <c r="O268" s="98"/>
      <c r="P268" s="341">
        <f>IF($I268="","",VLOOKUP($I268,MASTER!$G:$CF,65,0))</f>
        <v>3</v>
      </c>
      <c r="Q268" s="341">
        <v>8</v>
      </c>
      <c r="R268" s="347">
        <f t="shared" si="495"/>
        <v>56</v>
      </c>
      <c r="S268" s="341">
        <f>IF($I268="","",VLOOKUP($I268,MASTER!$G:$CF,39,0))</f>
        <v>0</v>
      </c>
      <c r="T268" s="341"/>
      <c r="U268" s="341"/>
      <c r="V268" s="348">
        <f t="shared" si="496"/>
        <v>56</v>
      </c>
      <c r="W268" s="349">
        <f t="shared" si="497"/>
        <v>0</v>
      </c>
      <c r="X268" s="350">
        <f t="shared" si="498"/>
        <v>56</v>
      </c>
      <c r="Y268" s="740">
        <f t="shared" si="499"/>
        <v>450</v>
      </c>
      <c r="Z268" s="102">
        <f>+Z267</f>
        <v>0.68749999999999989</v>
      </c>
      <c r="AA268" s="102">
        <f>IF(I268="","",Z268+X268/1440)</f>
        <v>0.72638888888888875</v>
      </c>
      <c r="AB268" s="102"/>
      <c r="AC268" s="102"/>
      <c r="AD268" s="102"/>
      <c r="AE268" s="93">
        <f>IFERROR(IF($I268="","",VLOOKUP($I268,MASTER!$G:$CF,60,0))*$X268,0)</f>
        <v>56</v>
      </c>
      <c r="AF268" s="93">
        <f>IFERROR(IF($I268="","",VLOOKUP($I268,MASTER!$G:$CF,61,0))*$X268,0)</f>
        <v>56</v>
      </c>
      <c r="AG268" s="93">
        <f>IFERROR(IF($I268="","",VLOOKUP($I268,MASTER!$G:$CF,62,0))*$X268,0)</f>
        <v>56</v>
      </c>
      <c r="AH268" s="93">
        <f>IFERROR(IF($I268="","",VLOOKUP($I268,MASTER!$G:$CF,63,0))*$X268,0)</f>
        <v>0</v>
      </c>
      <c r="AI268" s="177"/>
      <c r="AJ268" s="103"/>
      <c r="AK268" s="106">
        <f>IF(L268="",0,P268*L268)</f>
        <v>1260</v>
      </c>
      <c r="AL268">
        <f>J268</f>
        <v>0</v>
      </c>
      <c r="AM268" s="104">
        <f>Z268</f>
        <v>0.68749999999999989</v>
      </c>
      <c r="AN268" s="105">
        <f>IF(L268="","",L268*P268)</f>
        <v>1260</v>
      </c>
      <c r="AO268" s="106">
        <f>IF(X268="","",X268*P268)</f>
        <v>168</v>
      </c>
      <c r="AP268" s="107">
        <f>+X268/(60*24)</f>
        <v>3.888888888888889E-2</v>
      </c>
    </row>
    <row r="269" spans="1:42" ht="50.1" customHeight="1">
      <c r="A269" s="271" t="e">
        <f>VLOOKUP($I269,MASTER!$B:$B,2,0)</f>
        <v>#N/A</v>
      </c>
      <c r="C269" s="92"/>
      <c r="D269" s="93" t="str">
        <f>IF($I269="","",VLOOKUP($I269,MASTER!$G:$CF,2,0))</f>
        <v>RC-2764</v>
      </c>
      <c r="E269" s="93" t="str">
        <f>IF($I269="","",VLOOKUP($I269,MASTER!$G:$CF,25,0))</f>
        <v>KHS</v>
      </c>
      <c r="F269" s="93">
        <f>IF($I269="","",VLOOKUP($I269,MASTER!$G:$CF,27,0))</f>
        <v>600</v>
      </c>
      <c r="G269" s="759">
        <f t="shared" si="493"/>
        <v>540</v>
      </c>
      <c r="H269" s="94">
        <f t="shared" si="494"/>
        <v>1</v>
      </c>
      <c r="I269" s="171" t="s">
        <v>840</v>
      </c>
      <c r="J269" s="385"/>
      <c r="K269" s="384"/>
      <c r="L269" s="245">
        <v>540</v>
      </c>
      <c r="M269" s="97"/>
      <c r="N269" s="226"/>
      <c r="O269" s="98"/>
      <c r="P269" s="341">
        <f>IF($I269="","",VLOOKUP($I269,MASTER!$G:$CF,65,0))</f>
        <v>1</v>
      </c>
      <c r="Q269" s="341">
        <v>8</v>
      </c>
      <c r="R269" s="347">
        <f t="shared" si="495"/>
        <v>72</v>
      </c>
      <c r="S269" s="341">
        <f>IF($I269="","",VLOOKUP($I269,MASTER!$G:$CF,39,0))</f>
        <v>0</v>
      </c>
      <c r="T269" s="341">
        <f>IF($I269="","",VLOOKUP($I269,MASTER!$G:$CF,38,0))</f>
        <v>5</v>
      </c>
      <c r="U269" s="341"/>
      <c r="V269" s="348">
        <f t="shared" si="496"/>
        <v>77</v>
      </c>
      <c r="W269" s="349">
        <f t="shared" si="497"/>
        <v>5</v>
      </c>
      <c r="X269" s="350">
        <f t="shared" si="498"/>
        <v>77</v>
      </c>
      <c r="Y269" s="740">
        <f t="shared" si="499"/>
        <v>420.77922077922079</v>
      </c>
      <c r="Z269" s="102">
        <f>+AA267</f>
        <v>0.69652777777777763</v>
      </c>
      <c r="AA269" s="102">
        <f t="shared" ref="AA269" si="558">IF(I269="","",Z269+X269/1440)</f>
        <v>0.74999999999999989</v>
      </c>
      <c r="AB269" s="102"/>
      <c r="AC269" s="102"/>
      <c r="AD269" s="102"/>
      <c r="AE269" s="93">
        <f>IFERROR(IF($I269="","",VLOOKUP($I269,MASTER!$G:$CF,60,0))*$X269,0)</f>
        <v>0</v>
      </c>
      <c r="AF269" s="93">
        <f>IFERROR(IF($I269="","",VLOOKUP($I269,MASTER!$G:$CF,61,0))*$X269,0)</f>
        <v>0</v>
      </c>
      <c r="AG269" s="93">
        <f>IFERROR(IF($I269="","",VLOOKUP($I269,MASTER!$G:$CF,62,0))*$X269,0)</f>
        <v>0</v>
      </c>
      <c r="AH269" s="93">
        <f>IFERROR(IF($I269="","",VLOOKUP($I269,MASTER!$G:$CF,63,0))*$X269,0)</f>
        <v>77</v>
      </c>
      <c r="AI269" s="177"/>
      <c r="AJ269" s="103"/>
      <c r="AK269" s="106">
        <f t="shared" ref="AK269" si="559">IF(L269="",0,P269*L269)</f>
        <v>540</v>
      </c>
      <c r="AL269">
        <f>J269</f>
        <v>0</v>
      </c>
      <c r="AM269" s="104">
        <f>Z269</f>
        <v>0.69652777777777763</v>
      </c>
      <c r="AN269" s="105">
        <f>IF(L269="","",L269*P269)</f>
        <v>540</v>
      </c>
      <c r="AO269" s="106">
        <f>IF(X269="","",X269*P269)</f>
        <v>77</v>
      </c>
      <c r="AP269" s="107">
        <f>+X269/(60*24)</f>
        <v>5.347222222222222E-2</v>
      </c>
    </row>
    <row r="270" spans="1:42" ht="50.1" customHeight="1">
      <c r="A270" s="271" t="e">
        <f>VLOOKUP($I270,MASTER!$B:$B,2,0)</f>
        <v>#N/A</v>
      </c>
      <c r="C270" s="92"/>
      <c r="D270" s="93" t="str">
        <f>IF($I270="","",VLOOKUP($I270,MASTER!$G:$CF,2,0))</f>
        <v>57417-BZ120-00</v>
      </c>
      <c r="E270" s="93" t="str">
        <f>IF($I270="","",VLOOKUP($I270,MASTER!$G:$CF,25,0))</f>
        <v>C</v>
      </c>
      <c r="F270" s="93">
        <f>IF($I270="","",VLOOKUP($I270,MASTER!$G:$CF,27,0))</f>
        <v>100</v>
      </c>
      <c r="G270" s="759">
        <f t="shared" si="493"/>
        <v>215</v>
      </c>
      <c r="H270" s="94">
        <f t="shared" si="494"/>
        <v>3</v>
      </c>
      <c r="I270" s="171" t="s">
        <v>841</v>
      </c>
      <c r="J270" s="385"/>
      <c r="K270" s="384"/>
      <c r="L270" s="245">
        <v>215</v>
      </c>
      <c r="M270" s="97"/>
      <c r="N270" s="226"/>
      <c r="O270" s="98"/>
      <c r="P270" s="341">
        <f>IF($I270="","",VLOOKUP($I270,MASTER!$G:$CF,65,0))</f>
        <v>3</v>
      </c>
      <c r="Q270" s="341">
        <v>8</v>
      </c>
      <c r="R270" s="347">
        <f t="shared" si="495"/>
        <v>28.666666666666668</v>
      </c>
      <c r="S270" s="341">
        <f>IF($I270="","",VLOOKUP($I270,MASTER!$G:$CF,39,0))</f>
        <v>0</v>
      </c>
      <c r="T270" s="341">
        <f>IF($I270="","",VLOOKUP($I270,MASTER!$G:$CF,38,0))</f>
        <v>5</v>
      </c>
      <c r="U270" s="341"/>
      <c r="V270" s="348">
        <f t="shared" si="496"/>
        <v>33.666666666666671</v>
      </c>
      <c r="W270" s="349">
        <f t="shared" si="497"/>
        <v>15</v>
      </c>
      <c r="X270" s="350">
        <f t="shared" si="498"/>
        <v>34</v>
      </c>
      <c r="Y270" s="740">
        <f t="shared" si="499"/>
        <v>379.41176470588232</v>
      </c>
      <c r="Z270" s="102">
        <f>+AA268</f>
        <v>0.72638888888888875</v>
      </c>
      <c r="AA270" s="102">
        <f t="shared" ref="AA270" si="560">IF(I270="","",Z270+X270/1440)</f>
        <v>0.74999999999999989</v>
      </c>
      <c r="AB270" s="102"/>
      <c r="AC270" s="102"/>
      <c r="AD270" s="102"/>
      <c r="AE270" s="93">
        <f>IFERROR(IF($I270="","",VLOOKUP($I270,MASTER!$G:$CF,60,0))*$X270,0)</f>
        <v>34</v>
      </c>
      <c r="AF270" s="93">
        <f>IFERROR(IF($I270="","",VLOOKUP($I270,MASTER!$G:$CF,61,0))*$X270,0)</f>
        <v>34</v>
      </c>
      <c r="AG270" s="93">
        <f>IFERROR(IF($I270="","",VLOOKUP($I270,MASTER!$G:$CF,62,0))*$X270,0)</f>
        <v>34</v>
      </c>
      <c r="AH270" s="93">
        <f>IFERROR(IF($I270="","",VLOOKUP($I270,MASTER!$G:$CF,63,0))*$X270,0)</f>
        <v>0</v>
      </c>
      <c r="AI270" s="177"/>
      <c r="AJ270" s="103"/>
      <c r="AK270" s="106">
        <f>IF(L270="",0,P270*L270)</f>
        <v>645</v>
      </c>
      <c r="AL270">
        <f t="shared" ref="AL270" si="561">J270</f>
        <v>0</v>
      </c>
      <c r="AM270" s="104">
        <f t="shared" ref="AM270" si="562">Z270</f>
        <v>0.72638888888888875</v>
      </c>
      <c r="AN270" s="105">
        <f t="shared" ref="AN270" si="563">IF(L270="","",L270*P270)</f>
        <v>645</v>
      </c>
      <c r="AO270" s="106">
        <f t="shared" ref="AO270" si="564">IF(X270="","",X270*P270)</f>
        <v>102</v>
      </c>
      <c r="AP270" s="107">
        <f t="shared" ref="AP270" si="565">+X270/(60*24)</f>
        <v>2.361111111111111E-2</v>
      </c>
    </row>
    <row r="271" spans="1:42" ht="50.1" customHeight="1">
      <c r="A271" s="271" t="e">
        <f>VLOOKUP($I271,MASTER!$B:$B,2,0)</f>
        <v>#N/A</v>
      </c>
      <c r="C271" s="92"/>
      <c r="D271" s="93">
        <f>IF($I271="","",VLOOKUP($I271,MASTER!$G:$CF,2,0))</f>
        <v>0</v>
      </c>
      <c r="E271" s="93">
        <f>IF($I271="","",VLOOKUP($I271,MASTER!$G:$CF,25,0))</f>
        <v>0</v>
      </c>
      <c r="F271" s="93">
        <f>IF($I271="","",VLOOKUP($I271,MASTER!$G:$CF,27,0))</f>
        <v>0</v>
      </c>
      <c r="G271" s="759">
        <f t="shared" si="493"/>
        <v>0</v>
      </c>
      <c r="H271" s="94" t="str">
        <f t="shared" si="494"/>
        <v/>
      </c>
      <c r="I271" s="171" t="s">
        <v>675</v>
      </c>
      <c r="J271" s="385"/>
      <c r="K271" s="384"/>
      <c r="L271" s="245"/>
      <c r="M271" s="97"/>
      <c r="N271" s="226"/>
      <c r="O271" s="98"/>
      <c r="P271" s="341">
        <f>IF($I271="","",VLOOKUP($I271,MASTER!$G:$CF,65,0))</f>
        <v>0</v>
      </c>
      <c r="Q271" s="341">
        <f>IF($I271="","",VLOOKUP($I271,MASTER!$G:$CF,37,0))</f>
        <v>30</v>
      </c>
      <c r="R271" s="347" t="str">
        <f t="shared" si="495"/>
        <v/>
      </c>
      <c r="S271" s="341">
        <f>IF($I271="","",VLOOKUP($I271,MASTER!$G:$CF,39,0))</f>
        <v>0</v>
      </c>
      <c r="T271" s="341">
        <f>IF($I271="","",VLOOKUP($I271,MASTER!$G:$CF,38,0))</f>
        <v>30</v>
      </c>
      <c r="U271" s="341"/>
      <c r="V271" s="348">
        <f t="shared" si="496"/>
        <v>30</v>
      </c>
      <c r="W271" s="349">
        <f t="shared" si="497"/>
        <v>0</v>
      </c>
      <c r="X271" s="350">
        <f t="shared" si="498"/>
        <v>30</v>
      </c>
      <c r="Y271" s="740">
        <f t="shared" si="499"/>
        <v>0</v>
      </c>
      <c r="Z271" s="102">
        <f>+AA270</f>
        <v>0.74999999999999989</v>
      </c>
      <c r="AA271" s="102">
        <f>IF(I271="","",Z271+X271/1440)</f>
        <v>0.77083333333333326</v>
      </c>
      <c r="AB271" s="102"/>
      <c r="AC271" s="102"/>
      <c r="AD271" s="102"/>
      <c r="AE271" s="93">
        <f>IFERROR(IF($I271="","",VLOOKUP($I271,MASTER!$G:$CF,60,0))*$X271,0)</f>
        <v>0</v>
      </c>
      <c r="AF271" s="93">
        <f>IFERROR(IF($I271="","",VLOOKUP($I271,MASTER!$G:$CF,61,0))*$X271,0)</f>
        <v>0</v>
      </c>
      <c r="AG271" s="93">
        <f>IFERROR(IF($I271="","",VLOOKUP($I271,MASTER!$G:$CF,62,0))*$X271,0)</f>
        <v>0</v>
      </c>
      <c r="AH271" s="93">
        <f>IFERROR(IF($I271="","",VLOOKUP($I271,MASTER!$G:$CF,63,0))*$X271,0)</f>
        <v>0</v>
      </c>
      <c r="AI271" s="177"/>
      <c r="AJ271" s="103"/>
      <c r="AK271" s="106">
        <f t="shared" ref="AK271" si="566">IF(L271="",0,P271*L271)</f>
        <v>0</v>
      </c>
      <c r="AL271" t="str">
        <f>I271</f>
        <v>ISTIRAHAT SORE</v>
      </c>
      <c r="AM271" s="104">
        <f t="shared" ref="AM271" si="567">Z271</f>
        <v>0.74999999999999989</v>
      </c>
      <c r="AN271" s="105" t="str">
        <f t="shared" ref="AN271" si="568">IF(L271="","",L271*P271)</f>
        <v/>
      </c>
      <c r="AO271" s="106">
        <f t="shared" ref="AO271" si="569">IF(X271="","",X271*P271)</f>
        <v>0</v>
      </c>
      <c r="AP271" s="107">
        <f t="shared" ref="AP271" si="570">+X271/(60*24)</f>
        <v>2.0833333333333332E-2</v>
      </c>
    </row>
    <row r="272" spans="1:42" ht="50.1" customHeight="1">
      <c r="A272" s="271" t="e">
        <f>VLOOKUP($I272,MASTER!$B:$B,2,0)</f>
        <v>#N/A</v>
      </c>
      <c r="C272" s="92"/>
      <c r="D272" s="93" t="str">
        <f>IF($I272="","",VLOOKUP($I272,MASTER!$G:$CF,2,0))</f>
        <v>RC-2764</v>
      </c>
      <c r="E272" s="93" t="str">
        <f>IF($I272="","",VLOOKUP($I272,MASTER!$G:$CF,25,0))</f>
        <v>KHS</v>
      </c>
      <c r="F272" s="93">
        <f>IF($I272="","",VLOOKUP($I272,MASTER!$G:$CF,27,0))</f>
        <v>600</v>
      </c>
      <c r="G272" s="759">
        <f t="shared" si="493"/>
        <v>60</v>
      </c>
      <c r="H272" s="94">
        <f t="shared" si="494"/>
        <v>1</v>
      </c>
      <c r="I272" s="171" t="s">
        <v>840</v>
      </c>
      <c r="J272" s="385"/>
      <c r="K272" s="384"/>
      <c r="L272" s="245">
        <f>600-L269</f>
        <v>60</v>
      </c>
      <c r="M272" s="97"/>
      <c r="N272" s="226"/>
      <c r="O272" s="98"/>
      <c r="P272" s="341">
        <f>IF($I272="","",VLOOKUP($I272,MASTER!$G:$CF,65,0))</f>
        <v>1</v>
      </c>
      <c r="Q272" s="341">
        <v>8</v>
      </c>
      <c r="R272" s="347">
        <f t="shared" si="495"/>
        <v>8</v>
      </c>
      <c r="S272" s="341">
        <f>IF($I272="","",VLOOKUP($I272,MASTER!$G:$CF,39,0))</f>
        <v>0</v>
      </c>
      <c r="T272" s="341"/>
      <c r="U272" s="341"/>
      <c r="V272" s="348">
        <f t="shared" si="496"/>
        <v>8</v>
      </c>
      <c r="W272" s="349">
        <f t="shared" si="497"/>
        <v>0</v>
      </c>
      <c r="X272" s="350">
        <f t="shared" si="498"/>
        <v>8</v>
      </c>
      <c r="Y272" s="740">
        <f t="shared" si="499"/>
        <v>450</v>
      </c>
      <c r="Z272" s="102">
        <f>+AA271</f>
        <v>0.77083333333333326</v>
      </c>
      <c r="AA272" s="102">
        <f t="shared" ref="AA272" si="571">IF(I272="","",Z272+X272/1440)</f>
        <v>0.7763888888888888</v>
      </c>
      <c r="AB272" s="102"/>
      <c r="AC272" s="102"/>
      <c r="AD272" s="194"/>
      <c r="AE272" s="93">
        <f>IFERROR(IF($I272="","",VLOOKUP($I272,MASTER!$G:$CF,60,0))*$X272,0)</f>
        <v>0</v>
      </c>
      <c r="AF272" s="93">
        <f>IFERROR(IF($I272="","",VLOOKUP($I272,MASTER!$G:$CF,61,0))*$X272,0)</f>
        <v>0</v>
      </c>
      <c r="AG272" s="93">
        <f>IFERROR(IF($I272="","",VLOOKUP($I272,MASTER!$G:$CF,62,0))*$X272,0)</f>
        <v>0</v>
      </c>
      <c r="AH272" s="93">
        <f>IFERROR(IF($I272="","",VLOOKUP($I272,MASTER!$G:$CF,63,0))*$X272,0)</f>
        <v>8</v>
      </c>
      <c r="AI272" s="177"/>
      <c r="AJ272" s="103"/>
      <c r="AK272" s="106">
        <f>IF(L272="",0,P272*L272)</f>
        <v>60</v>
      </c>
      <c r="AL272">
        <f t="shared" ref="AL272" si="572">J272</f>
        <v>0</v>
      </c>
      <c r="AM272" s="104">
        <f t="shared" ref="AM272" si="573">Z272</f>
        <v>0.77083333333333326</v>
      </c>
      <c r="AN272" s="105">
        <f t="shared" ref="AN272" si="574">IF(L272="","",L272*P272)</f>
        <v>60</v>
      </c>
      <c r="AO272" s="106">
        <f t="shared" ref="AO272" si="575">IF(X272="","",X272*P272)</f>
        <v>8</v>
      </c>
      <c r="AP272" s="107">
        <f t="shared" ref="AP272" si="576">+X272/(60*24)</f>
        <v>5.5555555555555558E-3</v>
      </c>
    </row>
    <row r="273" spans="1:42" ht="50.1" customHeight="1">
      <c r="A273" s="271" t="e">
        <f>VLOOKUP($I273,MASTER!$B:$B,2,0)</f>
        <v>#N/A</v>
      </c>
      <c r="C273" s="92"/>
      <c r="D273" s="93" t="str">
        <f>IF($I273="","",VLOOKUP($I273,MASTER!$G:$CF,2,0))</f>
        <v>57417-BZ120-00</v>
      </c>
      <c r="E273" s="93" t="str">
        <f>IF($I273="","",VLOOKUP($I273,MASTER!$G:$CF,25,0))</f>
        <v>C</v>
      </c>
      <c r="F273" s="93">
        <f>IF($I273="","",VLOOKUP($I273,MASTER!$G:$CF,27,0))</f>
        <v>100</v>
      </c>
      <c r="G273" s="759">
        <f t="shared" si="493"/>
        <v>285</v>
      </c>
      <c r="H273" s="94">
        <f t="shared" si="494"/>
        <v>3</v>
      </c>
      <c r="I273" s="171" t="s">
        <v>841</v>
      </c>
      <c r="J273" s="385"/>
      <c r="K273" s="384"/>
      <c r="L273" s="245">
        <f>500-L270</f>
        <v>285</v>
      </c>
      <c r="M273" s="97"/>
      <c r="N273" s="226"/>
      <c r="O273" s="98"/>
      <c r="P273" s="341">
        <f>IF($I273="","",VLOOKUP($I273,MASTER!$G:$CF,65,0))</f>
        <v>3</v>
      </c>
      <c r="Q273" s="341">
        <v>8</v>
      </c>
      <c r="R273" s="347">
        <f t="shared" si="495"/>
        <v>38</v>
      </c>
      <c r="S273" s="341">
        <f>IF($I273="","",VLOOKUP($I273,MASTER!$G:$CF,39,0))</f>
        <v>0</v>
      </c>
      <c r="T273" s="341"/>
      <c r="U273" s="341"/>
      <c r="V273" s="348">
        <f t="shared" si="496"/>
        <v>38</v>
      </c>
      <c r="W273" s="349">
        <f t="shared" si="497"/>
        <v>0</v>
      </c>
      <c r="X273" s="350">
        <f t="shared" si="498"/>
        <v>38</v>
      </c>
      <c r="Y273" s="740">
        <f t="shared" si="499"/>
        <v>450</v>
      </c>
      <c r="Z273" s="102">
        <f>+Z272</f>
        <v>0.77083333333333326</v>
      </c>
      <c r="AA273" s="102">
        <f t="shared" ref="AA273" si="577">IF(I273="","",Z273+X273/1440)</f>
        <v>0.79722222222222217</v>
      </c>
      <c r="AB273" s="102"/>
      <c r="AC273" s="102"/>
      <c r="AD273" s="102"/>
      <c r="AE273" s="93">
        <f>IFERROR(IF($I273="","",VLOOKUP($I273,MASTER!$G:$CF,60,0))*$X273,0)</f>
        <v>38</v>
      </c>
      <c r="AF273" s="93">
        <f>IFERROR(IF($I273="","",VLOOKUP($I273,MASTER!$G:$CF,61,0))*$X273,0)</f>
        <v>38</v>
      </c>
      <c r="AG273" s="93">
        <f>IFERROR(IF($I273="","",VLOOKUP($I273,MASTER!$G:$CF,62,0))*$X273,0)</f>
        <v>38</v>
      </c>
      <c r="AH273" s="93">
        <f>IFERROR(IF($I273="","",VLOOKUP($I273,MASTER!$G:$CF,63,0))*$X273,0)</f>
        <v>0</v>
      </c>
      <c r="AI273" s="177"/>
      <c r="AJ273" s="103"/>
      <c r="AK273" s="106">
        <f>IF(L273="",0,P273*L273)</f>
        <v>855</v>
      </c>
      <c r="AL273">
        <f>J273</f>
        <v>0</v>
      </c>
      <c r="AM273" s="104">
        <f t="shared" ref="AM273" si="578">Z273</f>
        <v>0.77083333333333326</v>
      </c>
      <c r="AN273" s="105">
        <f t="shared" ref="AN273" si="579">IF(L273="","",L273*P273)</f>
        <v>855</v>
      </c>
      <c r="AO273" s="106">
        <f t="shared" ref="AO273" si="580">IF(X273="","",X273*P273)</f>
        <v>114</v>
      </c>
      <c r="AP273" s="107">
        <f t="shared" ref="AP273" si="581">+X273/(60*24)</f>
        <v>2.6388888888888889E-2</v>
      </c>
    </row>
    <row r="274" spans="1:42" ht="50.1" customHeight="1">
      <c r="A274" s="271" t="e">
        <f>VLOOKUP($I274,MASTER!$B:$B,2,0)</f>
        <v>#N/A</v>
      </c>
      <c r="C274" s="92"/>
      <c r="D274" s="93" t="str">
        <f>IF($I274="","",VLOOKUP($I274,MASTER!$G:$CF,2,0))</f>
        <v>PB-017</v>
      </c>
      <c r="E274" s="93" t="str">
        <f>IF($I274="","",VLOOKUP($I274,MASTER!$G:$CF,25,0))</f>
        <v>BESI FLAT</v>
      </c>
      <c r="F274" s="93">
        <f>IF($I274="","",VLOOKUP($I274,MASTER!$G:$CF,27,0))</f>
        <v>180</v>
      </c>
      <c r="G274" s="759">
        <f t="shared" si="493"/>
        <v>480</v>
      </c>
      <c r="H274" s="94">
        <f t="shared" si="494"/>
        <v>3</v>
      </c>
      <c r="I274" s="171" t="s">
        <v>248</v>
      </c>
      <c r="J274" s="385"/>
      <c r="K274" s="384"/>
      <c r="L274" s="245">
        <v>480</v>
      </c>
      <c r="M274" s="97"/>
      <c r="N274" s="226"/>
      <c r="O274" s="98"/>
      <c r="P274" s="341">
        <f>IF($I274="","",VLOOKUP($I274,MASTER!$G:$CF,65,0))</f>
        <v>1</v>
      </c>
      <c r="Q274" s="341">
        <f>IF($I274="","",VLOOKUP($I274,MASTER!$G:$CF,37,0))</f>
        <v>9.9999999999999822</v>
      </c>
      <c r="R274" s="347">
        <f t="shared" si="495"/>
        <v>79.999999999999858</v>
      </c>
      <c r="S274" s="341">
        <f>IF($I274="","",VLOOKUP($I274,MASTER!$G:$CF,39,0))</f>
        <v>0</v>
      </c>
      <c r="T274" s="341">
        <f>IF($I274="","",VLOOKUP($I274,MASTER!$G:$CF,38,0))</f>
        <v>5</v>
      </c>
      <c r="U274" s="341"/>
      <c r="V274" s="348">
        <f t="shared" si="496"/>
        <v>84.999999999999858</v>
      </c>
      <c r="W274" s="349">
        <f t="shared" si="497"/>
        <v>5</v>
      </c>
      <c r="X274" s="350">
        <f t="shared" si="498"/>
        <v>85</v>
      </c>
      <c r="Y274" s="740">
        <f t="shared" si="499"/>
        <v>338.82352941176475</v>
      </c>
      <c r="Z274" s="102">
        <f>+AA272</f>
        <v>0.7763888888888888</v>
      </c>
      <c r="AA274" s="102">
        <f t="shared" ref="AA274" si="582">IF(I274="","",Z274+X274/1440)</f>
        <v>0.83541666666666659</v>
      </c>
      <c r="AB274" s="102"/>
      <c r="AC274" s="102"/>
      <c r="AD274" s="102"/>
      <c r="AE274" s="93">
        <f>IFERROR(IF($I274="","",VLOOKUP($I274,MASTER!$G:$CF,60,0))*$X274,0)</f>
        <v>0</v>
      </c>
      <c r="AF274" s="93">
        <f>IFERROR(IF($I274="","",VLOOKUP($I274,MASTER!$G:$CF,61,0))*$X274,0)</f>
        <v>0</v>
      </c>
      <c r="AG274" s="93">
        <f>IFERROR(IF($I274="","",VLOOKUP($I274,MASTER!$G:$CF,62,0))*$X274,0)</f>
        <v>0</v>
      </c>
      <c r="AH274" s="93">
        <f>IFERROR(IF($I274="","",VLOOKUP($I274,MASTER!$G:$CF,63,0))*$X274,0)</f>
        <v>85</v>
      </c>
      <c r="AI274" s="177"/>
      <c r="AJ274" s="103"/>
      <c r="AK274" s="106">
        <f>IF(L274="",0,P274*L274)</f>
        <v>480</v>
      </c>
      <c r="AL274">
        <f t="shared" ref="AL274" si="583">J274</f>
        <v>0</v>
      </c>
      <c r="AM274" s="104">
        <f t="shared" ref="AM274" si="584">Z274</f>
        <v>0.7763888888888888</v>
      </c>
      <c r="AN274" s="105">
        <f t="shared" ref="AN274" si="585">IF(L274="","",L274*P274)</f>
        <v>480</v>
      </c>
      <c r="AO274" s="106">
        <f t="shared" ref="AO274" si="586">IF(X274="","",X274*P274)</f>
        <v>85</v>
      </c>
      <c r="AP274" s="107">
        <f t="shared" ref="AP274" si="587">+X274/(60*24)</f>
        <v>5.9027777777777776E-2</v>
      </c>
    </row>
    <row r="275" spans="1:42" ht="50.1" customHeight="1">
      <c r="A275" s="271" t="e">
        <f>VLOOKUP($I275,MASTER!$B:$B,2,0)</f>
        <v>#N/A</v>
      </c>
      <c r="C275" s="92"/>
      <c r="D275" s="93" t="str">
        <f>IF($I275="","",VLOOKUP($I275,MASTER!$G:$CF,2,0))</f>
        <v>58115-BZ100</v>
      </c>
      <c r="E275" s="93" t="str">
        <f>IF($I275="","",VLOOKUP($I275,MASTER!$G:$CF,25,0))</f>
        <v>D</v>
      </c>
      <c r="F275" s="93">
        <f>IF($I275="","",VLOOKUP($I275,MASTER!$G:$CF,27,0))</f>
        <v>100</v>
      </c>
      <c r="G275" s="759">
        <f t="shared" si="493"/>
        <v>300</v>
      </c>
      <c r="H275" s="94">
        <f t="shared" si="494"/>
        <v>3</v>
      </c>
      <c r="I275" s="171" t="s">
        <v>951</v>
      </c>
      <c r="J275" s="385"/>
      <c r="K275" s="384"/>
      <c r="L275" s="245">
        <v>300</v>
      </c>
      <c r="M275" s="97"/>
      <c r="N275" s="226"/>
      <c r="O275" s="98"/>
      <c r="P275" s="341">
        <f>IF($I275="","",VLOOKUP($I275,MASTER!$G:$CF,65,0))</f>
        <v>3</v>
      </c>
      <c r="Q275" s="341">
        <v>8</v>
      </c>
      <c r="R275" s="347">
        <f t="shared" si="495"/>
        <v>40</v>
      </c>
      <c r="S275" s="341">
        <f>IF($I275="","",VLOOKUP($I275,MASTER!$G:$CF,39,0))</f>
        <v>0</v>
      </c>
      <c r="T275" s="341">
        <f>IF($I275="","",VLOOKUP($I275,MASTER!$G:$CF,38,0))</f>
        <v>5</v>
      </c>
      <c r="U275" s="341"/>
      <c r="V275" s="348">
        <f t="shared" si="496"/>
        <v>45</v>
      </c>
      <c r="W275" s="349">
        <f t="shared" si="497"/>
        <v>15</v>
      </c>
      <c r="X275" s="350">
        <f t="shared" si="498"/>
        <v>45</v>
      </c>
      <c r="Y275" s="740">
        <f t="shared" si="499"/>
        <v>400</v>
      </c>
      <c r="Z275" s="102">
        <f>+AA273</f>
        <v>0.79722222222222217</v>
      </c>
      <c r="AA275" s="102">
        <f>IF(I275="","",Z275+X275/1440)</f>
        <v>0.82847222222222217</v>
      </c>
      <c r="AB275" s="102"/>
      <c r="AC275" s="102"/>
      <c r="AD275" s="194"/>
      <c r="AE275" s="93">
        <f>IFERROR(IF($I275="","",VLOOKUP($I275,MASTER!$G:$CF,60,0))*$X275,0)</f>
        <v>45</v>
      </c>
      <c r="AF275" s="93">
        <f>IFERROR(IF($I275="","",VLOOKUP($I275,MASTER!$G:$CF,61,0))*$X275,0)</f>
        <v>45</v>
      </c>
      <c r="AG275" s="93">
        <f>IFERROR(IF($I275="","",VLOOKUP($I275,MASTER!$G:$CF,62,0))*$X275,0)</f>
        <v>45</v>
      </c>
      <c r="AH275" s="93">
        <f>IFERROR(IF($I275="","",VLOOKUP($I275,MASTER!$G:$CF,63,0))*$X275,0)</f>
        <v>0</v>
      </c>
      <c r="AI275" s="177"/>
      <c r="AJ275" s="103"/>
      <c r="AK275" s="106">
        <f>IF(L275="",0,P275*L275)</f>
        <v>900</v>
      </c>
      <c r="AL275">
        <f t="shared" ref="AL275" si="588">J275</f>
        <v>0</v>
      </c>
      <c r="AM275" s="104">
        <f>Z275</f>
        <v>0.79722222222222217</v>
      </c>
      <c r="AN275" s="105">
        <f>IF(L275="","",L275*P275)</f>
        <v>900</v>
      </c>
      <c r="AO275" s="106">
        <f t="shared" ref="AO275" si="589">IF(X275="","",X275*P275)</f>
        <v>135</v>
      </c>
      <c r="AP275" s="107">
        <f t="shared" ref="AP275" si="590">+X275/(60*24)</f>
        <v>3.125E-2</v>
      </c>
    </row>
    <row r="276" spans="1:42" s="320" customFormat="1" ht="50.1" customHeight="1">
      <c r="A276" s="271" t="e">
        <f>VLOOKUP($I276,MASTER!$B:$B,2,0)</f>
        <v>#N/A</v>
      </c>
      <c r="B276" s="311"/>
      <c r="C276" s="312"/>
      <c r="D276" s="313" t="str">
        <f>IF($I276="","",VLOOKUP($I276,MASTER!$G:$CF,2,0))</f>
        <v>58115-BZ100</v>
      </c>
      <c r="E276" s="313" t="str">
        <f>IF($I276="","",VLOOKUP($I276,MASTER!$G:$CF,25,0))</f>
        <v>D</v>
      </c>
      <c r="F276" s="313">
        <f>IF($I276="","",VLOOKUP($I276,MASTER!$G:$CF,27,0))</f>
        <v>100</v>
      </c>
      <c r="G276" s="759">
        <f t="shared" si="493"/>
        <v>120</v>
      </c>
      <c r="H276" s="314">
        <f t="shared" si="494"/>
        <v>2</v>
      </c>
      <c r="I276" s="171" t="s">
        <v>1397</v>
      </c>
      <c r="J276" s="385"/>
      <c r="K276" s="384"/>
      <c r="L276" s="245">
        <v>120</v>
      </c>
      <c r="M276" s="315"/>
      <c r="N276" s="316"/>
      <c r="O276" s="317"/>
      <c r="P276" s="341">
        <f>IF($I276="","",VLOOKUP($I276,MASTER!$G:$CF,65,0))</f>
        <v>3</v>
      </c>
      <c r="Q276" s="341">
        <v>8</v>
      </c>
      <c r="R276" s="347">
        <f t="shared" si="495"/>
        <v>16</v>
      </c>
      <c r="S276" s="341">
        <f>IF($I276="","",VLOOKUP($I276,MASTER!$G:$CF,39,0))</f>
        <v>0</v>
      </c>
      <c r="T276" s="341">
        <v>1</v>
      </c>
      <c r="U276" s="341"/>
      <c r="V276" s="348">
        <f t="shared" si="496"/>
        <v>17</v>
      </c>
      <c r="W276" s="349">
        <f t="shared" si="497"/>
        <v>3</v>
      </c>
      <c r="X276" s="350">
        <f t="shared" si="498"/>
        <v>17</v>
      </c>
      <c r="Y276" s="740">
        <f t="shared" si="499"/>
        <v>423.52941176470586</v>
      </c>
      <c r="Z276" s="102">
        <f>+AA275</f>
        <v>0.82847222222222217</v>
      </c>
      <c r="AA276" s="318">
        <f t="shared" ref="AA276" si="591">IF(I276="","",Z276+X276/1440)</f>
        <v>0.84027777777777768</v>
      </c>
      <c r="AB276" s="318"/>
      <c r="AC276" s="318"/>
      <c r="AD276" s="318"/>
      <c r="AE276" s="93">
        <f>IFERROR(IF($I276="","",VLOOKUP($I276,MASTER!$G:$CF,60,0))*$X276,0)</f>
        <v>17</v>
      </c>
      <c r="AF276" s="93">
        <f>IFERROR(IF($I276="","",VLOOKUP($I276,MASTER!$G:$CF,61,0))*$X276,0)</f>
        <v>17</v>
      </c>
      <c r="AG276" s="93">
        <f>IFERROR(IF($I276="","",VLOOKUP($I276,MASTER!$G:$CF,62,0))*$X276,0)</f>
        <v>17</v>
      </c>
      <c r="AH276" s="93">
        <f>IFERROR(IF($I276="","",VLOOKUP($I276,MASTER!$G:$CF,63,0))*$X276,0)</f>
        <v>0</v>
      </c>
      <c r="AI276" s="177"/>
      <c r="AJ276" s="319"/>
      <c r="AK276" s="106">
        <f t="shared" ref="AK276" si="592">IF(L276="",0,P276*L276)</f>
        <v>360</v>
      </c>
      <c r="AL276" s="320">
        <f t="shared" ref="AL276" si="593">J276</f>
        <v>0</v>
      </c>
      <c r="AM276" s="321">
        <f t="shared" ref="AM276" si="594">Z276</f>
        <v>0.82847222222222217</v>
      </c>
      <c r="AN276" s="322">
        <f t="shared" ref="AN276" si="595">IF(L276="","",L276*P276)</f>
        <v>360</v>
      </c>
      <c r="AO276" s="323">
        <f t="shared" ref="AO276" si="596">IF(X276="","",X276*P276)</f>
        <v>51</v>
      </c>
      <c r="AP276" s="324">
        <f t="shared" ref="AP276" si="597">+X276/(60*24)</f>
        <v>1.1805555555555555E-2</v>
      </c>
    </row>
    <row r="277" spans="1:42" ht="50.1" customHeight="1" thickBot="1">
      <c r="A277" s="271" t="e">
        <f>VLOOKUP($I277,MASTER!$B:$B,2,0)</f>
        <v>#N/A</v>
      </c>
      <c r="C277" s="92"/>
      <c r="D277" s="93" t="str">
        <f>IF($I277="","",VLOOKUP($I277,MASTER!$G:$CF,2,0))</f>
        <v>PB-018 FNS</v>
      </c>
      <c r="E277" s="93" t="str">
        <f>IF($I277="","",VLOOKUP($I277,MASTER!$G:$CF,25,0))</f>
        <v>E</v>
      </c>
      <c r="F277" s="93">
        <f>IF($I277="","",VLOOKUP($I277,MASTER!$G:$CF,27,0))</f>
        <v>180</v>
      </c>
      <c r="G277" s="759">
        <f t="shared" si="493"/>
        <v>240</v>
      </c>
      <c r="H277" s="94">
        <f t="shared" si="494"/>
        <v>2</v>
      </c>
      <c r="I277" s="171" t="s">
        <v>249</v>
      </c>
      <c r="J277" s="385"/>
      <c r="K277" s="384"/>
      <c r="L277" s="245">
        <v>240</v>
      </c>
      <c r="M277" s="97"/>
      <c r="N277" s="226"/>
      <c r="O277" s="98"/>
      <c r="P277" s="341">
        <f>IF($I277="","",VLOOKUP($I277,MASTER!$G:$CF,65,0))</f>
        <v>4</v>
      </c>
      <c r="Q277" s="341">
        <v>11</v>
      </c>
      <c r="R277" s="347">
        <f t="shared" si="495"/>
        <v>44</v>
      </c>
      <c r="S277" s="341">
        <f>IF($I277="","",VLOOKUP($I277,MASTER!$G:$CF,39,0))</f>
        <v>0</v>
      </c>
      <c r="T277" s="341">
        <v>6</v>
      </c>
      <c r="U277" s="341"/>
      <c r="V277" s="348">
        <f t="shared" si="496"/>
        <v>50</v>
      </c>
      <c r="W277" s="349">
        <f t="shared" si="497"/>
        <v>24</v>
      </c>
      <c r="X277" s="350">
        <f t="shared" si="498"/>
        <v>50</v>
      </c>
      <c r="Y277" s="740">
        <f t="shared" si="499"/>
        <v>288</v>
      </c>
      <c r="Z277" s="102">
        <f>+AA276</f>
        <v>0.84027777777777768</v>
      </c>
      <c r="AA277" s="102">
        <f t="shared" ref="AA277" si="598">IF(I277="","",Z277+X277/1440)</f>
        <v>0.87499999999999989</v>
      </c>
      <c r="AB277" s="102"/>
      <c r="AC277" s="102"/>
      <c r="AD277" s="205"/>
      <c r="AE277" s="93">
        <f>IFERROR(IF($I277="","",VLOOKUP($I277,MASTER!$G:$CF,60,0))*$X277,0)</f>
        <v>50</v>
      </c>
      <c r="AF277" s="93">
        <f>IFERROR(IF($I277="","",VLOOKUP($I277,MASTER!$G:$CF,61,0))*$X277,0)</f>
        <v>50</v>
      </c>
      <c r="AG277" s="93">
        <f>IFERROR(IF($I277="","",VLOOKUP($I277,MASTER!$G:$CF,62,0))*$X277,0)</f>
        <v>50</v>
      </c>
      <c r="AH277" s="93">
        <f>IFERROR(IF($I277="","",VLOOKUP($I277,MASTER!$G:$CF,63,0))*$X277,0)</f>
        <v>50</v>
      </c>
      <c r="AI277" s="177"/>
      <c r="AJ277" s="103"/>
      <c r="AK277" s="106">
        <f t="shared" ref="AK277" si="599">IF(L277="",0,P277*L277)</f>
        <v>960</v>
      </c>
      <c r="AL277">
        <f t="shared" ref="AL277" si="600">J277</f>
        <v>0</v>
      </c>
      <c r="AM277" s="104">
        <f>Z277</f>
        <v>0.84027777777777768</v>
      </c>
      <c r="AN277" s="105">
        <f>IF(L277="","",L277*P277)</f>
        <v>960</v>
      </c>
      <c r="AO277" s="106">
        <f>IF(X277="","",X277*P277)</f>
        <v>200</v>
      </c>
      <c r="AP277" s="107">
        <f>+X277/(60*24)</f>
        <v>3.4722222222222224E-2</v>
      </c>
    </row>
    <row r="278" spans="1:42" ht="50.1" hidden="1" customHeight="1" thickBot="1">
      <c r="A278" s="271" t="e">
        <f>VLOOKUP($I278,MASTER!$B:$B,2,0)</f>
        <v>#N/A</v>
      </c>
      <c r="C278" s="92"/>
      <c r="D278" s="93" t="str">
        <f>IF($I278="","",VLOOKUP($I278,MASTER!$G:$CF,2,0))</f>
        <v/>
      </c>
      <c r="E278" s="93" t="str">
        <f>IF($I278="","",VLOOKUP($I278,MASTER!$G:$CF,25,0))</f>
        <v/>
      </c>
      <c r="F278" s="93" t="str">
        <f>IF($I278="","",VLOOKUP($I278,MASTER!$G:$CF,27,0))</f>
        <v/>
      </c>
      <c r="G278" s="759">
        <f t="shared" si="493"/>
        <v>0</v>
      </c>
      <c r="H278" s="94" t="str">
        <f t="shared" si="494"/>
        <v/>
      </c>
      <c r="I278" s="171"/>
      <c r="J278" s="385"/>
      <c r="K278" s="384"/>
      <c r="L278" s="245"/>
      <c r="M278" s="97"/>
      <c r="N278" s="226"/>
      <c r="O278" s="98"/>
      <c r="P278" s="341" t="str">
        <f>IF($I278="","",VLOOKUP($I278,MASTER!$G:$CF,65,0))</f>
        <v/>
      </c>
      <c r="Q278" s="341">
        <v>8</v>
      </c>
      <c r="R278" s="347" t="str">
        <f t="shared" si="495"/>
        <v/>
      </c>
      <c r="S278" s="341" t="str">
        <f>IF($I278="","",VLOOKUP($I278,MASTER!$G:$CF,39,0))</f>
        <v/>
      </c>
      <c r="T278" s="341" t="str">
        <f>IF($I278="","",VLOOKUP($I278,MASTER!$G:$CF,38,0))</f>
        <v/>
      </c>
      <c r="U278" s="341"/>
      <c r="V278" s="348" t="str">
        <f t="shared" si="496"/>
        <v/>
      </c>
      <c r="W278" s="349" t="str">
        <f t="shared" si="497"/>
        <v/>
      </c>
      <c r="X278" s="350" t="str">
        <f t="shared" si="498"/>
        <v/>
      </c>
      <c r="Y278" s="740" t="e">
        <f t="shared" si="499"/>
        <v>#VALUE!</v>
      </c>
      <c r="Z278" s="102">
        <f>+AA274</f>
        <v>0.83541666666666659</v>
      </c>
      <c r="AA278" s="102" t="str">
        <f t="shared" ref="AA278" si="601">IF(I278="","",Z278+X278/1440)</f>
        <v/>
      </c>
      <c r="AB278" s="102"/>
      <c r="AC278" s="102"/>
      <c r="AD278" s="102"/>
      <c r="AE278" s="93">
        <f>IFERROR(IF($I278="","",VLOOKUP($I278,MASTER!$G:$CF,60,0))*$X278,0)</f>
        <v>0</v>
      </c>
      <c r="AF278" s="93">
        <f>IFERROR(IF($I278="","",VLOOKUP($I278,MASTER!$G:$CF,61,0))*$X278,0)</f>
        <v>0</v>
      </c>
      <c r="AG278" s="93">
        <f>IFERROR(IF($I278="","",VLOOKUP($I278,MASTER!$G:$CF,62,0))*$X278,0)</f>
        <v>0</v>
      </c>
      <c r="AH278" s="93">
        <f>IFERROR(IF($I278="","",VLOOKUP($I278,MASTER!$G:$CF,63,0))*$X278,0)</f>
        <v>0</v>
      </c>
      <c r="AI278" s="177"/>
      <c r="AJ278" s="103"/>
      <c r="AK278" s="106">
        <f>IF(L278="",0,P278*L278)</f>
        <v>0</v>
      </c>
      <c r="AL278">
        <f t="shared" ref="AL278" si="602">J278</f>
        <v>0</v>
      </c>
      <c r="AM278" s="104">
        <f>Z278</f>
        <v>0.83541666666666659</v>
      </c>
      <c r="AN278" s="105" t="str">
        <f>IF(L278="","",L278*P278)</f>
        <v/>
      </c>
      <c r="AO278" s="106" t="str">
        <f>IF(X278="","",X278*P278)</f>
        <v/>
      </c>
      <c r="AP278" s="107" t="e">
        <f>+X278/(60*24)</f>
        <v>#VALUE!</v>
      </c>
    </row>
    <row r="279" spans="1:42" ht="50.1" hidden="1" customHeight="1">
      <c r="A279" s="271" t="e">
        <f>VLOOKUP($I279,MASTER!$B:$B,2,0)</f>
        <v>#N/A</v>
      </c>
      <c r="C279" s="92"/>
      <c r="D279" s="93" t="str">
        <f>IF($I279="","",VLOOKUP($I279,MASTER!$G:$CF,2,0))</f>
        <v/>
      </c>
      <c r="E279" s="93" t="str">
        <f>IF($I279="","",VLOOKUP($I279,MASTER!$G:$CF,25,0))</f>
        <v/>
      </c>
      <c r="F279" s="93" t="str">
        <f>IF($I279="","",VLOOKUP($I279,MASTER!$G:$CF,27,0))</f>
        <v/>
      </c>
      <c r="G279" s="759">
        <f t="shared" si="463"/>
        <v>0</v>
      </c>
      <c r="H279" s="94" t="str">
        <f t="shared" ref="H279" si="603">IF($L279&lt;$F279="0","0",IF($L279="","",ROUNDUP(L279/F279,0)))</f>
        <v/>
      </c>
      <c r="I279" s="171"/>
      <c r="J279" s="385"/>
      <c r="K279" s="384"/>
      <c r="L279" s="245"/>
      <c r="M279" s="97"/>
      <c r="N279" s="226"/>
      <c r="O279" s="98"/>
      <c r="P279" s="341" t="str">
        <f>IF($I279="","",VLOOKUP($I279,MASTER!$G:$CF,65,0))</f>
        <v/>
      </c>
      <c r="Q279" s="341" t="str">
        <f>IF($I279="","",VLOOKUP($I279,MASTER!$G:$CF,37,0))</f>
        <v/>
      </c>
      <c r="R279" s="347" t="str">
        <f t="shared" si="464"/>
        <v/>
      </c>
      <c r="S279" s="341" t="str">
        <f>IF($I279="","",VLOOKUP($I279,MASTER!$G:$CF,39,0))</f>
        <v/>
      </c>
      <c r="T279" s="341" t="str">
        <f>IF($I279="","",VLOOKUP($I279,MASTER!$G:$CF,38,0))</f>
        <v/>
      </c>
      <c r="U279" s="341"/>
      <c r="V279" s="348" t="str">
        <f t="shared" si="465"/>
        <v/>
      </c>
      <c r="W279" s="349" t="str">
        <f t="shared" si="466"/>
        <v/>
      </c>
      <c r="X279" s="350" t="str">
        <f t="shared" si="467"/>
        <v/>
      </c>
      <c r="Y279" s="740" t="e">
        <f t="shared" si="461"/>
        <v>#VALUE!</v>
      </c>
      <c r="Z279" s="102">
        <f>+AA273</f>
        <v>0.79722222222222217</v>
      </c>
      <c r="AA279" s="102" t="str">
        <f>IF(I279="","",Z279+X279/1440)</f>
        <v/>
      </c>
      <c r="AB279" s="102"/>
      <c r="AC279" s="102"/>
      <c r="AD279" s="102"/>
      <c r="AE279" s="93">
        <f>IFERROR(IF($I279="","",VLOOKUP($I279,MASTER!$G:$CF,60,0))*$X279,0)</f>
        <v>0</v>
      </c>
      <c r="AF279" s="93">
        <f>IFERROR(IF($I279="","",VLOOKUP($I279,MASTER!$G:$CF,61,0))*$X279,0)</f>
        <v>0</v>
      </c>
      <c r="AG279" s="93">
        <f>IFERROR(IF($I279="","",VLOOKUP($I279,MASTER!$G:$CF,62,0))*$X279,0)</f>
        <v>0</v>
      </c>
      <c r="AH279" s="93">
        <f>IFERROR(IF($I279="","",VLOOKUP($I279,MASTER!$G:$CF,63,0))*$X279,0)</f>
        <v>0</v>
      </c>
      <c r="AI279" s="177"/>
      <c r="AJ279" s="103"/>
      <c r="AK279" s="106">
        <f t="shared" ref="AK279" si="604">IF(L279="",0,P279*L279)</f>
        <v>0</v>
      </c>
      <c r="AL279">
        <f t="shared" ref="AL279" si="605">J279</f>
        <v>0</v>
      </c>
      <c r="AM279" s="104">
        <f t="shared" ref="AM279" si="606">Z279</f>
        <v>0.79722222222222217</v>
      </c>
      <c r="AN279" s="105" t="str">
        <f t="shared" ref="AN279" si="607">IF(L279="","",L279*P279)</f>
        <v/>
      </c>
      <c r="AO279" s="106" t="str">
        <f>IF(X279="","",X279*P279)</f>
        <v/>
      </c>
      <c r="AP279" s="107" t="e">
        <f>+X279/(60*24)</f>
        <v>#VALUE!</v>
      </c>
    </row>
    <row r="280" spans="1:42" ht="50.1" hidden="1" customHeight="1">
      <c r="A280" s="271" t="e">
        <f>VLOOKUP($I280,MASTER!$B:$B,2,0)</f>
        <v>#N/A</v>
      </c>
      <c r="C280" s="92"/>
      <c r="D280" s="93" t="str">
        <f>IF($I280="","",VLOOKUP($I280,MASTER!$G:$CF,2,0))</f>
        <v/>
      </c>
      <c r="E280" s="93" t="str">
        <f>IF($I280="","",VLOOKUP($I280,MASTER!$G:$CF,25,0))</f>
        <v/>
      </c>
      <c r="F280" s="93" t="str">
        <f>IF($I280="","",VLOOKUP($I280,MASTER!$G:$CF,27,0))</f>
        <v/>
      </c>
      <c r="G280" s="759">
        <f t="shared" si="463"/>
        <v>0</v>
      </c>
      <c r="H280" s="94" t="str">
        <f t="shared" ref="H280" si="608">IF($L280&lt;$F280="0","0",IF($L280="","",ROUNDUP(L280/F280,0)))</f>
        <v/>
      </c>
      <c r="I280" s="171"/>
      <c r="J280" s="385"/>
      <c r="K280" s="384"/>
      <c r="L280" s="245"/>
      <c r="M280" s="97"/>
      <c r="N280" s="226"/>
      <c r="O280" s="98"/>
      <c r="P280" s="341" t="str">
        <f>IF($I280="","",VLOOKUP($I280,MASTER!$G:$CF,65,0))</f>
        <v/>
      </c>
      <c r="Q280" s="341" t="str">
        <f>IF($I280="","",VLOOKUP($I280,MASTER!$G:$CF,37,0))</f>
        <v/>
      </c>
      <c r="R280" s="347" t="str">
        <f t="shared" si="464"/>
        <v/>
      </c>
      <c r="S280" s="341" t="str">
        <f>IF($I280="","",VLOOKUP($I280,MASTER!$G:$CF,39,0))</f>
        <v/>
      </c>
      <c r="T280" s="341" t="str">
        <f>IF($I280="","",VLOOKUP($I280,MASTER!$G:$CF,38,0))</f>
        <v/>
      </c>
      <c r="U280" s="341"/>
      <c r="V280" s="348" t="str">
        <f t="shared" si="465"/>
        <v/>
      </c>
      <c r="W280" s="349" t="str">
        <f t="shared" si="466"/>
        <v/>
      </c>
      <c r="X280" s="350" t="str">
        <f t="shared" si="467"/>
        <v/>
      </c>
      <c r="Y280" s="740" t="e">
        <f t="shared" si="461"/>
        <v>#VALUE!</v>
      </c>
      <c r="Z280" s="102" t="str">
        <f t="shared" ref="Z280" si="609">+AA279</f>
        <v/>
      </c>
      <c r="AA280" s="102" t="str">
        <f t="shared" ref="AA280" si="610">IF(I280="","",Z280+X280/1440)</f>
        <v/>
      </c>
      <c r="AB280" s="102"/>
      <c r="AC280" s="102"/>
      <c r="AD280" s="102"/>
      <c r="AE280" s="93">
        <f>IFERROR(IF($I280="","",VLOOKUP($I280,MASTER!$G:$CF,60,0))*$X280,0)</f>
        <v>0</v>
      </c>
      <c r="AF280" s="93">
        <f>IFERROR(IF($I280="","",VLOOKUP($I280,MASTER!$G:$CF,61,0))*$X280,0)</f>
        <v>0</v>
      </c>
      <c r="AG280" s="93">
        <f>IFERROR(IF($I280="","",VLOOKUP($I280,MASTER!$G:$CF,62,0))*$X280,0)</f>
        <v>0</v>
      </c>
      <c r="AH280" s="93">
        <f>IFERROR(IF($I280="","",VLOOKUP($I280,MASTER!$G:$CF,63,0))*$X280,0)</f>
        <v>0</v>
      </c>
      <c r="AI280" s="177"/>
      <c r="AJ280" s="103"/>
      <c r="AK280" s="106">
        <f t="shared" ref="AK280" si="611">IF(L280="",0,P280*L280)</f>
        <v>0</v>
      </c>
      <c r="AL280">
        <f t="shared" ref="AL280" si="612">J280</f>
        <v>0</v>
      </c>
      <c r="AM280" s="104" t="str">
        <f t="shared" ref="AM280" si="613">Z280</f>
        <v/>
      </c>
      <c r="AN280" s="105" t="str">
        <f t="shared" ref="AN280" si="614">IF(L280="","",L280*P280)</f>
        <v/>
      </c>
      <c r="AO280" s="106" t="str">
        <f t="shared" ref="AO280" si="615">IF(X280="","",X280*P280)</f>
        <v/>
      </c>
      <c r="AP280" s="107" t="e">
        <f t="shared" ref="AP280" si="616">+X280/(60*24)</f>
        <v>#VALUE!</v>
      </c>
    </row>
    <row r="281" spans="1:42" ht="50.1" hidden="1" customHeight="1" thickBot="1">
      <c r="A281" s="271" t="e">
        <f>VLOOKUP($I281,MASTER!$B:$B,2,0)</f>
        <v>#N/A</v>
      </c>
      <c r="C281" s="188"/>
      <c r="D281" s="366" t="str">
        <f>IF($I281="","",VLOOKUP($I281,MASTER!$G:$CF,2,0))</f>
        <v/>
      </c>
      <c r="E281" s="366" t="str">
        <f>IF($I281="","",VLOOKUP($I281,MASTER!$G:$CF,25,0))</f>
        <v/>
      </c>
      <c r="F281" s="366" t="str">
        <f>IF($I281="","",VLOOKUP($I281,MASTER!$G:$CF,27,0))</f>
        <v/>
      </c>
      <c r="G281" s="759">
        <f t="shared" si="463"/>
        <v>0</v>
      </c>
      <c r="H281" s="367" t="str">
        <f>IF($L281&lt;$F281="0","0",IF($L281="","",ROUNDUP(L281/F281,0)))</f>
        <v/>
      </c>
      <c r="I281" s="364"/>
      <c r="J281" s="386"/>
      <c r="K281" s="387"/>
      <c r="L281" s="388"/>
      <c r="M281" s="372"/>
      <c r="N281" s="373"/>
      <c r="O281" s="374"/>
      <c r="P281" s="366" t="str">
        <f>IF($I281="","",VLOOKUP($I281,MASTER!$G:$CF,65,0))</f>
        <v/>
      </c>
      <c r="Q281" s="366" t="str">
        <f>IF($I281="","",VLOOKUP($I281,MASTER!$G:$CF,37,0))</f>
        <v/>
      </c>
      <c r="R281" s="375" t="str">
        <f t="shared" ref="R281" si="617">IF(L281="","",+Q281*L281/60)</f>
        <v/>
      </c>
      <c r="S281" s="366" t="str">
        <f>IF($I281="","",VLOOKUP($I281,MASTER!$G:$CF,39,0))</f>
        <v/>
      </c>
      <c r="T281" s="366" t="str">
        <f>IF($I281="","",VLOOKUP($I281,MASTER!$G:$CF,38,0))</f>
        <v/>
      </c>
      <c r="U281" s="366"/>
      <c r="V281" s="376" t="str">
        <f t="shared" ref="V281" si="618">IF(I281="","",SUM(R281:T281))</f>
        <v/>
      </c>
      <c r="W281" s="377" t="str">
        <f t="shared" ref="W281" si="619">IF(I281="","",(S281+T281)*P281)</f>
        <v/>
      </c>
      <c r="X281" s="378" t="str">
        <f t="shared" ref="X281" si="620">IF(V281="","",ROUNDUP(V281,0))</f>
        <v/>
      </c>
      <c r="Y281" s="740" t="e">
        <f t="shared" si="461"/>
        <v>#VALUE!</v>
      </c>
      <c r="Z281" s="379"/>
      <c r="AA281" s="379" t="str">
        <f t="shared" ref="AA281" si="621">IF(I281="","",Z281+X281/1440)</f>
        <v/>
      </c>
      <c r="AB281" s="379"/>
      <c r="AC281" s="379"/>
      <c r="AD281" s="205"/>
      <c r="AE281" s="366">
        <f>IFERROR(IF($I281="","",VLOOKUP($I281,MASTER!$G:$CF,60,0))*$X281,0)</f>
        <v>0</v>
      </c>
      <c r="AF281" s="366">
        <f>IFERROR(IF($I281="","",VLOOKUP($I281,MASTER!$G:$CF,61,0))*$X281,0)</f>
        <v>0</v>
      </c>
      <c r="AG281" s="366">
        <f>IFERROR(IF($I281="","",VLOOKUP($I281,MASTER!$G:$CF,62,0))*$X281,0)</f>
        <v>0</v>
      </c>
      <c r="AH281" s="366">
        <f>IFERROR(IF($I281="","",VLOOKUP($I281,MASTER!$G:$CF,63,0))*$X281,0)</f>
        <v>0</v>
      </c>
      <c r="AI281" s="389"/>
      <c r="AJ281" s="380"/>
      <c r="AK281" s="106">
        <f t="shared" ref="AK281" si="622">IF(L281="",0,P281*L281)</f>
        <v>0</v>
      </c>
      <c r="AL281">
        <f>J281</f>
        <v>0</v>
      </c>
      <c r="AM281" s="104">
        <f t="shared" ref="AM281" si="623">Z281</f>
        <v>0</v>
      </c>
      <c r="AN281" s="105" t="str">
        <f t="shared" ref="AN281" si="624">IF(L281="","",L281*P281)</f>
        <v/>
      </c>
      <c r="AO281" s="106" t="str">
        <f t="shared" ref="AO281" si="625">IF(X281="","",X281*P281)</f>
        <v/>
      </c>
      <c r="AP281" s="107" t="e">
        <f t="shared" ref="AP281" si="626">+X281/(60*24)</f>
        <v>#VALUE!</v>
      </c>
    </row>
    <row r="282" spans="1:42" ht="15" customHeight="1" thickBot="1">
      <c r="A282" s="271" t="e">
        <f>VLOOKUP($I282,MASTER!$B:$B,2,0)</f>
        <v>#N/A</v>
      </c>
      <c r="C282" s="354"/>
      <c r="D282" s="355"/>
      <c r="E282" s="355"/>
      <c r="F282" s="355"/>
      <c r="G282" s="355"/>
      <c r="H282" s="356"/>
      <c r="I282" s="390"/>
      <c r="J282" s="391"/>
      <c r="K282" s="390"/>
      <c r="L282" s="392"/>
      <c r="M282" s="393"/>
      <c r="N282" s="394"/>
      <c r="O282" s="395"/>
      <c r="P282" s="393"/>
      <c r="Q282" s="396"/>
      <c r="R282" s="397"/>
      <c r="S282" s="397"/>
      <c r="T282" s="397"/>
      <c r="U282" s="397"/>
      <c r="V282" s="398"/>
      <c r="W282" s="393"/>
      <c r="X282" s="399"/>
      <c r="Y282" s="400"/>
      <c r="Z282" s="401"/>
      <c r="AA282" s="401"/>
      <c r="AB282" s="401"/>
      <c r="AC282" s="401"/>
      <c r="AD282" s="402"/>
      <c r="AE282" s="360"/>
      <c r="AF282" s="360"/>
      <c r="AG282" s="360"/>
      <c r="AH282" s="360"/>
      <c r="AI282" s="355"/>
      <c r="AJ282" s="363"/>
      <c r="AK282" s="106">
        <f>IF(L282="",0,P282*L282)</f>
        <v>0</v>
      </c>
      <c r="AN282" s="105" t="str">
        <f t="shared" ref="AN282:AN285" si="627">IF(L282="","",L282*P282)</f>
        <v/>
      </c>
      <c r="AO282" s="106" t="str">
        <f t="shared" ref="AO282:AO285" si="628">IF(X282="","",X282*P282)</f>
        <v/>
      </c>
      <c r="AP282" s="107">
        <f t="shared" ref="AP282:AP293" si="629">+X282/(60*24)</f>
        <v>0</v>
      </c>
    </row>
    <row r="283" spans="1:42" ht="31.5">
      <c r="A283" s="271" t="e">
        <f>VLOOKUP($I283,MASTER!$B:$B,2,0)</f>
        <v>#N/A</v>
      </c>
      <c r="C283" s="675"/>
      <c r="D283" s="676"/>
      <c r="E283" s="676"/>
      <c r="F283" s="676"/>
      <c r="G283" s="676"/>
      <c r="H283" s="677"/>
      <c r="I283" s="676" t="s">
        <v>1547</v>
      </c>
      <c r="J283" s="678"/>
      <c r="K283" s="676"/>
      <c r="L283" s="714">
        <f>SUM(L245:L281)</f>
        <v>7580</v>
      </c>
      <c r="M283" s="679"/>
      <c r="N283" s="680"/>
      <c r="O283" s="681"/>
      <c r="P283" s="681"/>
      <c r="Q283" s="682">
        <f>AVERAGE($Q$245:$Q$281)</f>
        <v>10.088235294117647</v>
      </c>
      <c r="R283" s="683"/>
      <c r="S283" s="683"/>
      <c r="T283" s="683"/>
      <c r="U283" s="683"/>
      <c r="V283" s="684"/>
      <c r="W283" s="681"/>
      <c r="X283" s="681">
        <f>SUM($X$245:$X$281)</f>
        <v>1232</v>
      </c>
      <c r="Y283" s="685"/>
      <c r="Z283" s="686"/>
      <c r="AA283" s="686"/>
      <c r="AB283" s="686"/>
      <c r="AC283" s="686"/>
      <c r="AD283" s="686"/>
      <c r="AE283" s="130">
        <f>SUM(AE$245:AE$282)</f>
        <v>700</v>
      </c>
      <c r="AF283" s="130">
        <f t="shared" ref="AF283:AH283" si="630">SUM(AF$245:AF$282)</f>
        <v>700</v>
      </c>
      <c r="AG283" s="130">
        <f t="shared" si="630"/>
        <v>700</v>
      </c>
      <c r="AH283" s="130">
        <f t="shared" si="630"/>
        <v>693</v>
      </c>
      <c r="AI283" s="130">
        <f>SUM(AI$272:AI282)</f>
        <v>0</v>
      </c>
      <c r="AJ283" s="131">
        <f>SUM(AJ244:AJ282)</f>
        <v>0</v>
      </c>
      <c r="AK283" s="175">
        <f>SUM(AK244:AK282)</f>
        <v>17740</v>
      </c>
      <c r="AN283" s="105">
        <f t="shared" si="627"/>
        <v>0</v>
      </c>
      <c r="AO283" s="106">
        <f t="shared" si="628"/>
        <v>0</v>
      </c>
      <c r="AP283" s="107">
        <f t="shared" si="629"/>
        <v>0.85555555555555551</v>
      </c>
    </row>
    <row r="284" spans="1:42" ht="32.25" thickBot="1">
      <c r="A284" s="271" t="e">
        <f>VLOOKUP($I284,MASTER!$B:$B,2,0)</f>
        <v>#N/A</v>
      </c>
      <c r="C284" s="687"/>
      <c r="D284" s="612"/>
      <c r="E284" s="612"/>
      <c r="F284" s="612"/>
      <c r="G284" s="612"/>
      <c r="H284" s="688"/>
      <c r="I284" s="612"/>
      <c r="J284" s="689"/>
      <c r="K284" s="612"/>
      <c r="L284" s="700"/>
      <c r="M284" s="691"/>
      <c r="N284" s="791"/>
      <c r="O284" s="791"/>
      <c r="P284" s="692"/>
      <c r="Q284" s="693"/>
      <c r="R284" s="694"/>
      <c r="S284" s="694"/>
      <c r="T284" s="694"/>
      <c r="U284" s="694"/>
      <c r="V284" s="695"/>
      <c r="W284" s="692"/>
      <c r="X284" s="696"/>
      <c r="Y284" s="697"/>
      <c r="Z284" s="698"/>
      <c r="AA284" s="698"/>
      <c r="AB284" s="698"/>
      <c r="AC284" s="698"/>
      <c r="AD284" s="698"/>
      <c r="AE284" s="140">
        <f>$AD$242-AE283</f>
        <v>-240</v>
      </c>
      <c r="AF284" s="140">
        <f>$AD$242-AF283</f>
        <v>-240</v>
      </c>
      <c r="AG284" s="140">
        <f>$AD$242-AG283</f>
        <v>-240</v>
      </c>
      <c r="AH284" s="178">
        <f>$AD$242-AH283</f>
        <v>-233</v>
      </c>
      <c r="AI284" s="133"/>
      <c r="AJ284" s="143"/>
      <c r="AK284" s="40">
        <f>+AK283/(AE283+AF283+AG283+AH283)*60</f>
        <v>381.0955961331901</v>
      </c>
      <c r="AN284" s="105" t="str">
        <f t="shared" si="627"/>
        <v/>
      </c>
      <c r="AO284" s="106" t="str">
        <f t="shared" si="628"/>
        <v/>
      </c>
      <c r="AP284" s="107">
        <f t="shared" si="629"/>
        <v>0</v>
      </c>
    </row>
    <row r="285" spans="1:42" ht="31.5" customHeight="1">
      <c r="A285" s="271" t="e">
        <f>VLOOKUP($I285,MASTER!$B:$B,2,0)</f>
        <v>#N/A</v>
      </c>
      <c r="C285" s="40"/>
      <c r="D285" s="40"/>
      <c r="E285" s="40"/>
      <c r="F285" s="40"/>
      <c r="G285" s="40"/>
      <c r="H285" s="144"/>
      <c r="I285" s="40"/>
      <c r="J285" s="145"/>
      <c r="K285" s="40"/>
      <c r="L285" s="256"/>
      <c r="M285" s="146"/>
      <c r="N285" s="229"/>
      <c r="O285" s="147"/>
      <c r="P285" s="147"/>
      <c r="Q285" s="148"/>
      <c r="R285" s="149"/>
      <c r="S285" s="149"/>
      <c r="T285" s="149"/>
      <c r="U285" s="149"/>
      <c r="V285" s="150"/>
      <c r="W285" s="147"/>
      <c r="X285" s="175"/>
      <c r="Y285" s="151"/>
      <c r="Z285" s="152"/>
      <c r="AA285" s="152"/>
      <c r="AB285" s="152"/>
      <c r="AC285" s="152"/>
      <c r="AD285" s="152"/>
      <c r="AE285" s="175">
        <f>SUM($AE$246:$AE$281)</f>
        <v>663</v>
      </c>
      <c r="AF285" s="715">
        <f>SUM($AF$246:$AF$281)</f>
        <v>663</v>
      </c>
      <c r="AG285" s="715">
        <f>SUM($AG$246:$AG$281)</f>
        <v>663</v>
      </c>
      <c r="AH285" s="175">
        <f>SUM($AH$246:$AH$281)</f>
        <v>656</v>
      </c>
      <c r="AI285" s="40"/>
      <c r="AJ285" s="40"/>
      <c r="AK285" s="40"/>
      <c r="AN285" s="105" t="str">
        <f t="shared" si="627"/>
        <v/>
      </c>
      <c r="AO285" s="106" t="str">
        <f t="shared" si="628"/>
        <v/>
      </c>
      <c r="AP285" s="107">
        <f t="shared" si="629"/>
        <v>0</v>
      </c>
    </row>
    <row r="286" spans="1:42" ht="31.5" customHeight="1">
      <c r="A286" s="271" t="e">
        <f>VLOOKUP($I286,MASTER!$B:$B,2,0)</f>
        <v>#N/A</v>
      </c>
      <c r="C286" s="40"/>
      <c r="D286" s="513" t="s">
        <v>1001</v>
      </c>
      <c r="E286" s="518"/>
      <c r="F286" s="40"/>
      <c r="G286" s="40"/>
      <c r="H286" s="144"/>
      <c r="I286" s="40"/>
      <c r="J286" s="145"/>
      <c r="K286" s="40"/>
      <c r="L286" s="256"/>
      <c r="M286" s="146"/>
      <c r="N286" s="229"/>
      <c r="O286" s="147"/>
      <c r="P286" s="147"/>
      <c r="Q286" s="148"/>
      <c r="R286" s="149"/>
      <c r="S286" s="149"/>
      <c r="T286" s="149"/>
      <c r="U286" s="149"/>
      <c r="V286" s="150"/>
      <c r="W286" s="147"/>
      <c r="X286" s="175"/>
      <c r="Y286" s="151"/>
      <c r="Z286" s="152"/>
      <c r="AA286" s="152"/>
      <c r="AB286" s="152"/>
      <c r="AC286" s="152"/>
      <c r="AD286" s="152"/>
      <c r="AE286" s="175"/>
      <c r="AF286" s="175"/>
      <c r="AG286" s="175"/>
      <c r="AH286" s="175"/>
      <c r="AI286" s="40"/>
      <c r="AJ286" s="40"/>
      <c r="AK286" s="40"/>
      <c r="AP286" s="107">
        <f t="shared" si="629"/>
        <v>0</v>
      </c>
    </row>
    <row r="287" spans="1:42" ht="31.5" customHeight="1">
      <c r="A287" s="271" t="e">
        <f>VLOOKUP($I287,MASTER!$B:$B,2,0)</f>
        <v>#N/A</v>
      </c>
      <c r="C287" s="40"/>
      <c r="D287" s="514" t="s">
        <v>1002</v>
      </c>
      <c r="E287" s="519">
        <f>+AK283</f>
        <v>17740</v>
      </c>
      <c r="F287" s="43"/>
      <c r="G287" s="43"/>
      <c r="H287" s="197"/>
      <c r="I287" s="43"/>
      <c r="J287" s="154"/>
      <c r="K287" s="43"/>
      <c r="L287" s="260"/>
      <c r="M287" s="43"/>
      <c r="N287" s="230"/>
      <c r="O287" s="43"/>
      <c r="P287" s="43"/>
      <c r="Q287" s="148"/>
      <c r="R287" s="149"/>
      <c r="S287" s="149"/>
      <c r="T287" s="149"/>
      <c r="U287" s="149"/>
      <c r="V287" s="150"/>
      <c r="W287" s="147"/>
      <c r="X287" s="175"/>
      <c r="Y287" s="151"/>
      <c r="Z287" s="152"/>
      <c r="AA287" s="152"/>
      <c r="AB287" s="152"/>
      <c r="AC287" s="152"/>
      <c r="AD287" s="152"/>
      <c r="AE287" s="175"/>
      <c r="AF287" s="175"/>
      <c r="AG287" s="175"/>
      <c r="AH287" s="175"/>
      <c r="AI287" s="40"/>
      <c r="AJ287" s="40"/>
      <c r="AK287" s="40"/>
      <c r="AP287" s="107">
        <f t="shared" si="629"/>
        <v>0</v>
      </c>
    </row>
    <row r="288" spans="1:42" ht="31.5" customHeight="1">
      <c r="A288" s="271" t="e">
        <f>VLOOKUP($I288,MASTER!$B:$B,2,0)</f>
        <v>#N/A</v>
      </c>
      <c r="C288" s="195"/>
      <c r="D288" s="513" t="s">
        <v>1003</v>
      </c>
      <c r="E288" s="516">
        <f>+AE283+AF283+AG283+AH283</f>
        <v>2793</v>
      </c>
      <c r="F288" s="195"/>
      <c r="G288" s="195"/>
      <c r="H288" s="198"/>
      <c r="I288" s="196"/>
      <c r="J288" s="157"/>
      <c r="K288" s="157"/>
      <c r="L288" s="257"/>
      <c r="M288" s="157"/>
      <c r="N288" s="235"/>
      <c r="O288" s="147"/>
      <c r="P288" s="147"/>
      <c r="Q288" s="148"/>
      <c r="R288" s="149"/>
      <c r="S288" s="149"/>
      <c r="T288" s="149"/>
      <c r="U288" s="149"/>
      <c r="V288" s="150"/>
      <c r="W288" s="147"/>
      <c r="X288" s="175"/>
      <c r="Y288" s="237"/>
      <c r="Z288" s="237"/>
      <c r="AA288" s="237"/>
      <c r="AB288" s="237"/>
      <c r="AC288" s="237"/>
      <c r="AD288" s="152"/>
      <c r="AE288" s="175"/>
      <c r="AF288" s="175"/>
      <c r="AG288" s="175"/>
      <c r="AH288" s="175"/>
      <c r="AI288" s="40"/>
      <c r="AJ288" s="40"/>
      <c r="AK288" s="40"/>
      <c r="AP288" s="107">
        <f t="shared" si="629"/>
        <v>0</v>
      </c>
    </row>
    <row r="289" spans="1:42" ht="31.5" customHeight="1">
      <c r="A289" s="271" t="e">
        <f>VLOOKUP($I289,MASTER!$B:$B,2,0)</f>
        <v>#N/A</v>
      </c>
      <c r="C289" s="195"/>
      <c r="D289" s="513" t="s">
        <v>1535</v>
      </c>
      <c r="E289" s="516">
        <v>410</v>
      </c>
      <c r="F289" s="195"/>
      <c r="G289" s="195"/>
      <c r="H289" s="198"/>
      <c r="I289" s="196"/>
      <c r="J289" s="157"/>
      <c r="K289" s="157"/>
      <c r="L289" s="257"/>
      <c r="M289" s="157"/>
      <c r="N289" s="235"/>
      <c r="O289" s="147"/>
      <c r="P289" s="147"/>
      <c r="Q289" s="148"/>
      <c r="R289" s="149"/>
      <c r="S289" s="149"/>
      <c r="T289" s="149"/>
      <c r="U289" s="149"/>
      <c r="V289" s="150"/>
      <c r="W289" s="147"/>
      <c r="X289" s="175"/>
      <c r="Y289" s="237"/>
      <c r="Z289" s="237"/>
      <c r="AA289" s="237"/>
      <c r="AB289" s="237"/>
      <c r="AC289" s="237"/>
      <c r="AD289" s="152"/>
      <c r="AE289" s="175"/>
      <c r="AF289" s="175"/>
      <c r="AG289" s="175"/>
      <c r="AH289" s="175"/>
      <c r="AI289" s="40"/>
      <c r="AJ289" s="40"/>
      <c r="AK289" s="40"/>
      <c r="AP289" s="107">
        <f t="shared" ref="AP289" si="631">+X289/(60*24)</f>
        <v>0</v>
      </c>
    </row>
    <row r="290" spans="1:42" ht="31.5" customHeight="1">
      <c r="A290" s="271" t="e">
        <f>VLOOKUP($I290,MASTER!$B:$B,2,0)</f>
        <v>#N/A</v>
      </c>
      <c r="C290" s="40"/>
      <c r="D290" s="513" t="s">
        <v>723</v>
      </c>
      <c r="E290" s="513">
        <f>+E287/E288*60</f>
        <v>381.0955961331901</v>
      </c>
      <c r="F290" s="40"/>
      <c r="G290" s="40"/>
      <c r="H290" s="199"/>
      <c r="I290" s="40"/>
      <c r="J290" s="145"/>
      <c r="K290" s="40"/>
      <c r="L290" s="256"/>
      <c r="M290" s="146"/>
      <c r="N290" s="229"/>
      <c r="O290" s="147"/>
      <c r="P290" s="147"/>
      <c r="Q290" s="148"/>
      <c r="R290" s="149"/>
      <c r="S290" s="149"/>
      <c r="T290" s="149"/>
      <c r="U290" s="149"/>
      <c r="V290" s="150"/>
      <c r="W290" s="147"/>
      <c r="X290" s="175"/>
      <c r="Y290" s="237"/>
      <c r="Z290" s="237"/>
      <c r="AA290" s="237"/>
      <c r="AB290" s="237"/>
      <c r="AC290" s="237"/>
      <c r="AD290" s="152"/>
      <c r="AE290" s="175"/>
      <c r="AF290" s="175"/>
      <c r="AG290" s="175"/>
      <c r="AH290" s="175"/>
      <c r="AI290" s="40"/>
      <c r="AJ290" s="40"/>
      <c r="AK290" s="40"/>
      <c r="AP290" s="107">
        <f t="shared" si="629"/>
        <v>0</v>
      </c>
    </row>
    <row r="291" spans="1:42" ht="31.5" customHeight="1">
      <c r="A291" s="271" t="e">
        <f>VLOOKUP($I291,MASTER!$B:$B,2,0)</f>
        <v>#N/A</v>
      </c>
      <c r="C291" s="40"/>
      <c r="D291" s="513" t="s">
        <v>1011</v>
      </c>
      <c r="E291" s="520">
        <f>L283</f>
        <v>7580</v>
      </c>
      <c r="F291" s="40"/>
      <c r="G291" s="40"/>
      <c r="H291" s="144"/>
      <c r="I291" s="40"/>
      <c r="J291" s="145"/>
      <c r="K291" s="40"/>
      <c r="L291" s="256"/>
      <c r="M291" s="146"/>
      <c r="N291" s="229"/>
      <c r="O291" s="147"/>
      <c r="P291" s="147"/>
      <c r="Q291" s="148"/>
      <c r="R291" s="149"/>
      <c r="S291" s="149"/>
      <c r="T291" s="149"/>
      <c r="U291" s="149"/>
      <c r="V291" s="150"/>
      <c r="W291" s="147"/>
      <c r="X291" s="175"/>
      <c r="Y291" s="237"/>
      <c r="Z291" s="237"/>
      <c r="AA291" s="237"/>
      <c r="AB291" s="237"/>
      <c r="AC291" s="237"/>
      <c r="AD291" s="152"/>
      <c r="AE291" s="175"/>
      <c r="AF291" s="175"/>
      <c r="AG291" s="175"/>
      <c r="AH291" s="175"/>
      <c r="AI291" s="40"/>
      <c r="AJ291" s="40"/>
      <c r="AK291" s="40"/>
      <c r="AP291" s="107">
        <f t="shared" si="629"/>
        <v>0</v>
      </c>
    </row>
    <row r="292" spans="1:42" ht="31.5" customHeight="1">
      <c r="A292" s="271" t="e">
        <f>VLOOKUP($I292,MASTER!$B:$B,2,0)</f>
        <v>#N/A</v>
      </c>
      <c r="C292" s="40"/>
      <c r="F292" s="40"/>
      <c r="G292" s="40"/>
      <c r="H292" s="144"/>
      <c r="I292" s="40"/>
      <c r="J292" s="145"/>
      <c r="K292" s="40"/>
      <c r="L292" s="256"/>
      <c r="M292" s="146"/>
      <c r="N292" s="229"/>
      <c r="O292" s="147"/>
      <c r="P292" s="147"/>
      <c r="Q292" s="148"/>
      <c r="R292" s="149"/>
      <c r="S292" s="149"/>
      <c r="T292" s="149"/>
      <c r="U292" s="149"/>
      <c r="V292" s="150"/>
      <c r="W292" s="147"/>
      <c r="X292" s="175"/>
      <c r="Y292" s="237"/>
      <c r="Z292" s="237"/>
      <c r="AA292" s="237"/>
      <c r="AB292" s="237"/>
      <c r="AC292" s="237"/>
      <c r="AD292" s="152"/>
      <c r="AE292" s="175"/>
      <c r="AF292" s="175"/>
      <c r="AG292" s="175"/>
      <c r="AH292" s="175"/>
      <c r="AI292" s="40"/>
      <c r="AJ292" s="40"/>
      <c r="AK292" s="40"/>
      <c r="AP292" s="107">
        <f t="shared" si="629"/>
        <v>0</v>
      </c>
    </row>
    <row r="293" spans="1:42" ht="31.5" customHeight="1">
      <c r="A293" s="271" t="e">
        <f>VLOOKUP($I293,MASTER!$B:$B,2,0)</f>
        <v>#N/A</v>
      </c>
      <c r="AP293" s="107">
        <f t="shared" si="629"/>
        <v>0</v>
      </c>
    </row>
    <row r="294" spans="1:42" ht="31.5" customHeight="1">
      <c r="A294" s="271" t="e">
        <f>VLOOKUP($I294,MASTER!$B:$B,2,0)</f>
        <v>#N/A</v>
      </c>
    </row>
    <row r="295" spans="1:42" ht="31.5" customHeight="1">
      <c r="A295" s="271" t="e">
        <f>VLOOKUP($I295,MASTER!$B:$B,2,0)</f>
        <v>#N/A</v>
      </c>
    </row>
    <row r="296" spans="1:42" ht="31.5" customHeight="1">
      <c r="A296" s="271" t="e">
        <f>VLOOKUP($I296,MASTER!$B:$B,2,0)</f>
        <v>#N/A</v>
      </c>
    </row>
    <row r="297" spans="1:42" ht="31.5" customHeight="1">
      <c r="A297" s="271" t="e">
        <f>VLOOKUP($I297,MASTER!$B:$B,2,0)</f>
        <v>#N/A</v>
      </c>
    </row>
    <row r="298" spans="1:42" ht="31.5" customHeight="1">
      <c r="A298" s="271" t="e">
        <f>VLOOKUP($I298,MASTER!$B:$B,2,0)</f>
        <v>#N/A</v>
      </c>
    </row>
    <row r="299" spans="1:42" ht="31.5" customHeight="1">
      <c r="A299" s="271" t="e">
        <f>VLOOKUP($I299,MASTER!$B:$B,2,0)</f>
        <v>#N/A</v>
      </c>
    </row>
    <row r="300" spans="1:42" ht="31.5" customHeight="1">
      <c r="A300" s="271" t="e">
        <f>VLOOKUP($I300,MASTER!$B:$B,2,0)</f>
        <v>#N/A</v>
      </c>
    </row>
    <row r="301" spans="1:42" ht="31.5" customHeight="1">
      <c r="A301" s="271" t="e">
        <f>VLOOKUP($I301,MASTER!$B:$B,2,0)</f>
        <v>#N/A</v>
      </c>
    </row>
    <row r="302" spans="1:42" ht="31.5" customHeight="1">
      <c r="A302" s="271" t="e">
        <f>VLOOKUP($I302,MASTER!$B:$B,2,0)</f>
        <v>#N/A</v>
      </c>
    </row>
    <row r="303" spans="1:42" ht="31.5" customHeight="1">
      <c r="A303" s="271" t="e">
        <f>VLOOKUP($I303,MASTER!$B:$B,2,0)</f>
        <v>#N/A</v>
      </c>
    </row>
    <row r="304" spans="1:42" ht="31.5" customHeight="1">
      <c r="A304" s="271" t="e">
        <f>VLOOKUP($I304,MASTER!$B:$B,2,0)</f>
        <v>#N/A</v>
      </c>
    </row>
    <row r="305" spans="1:1" ht="31.5" customHeight="1">
      <c r="A305" s="271" t="e">
        <f>VLOOKUP($I305,MASTER!$B:$B,2,0)</f>
        <v>#N/A</v>
      </c>
    </row>
    <row r="306" spans="1:1" ht="31.5" customHeight="1">
      <c r="A306" s="271" t="e">
        <f>VLOOKUP($I306,MASTER!$B:$B,2,0)</f>
        <v>#N/A</v>
      </c>
    </row>
    <row r="307" spans="1:1" ht="31.5" customHeight="1">
      <c r="A307" s="271" t="e">
        <f>VLOOKUP($I307,MASTER!$B:$B,2,0)</f>
        <v>#N/A</v>
      </c>
    </row>
    <row r="308" spans="1:1" ht="31.5" customHeight="1">
      <c r="A308" s="271" t="e">
        <f>VLOOKUP($I308,MASTER!$B:$B,2,0)</f>
        <v>#N/A</v>
      </c>
    </row>
    <row r="309" spans="1:1" ht="31.5" customHeight="1">
      <c r="A309" s="271" t="e">
        <f>VLOOKUP($I309,MASTER!$B:$B,2,0)</f>
        <v>#N/A</v>
      </c>
    </row>
    <row r="310" spans="1:1" ht="31.5" customHeight="1">
      <c r="A310" s="271" t="e">
        <f>VLOOKUP($I310,MASTER!$B:$B,2,0)</f>
        <v>#N/A</v>
      </c>
    </row>
    <row r="311" spans="1:1" ht="31.5" customHeight="1">
      <c r="A311" s="271" t="e">
        <f>VLOOKUP($I311,MASTER!$B:$B,2,0)</f>
        <v>#N/A</v>
      </c>
    </row>
    <row r="312" spans="1:1" ht="31.5" customHeight="1">
      <c r="A312" s="271" t="e">
        <f>VLOOKUP($I312,MASTER!$B:$B,2,0)</f>
        <v>#N/A</v>
      </c>
    </row>
    <row r="313" spans="1:1" ht="31.5" customHeight="1">
      <c r="A313" s="271" t="e">
        <f>VLOOKUP($I313,MASTER!$B:$B,2,0)</f>
        <v>#N/A</v>
      </c>
    </row>
    <row r="314" spans="1:1" ht="31.5" customHeight="1">
      <c r="A314" s="271" t="e">
        <f>VLOOKUP($I314,MASTER!$B:$B,2,0)</f>
        <v>#N/A</v>
      </c>
    </row>
    <row r="315" spans="1:1" ht="31.5" customHeight="1">
      <c r="A315" s="271" t="e">
        <f>VLOOKUP($I315,MASTER!$B:$B,2,0)</f>
        <v>#N/A</v>
      </c>
    </row>
    <row r="316" spans="1:1" ht="31.5" customHeight="1">
      <c r="A316" s="271" t="e">
        <f>VLOOKUP($I316,MASTER!$B:$B,2,0)</f>
        <v>#N/A</v>
      </c>
    </row>
    <row r="317" spans="1:1" ht="31.5" customHeight="1">
      <c r="A317" s="271" t="e">
        <f>VLOOKUP($I317,MASTER!$B:$B,2,0)</f>
        <v>#N/A</v>
      </c>
    </row>
    <row r="318" spans="1:1" ht="31.5" customHeight="1">
      <c r="A318" s="271" t="e">
        <f>VLOOKUP($I318,MASTER!$B:$B,2,0)</f>
        <v>#N/A</v>
      </c>
    </row>
    <row r="319" spans="1:1" ht="31.5" customHeight="1">
      <c r="A319" s="271" t="e">
        <f>VLOOKUP($I319,MASTER!$B:$B,2,0)</f>
        <v>#N/A</v>
      </c>
    </row>
    <row r="320" spans="1:1" ht="31.5" customHeight="1">
      <c r="A320" s="271" t="e">
        <f>VLOOKUP($I320,MASTER!$B:$B,2,0)</f>
        <v>#N/A</v>
      </c>
    </row>
    <row r="321" spans="1:1" ht="31.5" customHeight="1">
      <c r="A321" s="271" t="e">
        <f>VLOOKUP($I321,MASTER!$B:$B,2,0)</f>
        <v>#N/A</v>
      </c>
    </row>
    <row r="322" spans="1:1" ht="31.5" customHeight="1">
      <c r="A322" s="271" t="e">
        <f>VLOOKUP($I322,MASTER!$B:$B,2,0)</f>
        <v>#N/A</v>
      </c>
    </row>
    <row r="323" spans="1:1" ht="31.5" customHeight="1">
      <c r="A323" s="271" t="e">
        <f>VLOOKUP($I323,MASTER!$B:$B,2,0)</f>
        <v>#N/A</v>
      </c>
    </row>
    <row r="324" spans="1:1" ht="31.5" customHeight="1">
      <c r="A324" s="271" t="e">
        <f>VLOOKUP($I324,MASTER!$B:$B,2,0)</f>
        <v>#N/A</v>
      </c>
    </row>
    <row r="325" spans="1:1" ht="31.5" customHeight="1">
      <c r="A325" s="271" t="e">
        <f>VLOOKUP($I325,MASTER!$B:$B,2,0)</f>
        <v>#N/A</v>
      </c>
    </row>
    <row r="326" spans="1:1">
      <c r="A326" s="271" t="e">
        <f>VLOOKUP($I326,MASTER!$B:$B,2,0)</f>
        <v>#N/A</v>
      </c>
    </row>
    <row r="327" spans="1:1">
      <c r="A327" s="271" t="e">
        <f>VLOOKUP($I327,MASTER!$B:$B,2,0)</f>
        <v>#N/A</v>
      </c>
    </row>
    <row r="328" spans="1:1">
      <c r="A328" s="271" t="e">
        <f>VLOOKUP($I328,MASTER!$B:$B,2,0)</f>
        <v>#N/A</v>
      </c>
    </row>
    <row r="329" spans="1:1">
      <c r="A329" s="271" t="e">
        <f>VLOOKUP($I329,MASTER!$B:$B,2,0)</f>
        <v>#N/A</v>
      </c>
    </row>
    <row r="330" spans="1:1">
      <c r="A330" s="271" t="e">
        <f>VLOOKUP($I330,MASTER!$B:$B,2,0)</f>
        <v>#N/A</v>
      </c>
    </row>
    <row r="331" spans="1:1">
      <c r="A331" s="271" t="e">
        <f>VLOOKUP($I331,MASTER!$B:$B,2,0)</f>
        <v>#N/A</v>
      </c>
    </row>
    <row r="332" spans="1:1">
      <c r="A332" s="271" t="e">
        <f>VLOOKUP($I332,MASTER!$B:$B,2,0)</f>
        <v>#N/A</v>
      </c>
    </row>
    <row r="333" spans="1:1">
      <c r="A333" s="271" t="e">
        <f>VLOOKUP($I333,MASTER!$B:$B,2,0)</f>
        <v>#N/A</v>
      </c>
    </row>
    <row r="334" spans="1:1">
      <c r="A334" s="271" t="e">
        <f>VLOOKUP($I334,MASTER!$B:$B,2,0)</f>
        <v>#N/A</v>
      </c>
    </row>
    <row r="335" spans="1:1">
      <c r="A335" s="271" t="e">
        <f>VLOOKUP($I335,MASTER!$B:$B,2,0)</f>
        <v>#N/A</v>
      </c>
    </row>
    <row r="336" spans="1:1">
      <c r="A336" s="271" t="e">
        <f>VLOOKUP($I336,MASTER!$B:$B,2,0)</f>
        <v>#N/A</v>
      </c>
    </row>
    <row r="337" spans="1:1">
      <c r="A337" s="271" t="e">
        <f>VLOOKUP($I337,MASTER!$B:$B,2,0)</f>
        <v>#N/A</v>
      </c>
    </row>
    <row r="338" spans="1:1">
      <c r="A338" s="271" t="e">
        <f>VLOOKUP($I338,MASTER!$B:$B,2,0)</f>
        <v>#N/A</v>
      </c>
    </row>
    <row r="339" spans="1:1">
      <c r="A339" s="271" t="e">
        <f>VLOOKUP($I339,MASTER!$B:$B,2,0)</f>
        <v>#N/A</v>
      </c>
    </row>
    <row r="340" spans="1:1">
      <c r="A340" s="271" t="e">
        <f>VLOOKUP($I340,MASTER!$B:$B,2,0)</f>
        <v>#N/A</v>
      </c>
    </row>
    <row r="341" spans="1:1">
      <c r="A341" s="271" t="e">
        <f>VLOOKUP($I341,MASTER!$B:$B,2,0)</f>
        <v>#N/A</v>
      </c>
    </row>
    <row r="342" spans="1:1">
      <c r="A342" s="271" t="e">
        <f>VLOOKUP($I342,MASTER!$B:$B,2,0)</f>
        <v>#N/A</v>
      </c>
    </row>
    <row r="343" spans="1:1">
      <c r="A343" s="271" t="e">
        <f>VLOOKUP($I343,MASTER!$B:$B,2,0)</f>
        <v>#N/A</v>
      </c>
    </row>
    <row r="344" spans="1:1">
      <c r="A344" s="271" t="e">
        <f>VLOOKUP($I344,MASTER!$B:$B,2,0)</f>
        <v>#N/A</v>
      </c>
    </row>
    <row r="345" spans="1:1">
      <c r="A345" s="271" t="e">
        <f>VLOOKUP($I345,MASTER!$B:$B,2,0)</f>
        <v>#N/A</v>
      </c>
    </row>
    <row r="346" spans="1:1">
      <c r="A346" s="271" t="e">
        <f>VLOOKUP($I346,MASTER!$B:$B,2,0)</f>
        <v>#N/A</v>
      </c>
    </row>
    <row r="347" spans="1:1">
      <c r="A347" s="271" t="e">
        <f>VLOOKUP($I347,MASTER!$B:$B,2,0)</f>
        <v>#N/A</v>
      </c>
    </row>
    <row r="348" spans="1:1">
      <c r="A348" s="271" t="e">
        <f>VLOOKUP($I348,MASTER!$B:$B,2,0)</f>
        <v>#N/A</v>
      </c>
    </row>
    <row r="349" spans="1:1">
      <c r="A349" s="271" t="e">
        <f>VLOOKUP($I349,MASTER!$B:$B,2,0)</f>
        <v>#N/A</v>
      </c>
    </row>
    <row r="350" spans="1:1">
      <c r="A350" s="271" t="e">
        <f>VLOOKUP($I350,MASTER!$B:$B,2,0)</f>
        <v>#N/A</v>
      </c>
    </row>
    <row r="351" spans="1:1">
      <c r="A351" s="271" t="e">
        <f>VLOOKUP($I351,MASTER!$B:$B,2,0)</f>
        <v>#N/A</v>
      </c>
    </row>
    <row r="352" spans="1:1">
      <c r="A352" s="271" t="e">
        <f>VLOOKUP($I352,MASTER!$B:$B,2,0)</f>
        <v>#N/A</v>
      </c>
    </row>
    <row r="353" spans="1:1">
      <c r="A353" s="271" t="e">
        <f>VLOOKUP($I353,MASTER!$B:$B,2,0)</f>
        <v>#N/A</v>
      </c>
    </row>
    <row r="354" spans="1:1">
      <c r="A354" s="271" t="e">
        <f>VLOOKUP($I354,MASTER!$B:$B,2,0)</f>
        <v>#N/A</v>
      </c>
    </row>
    <row r="355" spans="1:1">
      <c r="A355" s="271" t="e">
        <f>VLOOKUP($I355,MASTER!$B:$B,2,0)</f>
        <v>#N/A</v>
      </c>
    </row>
    <row r="356" spans="1:1">
      <c r="A356" s="271" t="e">
        <f>VLOOKUP($I356,MASTER!$B:$B,2,0)</f>
        <v>#N/A</v>
      </c>
    </row>
    <row r="357" spans="1:1">
      <c r="A357" s="271" t="e">
        <f>VLOOKUP($I357,MASTER!$B:$B,2,0)</f>
        <v>#N/A</v>
      </c>
    </row>
    <row r="358" spans="1:1">
      <c r="A358" s="271" t="e">
        <f>VLOOKUP($I358,MASTER!$B:$B,2,0)</f>
        <v>#N/A</v>
      </c>
    </row>
    <row r="359" spans="1:1">
      <c r="A359" s="271" t="e">
        <f>VLOOKUP($I359,MASTER!$B:$B,2,0)</f>
        <v>#N/A</v>
      </c>
    </row>
    <row r="360" spans="1:1">
      <c r="A360" s="271" t="e">
        <f>VLOOKUP($I360,MASTER!$B:$B,2,0)</f>
        <v>#N/A</v>
      </c>
    </row>
    <row r="361" spans="1:1">
      <c r="A361" s="271" t="e">
        <f>VLOOKUP($I361,MASTER!$B:$B,2,0)</f>
        <v>#N/A</v>
      </c>
    </row>
    <row r="362" spans="1:1">
      <c r="A362" s="271" t="e">
        <f>VLOOKUP($I362,MASTER!$B:$B,2,0)</f>
        <v>#N/A</v>
      </c>
    </row>
    <row r="363" spans="1:1">
      <c r="A363" s="271" t="e">
        <f>VLOOKUP($I363,MASTER!$B:$B,2,0)</f>
        <v>#N/A</v>
      </c>
    </row>
    <row r="364" spans="1:1">
      <c r="A364" s="271" t="e">
        <f>VLOOKUP($I364,MASTER!$B:$B,2,0)</f>
        <v>#N/A</v>
      </c>
    </row>
    <row r="365" spans="1:1">
      <c r="A365" s="271" t="e">
        <f>VLOOKUP($I365,MASTER!$B:$B,2,0)</f>
        <v>#N/A</v>
      </c>
    </row>
    <row r="366" spans="1:1">
      <c r="A366" s="271" t="e">
        <f>VLOOKUP($I366,MASTER!$B:$B,2,0)</f>
        <v>#N/A</v>
      </c>
    </row>
    <row r="367" spans="1:1">
      <c r="A367" s="271" t="e">
        <f>VLOOKUP($I367,MASTER!$B:$B,2,0)</f>
        <v>#N/A</v>
      </c>
    </row>
    <row r="368" spans="1:1">
      <c r="A368" s="271" t="e">
        <f>VLOOKUP($I368,MASTER!$B:$B,2,0)</f>
        <v>#N/A</v>
      </c>
    </row>
    <row r="369" spans="1:1">
      <c r="A369" s="271" t="e">
        <f>VLOOKUP($I369,MASTER!$B:$B,2,0)</f>
        <v>#N/A</v>
      </c>
    </row>
    <row r="370" spans="1:1">
      <c r="A370" s="271" t="e">
        <f>VLOOKUP($I370,MASTER!$B:$B,2,0)</f>
        <v>#N/A</v>
      </c>
    </row>
    <row r="371" spans="1:1">
      <c r="A371" s="271" t="e">
        <f>VLOOKUP($I371,MASTER!$B:$B,2,0)</f>
        <v>#N/A</v>
      </c>
    </row>
    <row r="372" spans="1:1">
      <c r="A372" s="271" t="e">
        <f>VLOOKUP($I372,MASTER!$B:$B,2,0)</f>
        <v>#N/A</v>
      </c>
    </row>
    <row r="373" spans="1:1">
      <c r="A373" s="271" t="e">
        <f>VLOOKUP($I373,MASTER!$B:$B,2,0)</f>
        <v>#N/A</v>
      </c>
    </row>
    <row r="374" spans="1:1">
      <c r="A374" s="271" t="e">
        <f>VLOOKUP($I374,MASTER!$B:$B,2,0)</f>
        <v>#N/A</v>
      </c>
    </row>
    <row r="375" spans="1:1">
      <c r="A375" s="271" t="e">
        <f>VLOOKUP($I375,MASTER!$B:$B,2,0)</f>
        <v>#N/A</v>
      </c>
    </row>
    <row r="376" spans="1:1">
      <c r="A376" s="271" t="e">
        <f>VLOOKUP($I376,MASTER!$B:$B,2,0)</f>
        <v>#N/A</v>
      </c>
    </row>
    <row r="377" spans="1:1">
      <c r="A377" s="271" t="e">
        <f>VLOOKUP($I377,MASTER!$B:$B,2,0)</f>
        <v>#N/A</v>
      </c>
    </row>
    <row r="378" spans="1:1">
      <c r="A378" s="271" t="e">
        <f>VLOOKUP($I378,MASTER!$B:$B,2,0)</f>
        <v>#N/A</v>
      </c>
    </row>
    <row r="379" spans="1:1">
      <c r="A379" s="271" t="e">
        <f>VLOOKUP($I379,MASTER!$B:$B,2,0)</f>
        <v>#N/A</v>
      </c>
    </row>
    <row r="380" spans="1:1">
      <c r="A380" s="271" t="e">
        <f>VLOOKUP($I380,MASTER!$B:$B,2,0)</f>
        <v>#N/A</v>
      </c>
    </row>
    <row r="381" spans="1:1">
      <c r="A381" s="271" t="e">
        <f>VLOOKUP($I381,MASTER!$B:$B,2,0)</f>
        <v>#N/A</v>
      </c>
    </row>
    <row r="382" spans="1:1">
      <c r="A382" s="271" t="e">
        <f>VLOOKUP($I382,MASTER!$B:$B,2,0)</f>
        <v>#N/A</v>
      </c>
    </row>
    <row r="383" spans="1:1">
      <c r="A383" s="271" t="e">
        <f>VLOOKUP($I383,MASTER!$B:$B,2,0)</f>
        <v>#N/A</v>
      </c>
    </row>
    <row r="384" spans="1:1">
      <c r="A384" s="271" t="e">
        <f>VLOOKUP($I384,MASTER!$B:$B,2,0)</f>
        <v>#N/A</v>
      </c>
    </row>
    <row r="385" spans="1:1">
      <c r="A385" s="271" t="e">
        <f>VLOOKUP($I385,MASTER!$B:$B,2,0)</f>
        <v>#N/A</v>
      </c>
    </row>
    <row r="386" spans="1:1">
      <c r="A386" s="271" t="e">
        <f>VLOOKUP($I386,MASTER!$B:$B,2,0)</f>
        <v>#N/A</v>
      </c>
    </row>
    <row r="387" spans="1:1">
      <c r="A387" s="271" t="e">
        <f>VLOOKUP($I387,MASTER!$B:$B,2,0)</f>
        <v>#N/A</v>
      </c>
    </row>
    <row r="388" spans="1:1">
      <c r="A388" s="271" t="e">
        <f>VLOOKUP($I388,MASTER!$B:$B,2,0)</f>
        <v>#N/A</v>
      </c>
    </row>
    <row r="389" spans="1:1">
      <c r="A389" s="271" t="e">
        <f>VLOOKUP($I389,MASTER!$B:$B,2,0)</f>
        <v>#N/A</v>
      </c>
    </row>
    <row r="390" spans="1:1">
      <c r="A390" s="271" t="e">
        <f>VLOOKUP($I390,MASTER!$B:$B,2,0)</f>
        <v>#N/A</v>
      </c>
    </row>
    <row r="391" spans="1:1">
      <c r="A391" s="271" t="e">
        <f>VLOOKUP($I391,MASTER!$B:$B,2,0)</f>
        <v>#N/A</v>
      </c>
    </row>
    <row r="392" spans="1:1">
      <c r="A392" s="271" t="e">
        <f>VLOOKUP($I392,MASTER!$B:$B,2,0)</f>
        <v>#N/A</v>
      </c>
    </row>
    <row r="393" spans="1:1">
      <c r="A393" s="271" t="e">
        <f>VLOOKUP($I393,MASTER!$B:$B,2,0)</f>
        <v>#N/A</v>
      </c>
    </row>
    <row r="394" spans="1:1">
      <c r="A394" s="271" t="e">
        <f>VLOOKUP($I394,MASTER!$B:$B,2,0)</f>
        <v>#N/A</v>
      </c>
    </row>
    <row r="395" spans="1:1">
      <c r="A395" s="271" t="e">
        <f>VLOOKUP($I395,MASTER!$B:$B,2,0)</f>
        <v>#N/A</v>
      </c>
    </row>
    <row r="396" spans="1:1">
      <c r="A396" s="271" t="e">
        <f>VLOOKUP($I396,MASTER!$B:$B,2,0)</f>
        <v>#N/A</v>
      </c>
    </row>
    <row r="397" spans="1:1">
      <c r="A397" s="271" t="e">
        <f>VLOOKUP($I397,MASTER!$B:$B,2,0)</f>
        <v>#N/A</v>
      </c>
    </row>
    <row r="398" spans="1:1">
      <c r="A398" s="271" t="e">
        <f>VLOOKUP($I398,MASTER!$B:$B,2,0)</f>
        <v>#N/A</v>
      </c>
    </row>
    <row r="399" spans="1:1">
      <c r="A399" s="271" t="e">
        <f>VLOOKUP($I399,MASTER!$B:$B,2,0)</f>
        <v>#N/A</v>
      </c>
    </row>
    <row r="400" spans="1:1">
      <c r="A400" s="271" t="e">
        <f>VLOOKUP($I400,MASTER!$B:$B,2,0)</f>
        <v>#N/A</v>
      </c>
    </row>
    <row r="401" spans="1:1">
      <c r="A401" s="271" t="e">
        <f>VLOOKUP($I401,MASTER!$B:$B,2,0)</f>
        <v>#N/A</v>
      </c>
    </row>
    <row r="402" spans="1:1">
      <c r="A402" s="271" t="e">
        <f>VLOOKUP($I402,MASTER!$B:$B,2,0)</f>
        <v>#N/A</v>
      </c>
    </row>
    <row r="403" spans="1:1">
      <c r="A403" s="271" t="e">
        <f>VLOOKUP($I403,MASTER!$B:$B,2,0)</f>
        <v>#N/A</v>
      </c>
    </row>
    <row r="404" spans="1:1">
      <c r="A404" s="271" t="e">
        <f>VLOOKUP($I404,MASTER!$B:$B,2,0)</f>
        <v>#N/A</v>
      </c>
    </row>
    <row r="405" spans="1:1">
      <c r="A405" s="271" t="e">
        <f>VLOOKUP($I405,MASTER!$B:$B,2,0)</f>
        <v>#N/A</v>
      </c>
    </row>
    <row r="406" spans="1:1">
      <c r="A406" s="271" t="e">
        <f>VLOOKUP($I406,MASTER!$B:$B,2,0)</f>
        <v>#N/A</v>
      </c>
    </row>
    <row r="407" spans="1:1">
      <c r="A407" s="271" t="e">
        <f>VLOOKUP($I407,MASTER!$B:$B,2,0)</f>
        <v>#N/A</v>
      </c>
    </row>
    <row r="408" spans="1:1">
      <c r="A408" s="271" t="e">
        <f>VLOOKUP($I408,MASTER!$B:$B,2,0)</f>
        <v>#N/A</v>
      </c>
    </row>
    <row r="409" spans="1:1">
      <c r="A409" s="271" t="e">
        <f>VLOOKUP($I409,MASTER!$B:$B,2,0)</f>
        <v>#N/A</v>
      </c>
    </row>
    <row r="410" spans="1:1">
      <c r="A410" s="271" t="e">
        <f>VLOOKUP($I410,MASTER!$B:$B,2,0)</f>
        <v>#N/A</v>
      </c>
    </row>
    <row r="411" spans="1:1">
      <c r="A411" s="271" t="e">
        <f>VLOOKUP($I411,MASTER!$B:$B,2,0)</f>
        <v>#N/A</v>
      </c>
    </row>
    <row r="412" spans="1:1">
      <c r="A412" s="271" t="e">
        <f>VLOOKUP($I412,MASTER!$B:$B,2,0)</f>
        <v>#N/A</v>
      </c>
    </row>
    <row r="413" spans="1:1">
      <c r="A413" s="271" t="e">
        <f>VLOOKUP($I413,MASTER!$B:$B,2,0)</f>
        <v>#N/A</v>
      </c>
    </row>
    <row r="414" spans="1:1">
      <c r="A414" s="271" t="e">
        <f>VLOOKUP($I414,MASTER!$B:$B,2,0)</f>
        <v>#N/A</v>
      </c>
    </row>
    <row r="415" spans="1:1">
      <c r="A415" s="271" t="e">
        <f>VLOOKUP($I415,MASTER!$B:$B,2,0)</f>
        <v>#N/A</v>
      </c>
    </row>
    <row r="416" spans="1:1">
      <c r="A416" s="271" t="e">
        <f>VLOOKUP($I416,MASTER!$B:$B,2,0)</f>
        <v>#N/A</v>
      </c>
    </row>
    <row r="417" spans="1:1">
      <c r="A417" s="271" t="e">
        <f>VLOOKUP($I417,MASTER!$B:$B,2,0)</f>
        <v>#N/A</v>
      </c>
    </row>
    <row r="418" spans="1:1">
      <c r="A418" s="271" t="e">
        <f>VLOOKUP($I418,MASTER!$B:$B,2,0)</f>
        <v>#N/A</v>
      </c>
    </row>
    <row r="419" spans="1:1">
      <c r="A419" s="271" t="e">
        <f>VLOOKUP($I419,MASTER!$B:$B,2,0)</f>
        <v>#N/A</v>
      </c>
    </row>
    <row r="420" spans="1:1">
      <c r="A420" s="271" t="e">
        <f>VLOOKUP($I420,MASTER!$B:$B,2,0)</f>
        <v>#N/A</v>
      </c>
    </row>
    <row r="421" spans="1:1">
      <c r="A421" s="271" t="e">
        <f>VLOOKUP($I421,MASTER!$B:$B,2,0)</f>
        <v>#N/A</v>
      </c>
    </row>
    <row r="422" spans="1:1">
      <c r="A422" s="271" t="e">
        <f>VLOOKUP($I422,MASTER!$B:$B,2,0)</f>
        <v>#N/A</v>
      </c>
    </row>
    <row r="423" spans="1:1">
      <c r="A423" s="271" t="e">
        <f>VLOOKUP($I423,MASTER!$B:$B,2,0)</f>
        <v>#N/A</v>
      </c>
    </row>
    <row r="424" spans="1:1">
      <c r="A424" s="271" t="e">
        <f>VLOOKUP($I424,MASTER!$B:$B,2,0)</f>
        <v>#N/A</v>
      </c>
    </row>
    <row r="425" spans="1:1">
      <c r="A425" s="271" t="e">
        <f>VLOOKUP($I425,MASTER!$B:$B,2,0)</f>
        <v>#N/A</v>
      </c>
    </row>
    <row r="426" spans="1:1">
      <c r="A426" s="271" t="e">
        <f>VLOOKUP($I426,MASTER!$B:$B,2,0)</f>
        <v>#N/A</v>
      </c>
    </row>
    <row r="427" spans="1:1">
      <c r="A427" s="271" t="e">
        <f>VLOOKUP($I427,MASTER!$B:$B,2,0)</f>
        <v>#N/A</v>
      </c>
    </row>
    <row r="428" spans="1:1">
      <c r="A428" s="271" t="e">
        <f>VLOOKUP($I428,MASTER!$B:$B,2,0)</f>
        <v>#N/A</v>
      </c>
    </row>
    <row r="429" spans="1:1">
      <c r="A429" s="271" t="e">
        <f>VLOOKUP($I429,MASTER!$B:$B,2,0)</f>
        <v>#N/A</v>
      </c>
    </row>
    <row r="430" spans="1:1">
      <c r="A430" s="271" t="e">
        <f>VLOOKUP($I430,MASTER!$B:$B,2,0)</f>
        <v>#N/A</v>
      </c>
    </row>
    <row r="431" spans="1:1">
      <c r="A431" s="271" t="e">
        <f>VLOOKUP($I431,MASTER!$B:$B,2,0)</f>
        <v>#N/A</v>
      </c>
    </row>
    <row r="432" spans="1:1">
      <c r="A432" s="271" t="e">
        <f>VLOOKUP($I432,MASTER!$B:$B,2,0)</f>
        <v>#N/A</v>
      </c>
    </row>
    <row r="433" spans="1:1">
      <c r="A433" s="271" t="e">
        <f>VLOOKUP($I433,MASTER!$B:$B,2,0)</f>
        <v>#N/A</v>
      </c>
    </row>
    <row r="434" spans="1:1">
      <c r="A434" s="271" t="e">
        <f>VLOOKUP($I434,MASTER!$B:$B,2,0)</f>
        <v>#N/A</v>
      </c>
    </row>
    <row r="435" spans="1:1">
      <c r="A435" s="271" t="e">
        <f>VLOOKUP($I435,MASTER!$B:$B,2,0)</f>
        <v>#N/A</v>
      </c>
    </row>
    <row r="436" spans="1:1">
      <c r="A436" s="271" t="e">
        <f>VLOOKUP($I436,MASTER!$B:$B,2,0)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N284:O284"/>
    <mergeCell ref="N215:O215"/>
    <mergeCell ref="C238:H239"/>
    <mergeCell ref="X240:Z242"/>
    <mergeCell ref="O226:Y226"/>
    <mergeCell ref="Z226:AC226"/>
    <mergeCell ref="AH94:AI95"/>
    <mergeCell ref="AH172:AI173"/>
    <mergeCell ref="AH233:AI234"/>
    <mergeCell ref="AH2:AI3"/>
    <mergeCell ref="C15:H16"/>
    <mergeCell ref="X17:Z19"/>
    <mergeCell ref="N64:O64"/>
    <mergeCell ref="C99:H100"/>
    <mergeCell ref="X101:Z103"/>
    <mergeCell ref="N150:O150"/>
    <mergeCell ref="C177:H178"/>
    <mergeCell ref="X179:Z181"/>
    <mergeCell ref="AD226:AE226"/>
    <mergeCell ref="AF226:AJ226"/>
  </mergeCells>
  <conditionalFormatting sqref="AE22:AH61 AE184:AH212 AE106:AH147 AE245:AH281">
    <cfRule type="cellIs" dxfId="5" priority="77" operator="equal">
      <formula>0</formula>
    </cfRule>
  </conditionalFormatting>
  <conditionalFormatting sqref="AE22:AH61 AE184:AH212">
    <cfRule type="cellIs" dxfId="4" priority="76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3" manualBreakCount="3">
    <brk id="92" max="16383" man="1"/>
    <brk id="170" max="16383" man="1"/>
    <brk id="231" max="1638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Q425"/>
  <sheetViews>
    <sheetView showGridLines="0" showZeros="0" view="pageBreakPreview" zoomScale="40" zoomScaleNormal="40" zoomScaleSheetLayoutView="40" workbookViewId="0">
      <selection activeCell="I18" sqref="I18"/>
    </sheetView>
  </sheetViews>
  <sheetFormatPr defaultRowHeight="15"/>
  <cols>
    <col min="1" max="1" width="8.85546875" style="271" customWidth="1"/>
    <col min="2" max="2" width="4.85546875" style="271" customWidth="1"/>
    <col min="3" max="3" width="12.140625" customWidth="1"/>
    <col min="4" max="4" width="34" customWidth="1"/>
    <col min="5" max="5" width="17.85546875" customWidth="1"/>
    <col min="6" max="7" width="15.5703125" customWidth="1"/>
    <col min="8" max="8" width="15.85546875" customWidth="1"/>
    <col min="9" max="9" width="25" customWidth="1"/>
    <col min="10" max="10" width="16.85546875" customWidth="1"/>
    <col min="11" max="11" width="0.28515625" hidden="1" customWidth="1"/>
    <col min="12" max="12" width="13.5703125" style="246" customWidth="1"/>
    <col min="13" max="13" width="15" customWidth="1"/>
    <col min="14" max="14" width="15.7109375" style="217" customWidth="1"/>
    <col min="15" max="15" width="15.7109375" customWidth="1"/>
    <col min="16" max="16" width="12.42578125" customWidth="1"/>
    <col min="17" max="17" width="13.85546875" customWidth="1"/>
    <col min="18" max="18" width="19.42578125" customWidth="1"/>
    <col min="19" max="19" width="13.140625" customWidth="1"/>
    <col min="20" max="20" width="9.85546875" customWidth="1"/>
    <col min="21" max="21" width="13.42578125" customWidth="1"/>
    <col min="22" max="22" width="11.28515625" customWidth="1"/>
    <col min="23" max="24" width="15.7109375" customWidth="1"/>
    <col min="25" max="26" width="15.5703125" customWidth="1"/>
    <col min="27" max="27" width="13.42578125" customWidth="1"/>
    <col min="28" max="28" width="14.140625" customWidth="1"/>
    <col min="29" max="29" width="41.5703125" customWidth="1"/>
    <col min="30" max="33" width="11.85546875" customWidth="1"/>
    <col min="34" max="34" width="16.42578125" customWidth="1"/>
    <col min="35" max="35" width="9.42578125" hidden="1" customWidth="1"/>
    <col min="36" max="36" width="15.5703125" customWidth="1"/>
    <col min="37" max="37" width="9.28515625" bestFit="1" customWidth="1"/>
    <col min="38" max="38" width="9.85546875" bestFit="1" customWidth="1"/>
    <col min="39" max="39" width="67" bestFit="1" customWidth="1"/>
    <col min="40" max="40" width="23.5703125" bestFit="1" customWidth="1"/>
    <col min="41" max="41" width="24.7109375" bestFit="1" customWidth="1"/>
    <col min="43" max="43" width="29.85546875" bestFit="1" customWidth="1"/>
  </cols>
  <sheetData>
    <row r="1" spans="1:43" ht="81.75" customHeight="1" thickBot="1"/>
    <row r="2" spans="1:43">
      <c r="C2" s="2"/>
      <c r="D2" s="2"/>
      <c r="I2" s="3"/>
      <c r="J2" s="3"/>
      <c r="K2" s="3"/>
      <c r="M2" s="3"/>
      <c r="N2" s="218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G2" s="798" t="s">
        <v>680</v>
      </c>
      <c r="AH2" s="799"/>
    </row>
    <row r="3" spans="1:43" ht="24" thickBot="1">
      <c r="C3" s="2"/>
      <c r="E3" s="4" t="s">
        <v>681</v>
      </c>
      <c r="I3" s="3"/>
      <c r="J3" s="3"/>
      <c r="K3" s="3"/>
      <c r="M3" s="3"/>
      <c r="N3" s="21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G3" s="800"/>
      <c r="AH3" s="801"/>
    </row>
    <row r="4" spans="1:43" ht="24" thickBot="1">
      <c r="C4" s="2"/>
      <c r="E4" s="4" t="s">
        <v>682</v>
      </c>
      <c r="I4" s="3"/>
      <c r="J4" s="3"/>
      <c r="K4" s="3"/>
      <c r="M4" s="3"/>
      <c r="N4" s="218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43" ht="84.75" customHeight="1" thickBot="1">
      <c r="C5" s="266" t="s">
        <v>683</v>
      </c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747"/>
      <c r="AI5" s="5"/>
      <c r="AJ5" s="176"/>
    </row>
    <row r="6" spans="1:43" ht="9.9499999999999993" customHeight="1" thickBot="1">
      <c r="R6" s="428" t="s">
        <v>1103</v>
      </c>
    </row>
    <row r="7" spans="1:43" ht="33.75">
      <c r="A7" s="271" t="e">
        <f>VLOOKUP($I7,MASTER!$B:$B,2,0)</f>
        <v>#N/A</v>
      </c>
      <c r="C7" s="802" t="s">
        <v>752</v>
      </c>
      <c r="D7" s="803"/>
      <c r="E7" s="803"/>
      <c r="F7" s="803"/>
      <c r="G7" s="803"/>
      <c r="H7" s="803"/>
      <c r="I7" s="6"/>
      <c r="J7" s="6"/>
      <c r="K7" s="7"/>
      <c r="L7" s="650"/>
      <c r="M7" s="651"/>
      <c r="N7" s="652"/>
      <c r="O7" s="651"/>
      <c r="P7" s="653"/>
      <c r="Q7" s="654"/>
      <c r="R7" s="340" t="s">
        <v>675</v>
      </c>
      <c r="S7" s="654"/>
      <c r="T7" s="654"/>
      <c r="U7" s="655"/>
      <c r="V7" s="651"/>
      <c r="W7" s="656"/>
      <c r="X7" s="657"/>
      <c r="Y7" s="658"/>
      <c r="Z7" s="659" t="s">
        <v>684</v>
      </c>
      <c r="AA7" s="659" t="s">
        <v>685</v>
      </c>
      <c r="AB7" s="659"/>
      <c r="AC7" s="660" t="s">
        <v>40</v>
      </c>
      <c r="AD7" s="656"/>
      <c r="AE7" s="656"/>
      <c r="AF7" s="656"/>
      <c r="AG7" s="656"/>
      <c r="AH7" s="661"/>
      <c r="AI7" s="661"/>
      <c r="AJ7" s="29"/>
    </row>
    <row r="8" spans="1:43" ht="33.75">
      <c r="A8" s="271" t="e">
        <f>VLOOKUP($I8,MASTER!$B:$B,2,0)</f>
        <v>#N/A</v>
      </c>
      <c r="C8" s="818"/>
      <c r="D8" s="819"/>
      <c r="E8" s="819"/>
      <c r="F8" s="819"/>
      <c r="G8" s="819"/>
      <c r="H8" s="819"/>
      <c r="I8" s="18"/>
      <c r="J8" s="18"/>
      <c r="K8" s="19"/>
      <c r="L8" s="662"/>
      <c r="M8" s="663"/>
      <c r="N8" s="664"/>
      <c r="O8" s="663"/>
      <c r="P8" s="665"/>
      <c r="Q8" s="666"/>
      <c r="R8" s="666" t="s">
        <v>674</v>
      </c>
      <c r="S8" s="666"/>
      <c r="T8" s="666"/>
      <c r="U8" s="667"/>
      <c r="V8" s="663"/>
      <c r="W8" s="668"/>
      <c r="X8" s="669"/>
      <c r="Y8" s="670"/>
      <c r="Z8" s="350"/>
      <c r="AA8" s="350" t="s">
        <v>686</v>
      </c>
      <c r="AB8" s="350" t="s">
        <v>687</v>
      </c>
      <c r="AC8" s="671" t="s">
        <v>687</v>
      </c>
      <c r="AD8" s="672"/>
      <c r="AE8" s="672"/>
      <c r="AF8" s="672"/>
      <c r="AG8" s="672"/>
      <c r="AH8" s="763"/>
      <c r="AI8" s="673"/>
      <c r="AJ8" s="31"/>
    </row>
    <row r="9" spans="1:43" s="599" customFormat="1" ht="35.25" customHeight="1">
      <c r="A9" s="587" t="e">
        <f>VLOOKUP($I9,MASTER!$B:$B,2,0)</f>
        <v>#N/A</v>
      </c>
      <c r="B9" s="587"/>
      <c r="C9" s="492" t="s">
        <v>1499</v>
      </c>
      <c r="D9" s="493" t="s">
        <v>1573</v>
      </c>
      <c r="E9" s="494"/>
      <c r="F9" s="494"/>
      <c r="G9" s="494"/>
      <c r="H9" s="494"/>
      <c r="I9" s="494"/>
      <c r="J9" s="639"/>
      <c r="K9" s="494"/>
      <c r="L9" s="640" t="s">
        <v>689</v>
      </c>
      <c r="M9" s="641"/>
      <c r="N9" s="642"/>
      <c r="O9" s="494"/>
      <c r="P9" s="494"/>
      <c r="Q9" s="643"/>
      <c r="R9" s="459" t="s">
        <v>673</v>
      </c>
      <c r="S9" s="644"/>
      <c r="T9" s="643"/>
      <c r="U9" s="645"/>
      <c r="V9" s="494"/>
      <c r="W9" s="820"/>
      <c r="X9" s="820"/>
      <c r="Y9" s="821"/>
      <c r="Z9" s="609">
        <v>2</v>
      </c>
      <c r="AA9" s="646">
        <v>7</v>
      </c>
      <c r="AB9" s="609">
        <v>60</v>
      </c>
      <c r="AC9" s="647">
        <v>415</v>
      </c>
      <c r="AD9" s="622"/>
      <c r="AE9" s="464"/>
      <c r="AF9" s="596"/>
      <c r="AG9" s="597"/>
      <c r="AH9" s="618"/>
      <c r="AI9" s="598"/>
      <c r="AJ9" s="596"/>
    </row>
    <row r="10" spans="1:43" s="599" customFormat="1" ht="35.25" customHeight="1">
      <c r="A10" s="587" t="e">
        <f>VLOOKUP($I10,MASTER!$B:$B,2,0)</f>
        <v>#N/A</v>
      </c>
      <c r="B10" s="587"/>
      <c r="C10" s="490" t="s">
        <v>1500</v>
      </c>
      <c r="D10" s="459" t="str">
        <f>+'Shift Pagi'!D18</f>
        <v>:   05-Mei-2026</v>
      </c>
      <c r="E10" s="459"/>
      <c r="F10" s="459"/>
      <c r="G10" s="459"/>
      <c r="H10" s="459"/>
      <c r="I10" s="459"/>
      <c r="J10" s="464"/>
      <c r="K10" s="459"/>
      <c r="L10" s="648" t="s">
        <v>691</v>
      </c>
      <c r="M10" s="619"/>
      <c r="N10" s="620" t="s">
        <v>692</v>
      </c>
      <c r="O10" s="621"/>
      <c r="P10" s="604" t="s">
        <v>693</v>
      </c>
      <c r="Q10" s="605"/>
      <c r="R10" s="459" t="s">
        <v>854</v>
      </c>
      <c r="S10" s="606"/>
      <c r="T10" s="606"/>
      <c r="U10" s="607"/>
      <c r="V10" s="608" t="s">
        <v>694</v>
      </c>
      <c r="W10" s="789"/>
      <c r="X10" s="789"/>
      <c r="Y10" s="790"/>
      <c r="Z10" s="609" t="s">
        <v>695</v>
      </c>
      <c r="AA10" s="610"/>
      <c r="AB10" s="609">
        <v>60</v>
      </c>
      <c r="AC10" s="647">
        <f>+AA10*AB10</f>
        <v>0</v>
      </c>
      <c r="AD10" s="622"/>
      <c r="AE10" s="464"/>
      <c r="AF10" s="596"/>
      <c r="AG10" s="597"/>
      <c r="AH10" s="618"/>
      <c r="AI10" s="598"/>
      <c r="AJ10" s="596"/>
    </row>
    <row r="11" spans="1:43" s="599" customFormat="1" ht="35.25" customHeight="1" thickBot="1">
      <c r="A11" s="587" t="e">
        <f>VLOOKUP($I11,MASTER!$B:$B,2,0)</f>
        <v>#N/A</v>
      </c>
      <c r="B11" s="587"/>
      <c r="C11" s="490" t="s">
        <v>1501</v>
      </c>
      <c r="D11" s="459" t="s">
        <v>1549</v>
      </c>
      <c r="E11" s="459"/>
      <c r="F11" s="459"/>
      <c r="G11" s="459"/>
      <c r="H11" s="459"/>
      <c r="I11" s="459"/>
      <c r="J11" s="464"/>
      <c r="K11" s="459"/>
      <c r="L11" s="782"/>
      <c r="M11" s="778"/>
      <c r="N11" s="779"/>
      <c r="O11" s="780"/>
      <c r="P11" s="775"/>
      <c r="Q11" s="776"/>
      <c r="R11" s="459" t="s">
        <v>672</v>
      </c>
      <c r="S11" s="606"/>
      <c r="T11" s="606"/>
      <c r="U11" s="607"/>
      <c r="V11" s="777"/>
      <c r="W11" s="789"/>
      <c r="X11" s="789"/>
      <c r="Y11" s="790"/>
      <c r="Z11" s="609"/>
      <c r="AA11" s="609"/>
      <c r="AB11" s="609"/>
      <c r="AC11" s="647">
        <v>415</v>
      </c>
      <c r="AD11" s="622"/>
      <c r="AE11" s="464"/>
      <c r="AF11" s="464"/>
      <c r="AG11" s="597"/>
      <c r="AH11" s="618"/>
      <c r="AI11" s="649"/>
      <c r="AJ11" s="464"/>
    </row>
    <row r="12" spans="1:43" s="614" customFormat="1" ht="99.95" customHeight="1" thickBot="1">
      <c r="A12" s="587" t="e">
        <f>VLOOKUP($I12,MASTER!$B:$B,2,0)</f>
        <v>#N/A</v>
      </c>
      <c r="B12" s="623"/>
      <c r="C12" s="624" t="s">
        <v>696</v>
      </c>
      <c r="D12" s="625" t="s">
        <v>697</v>
      </c>
      <c r="E12" s="626" t="s">
        <v>698</v>
      </c>
      <c r="F12" s="626" t="s">
        <v>699</v>
      </c>
      <c r="G12" s="741" t="s">
        <v>1556</v>
      </c>
      <c r="H12" s="627" t="s">
        <v>700</v>
      </c>
      <c r="I12" s="626" t="s">
        <v>701</v>
      </c>
      <c r="J12" s="628"/>
      <c r="K12" s="625" t="s">
        <v>702</v>
      </c>
      <c r="L12" s="629" t="s">
        <v>1001</v>
      </c>
      <c r="M12" s="630" t="s">
        <v>1446</v>
      </c>
      <c r="N12" s="630" t="s">
        <v>1447</v>
      </c>
      <c r="O12" s="630" t="s">
        <v>1448</v>
      </c>
      <c r="P12" s="781" t="s">
        <v>705</v>
      </c>
      <c r="Q12" s="631" t="s">
        <v>706</v>
      </c>
      <c r="R12" s="631" t="s">
        <v>707</v>
      </c>
      <c r="S12" s="631" t="s">
        <v>708</v>
      </c>
      <c r="T12" s="631" t="s">
        <v>67</v>
      </c>
      <c r="U12" s="632"/>
      <c r="V12" s="625" t="s">
        <v>709</v>
      </c>
      <c r="W12" s="633" t="s">
        <v>106</v>
      </c>
      <c r="X12" s="739" t="s">
        <v>1557</v>
      </c>
      <c r="Y12" s="634" t="s">
        <v>711</v>
      </c>
      <c r="Z12" s="634" t="s">
        <v>712</v>
      </c>
      <c r="AA12" s="634" t="s">
        <v>713</v>
      </c>
      <c r="AB12" s="634" t="s">
        <v>714</v>
      </c>
      <c r="AC12" s="634" t="s">
        <v>715</v>
      </c>
      <c r="AD12" s="637" t="s">
        <v>716</v>
      </c>
      <c r="AE12" s="637" t="s">
        <v>717</v>
      </c>
      <c r="AF12" s="637" t="s">
        <v>718</v>
      </c>
      <c r="AG12" s="637" t="s">
        <v>719</v>
      </c>
      <c r="AH12" s="783" t="s">
        <v>720</v>
      </c>
      <c r="AI12" s="762" t="s">
        <v>721</v>
      </c>
      <c r="AJ12" s="597"/>
      <c r="AK12" s="614" t="s">
        <v>32</v>
      </c>
      <c r="AL12" s="614" t="s">
        <v>722</v>
      </c>
      <c r="AM12" s="614" t="s">
        <v>106</v>
      </c>
      <c r="AQ12" s="614">
        <v>0.31597222200000502</v>
      </c>
    </row>
    <row r="13" spans="1:43" ht="21" customHeight="1">
      <c r="A13" s="271" t="e">
        <f>VLOOKUP($I13,MASTER!$B:$B,2,0)</f>
        <v>#N/A</v>
      </c>
      <c r="C13" s="277"/>
      <c r="D13" s="55"/>
      <c r="E13" s="55"/>
      <c r="F13" s="55"/>
      <c r="G13" s="55"/>
      <c r="H13" s="278"/>
      <c r="I13" s="38"/>
      <c r="J13" s="426"/>
      <c r="K13" s="55"/>
      <c r="L13" s="427"/>
      <c r="M13" s="55"/>
      <c r="N13" s="412"/>
      <c r="O13" s="55"/>
      <c r="P13" s="55"/>
      <c r="Q13" s="413"/>
      <c r="R13" s="413"/>
      <c r="S13" s="413"/>
      <c r="T13" s="413"/>
      <c r="U13" s="414"/>
      <c r="V13" s="55"/>
      <c r="W13" s="279"/>
      <c r="X13" s="415"/>
      <c r="Y13" s="416"/>
      <c r="Z13" s="416"/>
      <c r="AA13" s="416"/>
      <c r="AB13" s="416"/>
      <c r="AC13" s="416"/>
      <c r="AD13" s="279"/>
      <c r="AE13" s="279"/>
      <c r="AF13" s="279"/>
      <c r="AG13" s="279"/>
      <c r="AH13" s="65"/>
      <c r="AI13" s="65"/>
      <c r="AJ13" s="38"/>
      <c r="AQ13">
        <v>0.69791664200000503</v>
      </c>
    </row>
    <row r="14" spans="1:43" ht="50.1" customHeight="1">
      <c r="A14" s="271" t="e">
        <f>VLOOKUP($I14,MASTER!$B:$B,2,0)</f>
        <v>#N/A</v>
      </c>
      <c r="C14" s="92"/>
      <c r="D14" s="93" t="str">
        <f>IF($I14="","",VLOOKUP($I14,MASTER!$G:$CF,2,0))</f>
        <v/>
      </c>
      <c r="E14" s="93" t="str">
        <f>IF($I14="","",VLOOKUP($I14,MASTER!$G:$CF,25,0))</f>
        <v/>
      </c>
      <c r="F14" s="93" t="str">
        <f>IF($I14="","",VLOOKUP($I14,MASTER!$G:$CF,27,0))</f>
        <v/>
      </c>
      <c r="G14" s="761">
        <f>L14</f>
        <v>0</v>
      </c>
      <c r="H14" s="240" t="str">
        <f t="shared" ref="H14" si="0">IF($L14&lt;$F14="0","0",IF($L14="","",ROUNDUP(L14/F14,1)))</f>
        <v/>
      </c>
      <c r="I14" s="95"/>
      <c r="J14" s="96"/>
      <c r="K14" s="241"/>
      <c r="L14" s="265"/>
      <c r="M14" s="97"/>
      <c r="N14" s="226"/>
      <c r="O14" s="98"/>
      <c r="P14" s="93" t="str">
        <f>IF($I14="","",VLOOKUP($I14,MASTER!$G:$CF,65,0))</f>
        <v/>
      </c>
      <c r="Q14" s="93" t="str">
        <f>IF($I14="","",VLOOKUP($I14,MASTER!$G:$CF,37,0))</f>
        <v/>
      </c>
      <c r="R14" s="99" t="str">
        <f>IF(L14="","",+Q14*L14/60)</f>
        <v/>
      </c>
      <c r="S14" s="93"/>
      <c r="T14" s="93" t="str">
        <f>IF($I14="","",VLOOKUP($I14,MASTER!$G:$CF,38,0))</f>
        <v/>
      </c>
      <c r="U14" s="100" t="str">
        <f>IF(I14="","",SUM(R14:T14))</f>
        <v/>
      </c>
      <c r="V14" s="170" t="str">
        <f>IF(I14="","",(S14+T14)*P14)</f>
        <v/>
      </c>
      <c r="W14" s="101" t="str">
        <f>IF(U14="","",ROUNDUP(U14,0))</f>
        <v/>
      </c>
      <c r="X14" s="740" t="e">
        <f>+L14/W14*60</f>
        <v>#VALUE!</v>
      </c>
      <c r="Y14" s="102">
        <v>0.87847222222222221</v>
      </c>
      <c r="Z14" s="102" t="str">
        <f>IF(I14="","",Y14+W14/1440)</f>
        <v/>
      </c>
      <c r="AA14" s="102"/>
      <c r="AB14" s="102"/>
      <c r="AC14" s="194"/>
      <c r="AD14" s="93">
        <f>IFERROR(IF($I14="","",VLOOKUP($I14,MASTER!$G:$CF,48,0))*$W14,0)</f>
        <v>0</v>
      </c>
      <c r="AE14" s="93">
        <f>IFERROR(IF($I14="","",VLOOKUP($I14,MASTER!$G:$CF,49,0))*$W14,0)</f>
        <v>0</v>
      </c>
      <c r="AF14" s="93">
        <f>IFERROR(IF($I14="","",VLOOKUP($I14,MASTER!$G:$CF,50,0))*$W14,0)</f>
        <v>0</v>
      </c>
      <c r="AG14" s="93">
        <f>IFERROR(IF($I14="","",VLOOKUP($I14,MASTER!$G:$CF,51,0))*$W14,0)</f>
        <v>0</v>
      </c>
      <c r="AH14" s="103"/>
      <c r="AI14" s="745"/>
      <c r="AJ14" s="106">
        <f t="shared" ref="AJ14" si="1">IF(L14="",0,P14*L14)</f>
        <v>0</v>
      </c>
      <c r="AK14">
        <f t="shared" ref="AK14" si="2">I14</f>
        <v>0</v>
      </c>
      <c r="AL14" s="104">
        <f>Y14</f>
        <v>0.87847222222222221</v>
      </c>
      <c r="AM14" s="105" t="str">
        <f>IF(L14="","",L14*P14)</f>
        <v/>
      </c>
      <c r="AN14" s="106" t="str">
        <f>IF(W14="","",W14*P14)</f>
        <v/>
      </c>
      <c r="AO14" s="107" t="e">
        <f>+W14/(60*24)</f>
        <v>#VALUE!</v>
      </c>
    </row>
    <row r="15" spans="1:43" ht="50.1" customHeight="1">
      <c r="A15" s="271" t="e">
        <f>VLOOKUP($I15,MASTER!$B:$B,2,0)</f>
        <v>#N/A</v>
      </c>
      <c r="C15" s="92"/>
      <c r="D15" s="93" t="str">
        <f>IF($I15="","",VLOOKUP($I15,MASTER!$G:$CF,2,0))</f>
        <v/>
      </c>
      <c r="E15" s="93" t="str">
        <f>IF($I15="","",VLOOKUP($I15,MASTER!$G:$CF,25,0))</f>
        <v/>
      </c>
      <c r="F15" s="93" t="str">
        <f>IF($I15="","",VLOOKUP($I15,MASTER!$G:$CF,27,0))</f>
        <v/>
      </c>
      <c r="G15" s="761">
        <f t="shared" ref="G15:G53" si="3">L15</f>
        <v>0</v>
      </c>
      <c r="H15" s="240" t="str">
        <f t="shared" ref="H15:H53" si="4">IF($L15&lt;$F15="0","0",IF($L15="","",ROUNDUP(L15/F15,1)))</f>
        <v/>
      </c>
      <c r="I15" s="95"/>
      <c r="J15" s="96"/>
      <c r="K15" s="241"/>
      <c r="L15" s="265"/>
      <c r="M15" s="97"/>
      <c r="N15" s="262"/>
      <c r="O15" s="98"/>
      <c r="P15" s="93" t="str">
        <f>IF($I15="","",VLOOKUP($I15,MASTER!$G:$CF,65,0))</f>
        <v/>
      </c>
      <c r="Q15" s="93" t="str">
        <f>IF($I15="","",VLOOKUP($I15,MASTER!$G:$CF,37,0))</f>
        <v/>
      </c>
      <c r="R15" s="99" t="str">
        <f t="shared" ref="R15:R53" si="5">IF(L15="","",+Q15*L15/60)</f>
        <v/>
      </c>
      <c r="S15" s="93"/>
      <c r="T15" s="93" t="str">
        <f>IF($I15="","",VLOOKUP($I15,MASTER!$G:$CF,38,0))</f>
        <v/>
      </c>
      <c r="U15" s="100" t="str">
        <f t="shared" ref="U15:U53" si="6">IF(I15="","",SUM(R15:T15))</f>
        <v/>
      </c>
      <c r="V15" s="170" t="str">
        <f t="shared" ref="V15:V53" si="7">IF(I15="","",(S15+T15)*P15)</f>
        <v/>
      </c>
      <c r="W15" s="101" t="str">
        <f t="shared" ref="W15:W53" si="8">IF(U15="","",ROUNDUP(U15,0))</f>
        <v/>
      </c>
      <c r="X15" s="740" t="e">
        <f t="shared" ref="X15:X53" si="9">+L15/W15*60</f>
        <v>#VALUE!</v>
      </c>
      <c r="Y15" s="102" t="str">
        <f>+Z14</f>
        <v/>
      </c>
      <c r="Z15" s="102" t="str">
        <f>IF(I15="","",Y15+W15/1440)</f>
        <v/>
      </c>
      <c r="AA15" s="102"/>
      <c r="AB15" s="102"/>
      <c r="AC15" s="194"/>
      <c r="AD15" s="93">
        <f>IFERROR(IF($I15="","",VLOOKUP($I15,MASTER!$G:$CF,48,0))*$W15,0)</f>
        <v>0</v>
      </c>
      <c r="AE15" s="93">
        <f>IFERROR(IF($I15="","",VLOOKUP($I15,MASTER!$G:$CF,49,0))*$W15,0)</f>
        <v>0</v>
      </c>
      <c r="AF15" s="93">
        <f>IFERROR(IF($I15="","",VLOOKUP($I15,MASTER!$G:$CF,50,0))*$W15,0)</f>
        <v>0</v>
      </c>
      <c r="AG15" s="93">
        <f>IFERROR(IF($I15="","",VLOOKUP($I15,MASTER!$G:$CF,51,0))*$W15,0)</f>
        <v>0</v>
      </c>
      <c r="AH15" s="103"/>
      <c r="AI15" s="745"/>
      <c r="AJ15" s="106">
        <f>IF(L15="",0,P15*L15)</f>
        <v>0</v>
      </c>
      <c r="AK15">
        <f>I15</f>
        <v>0</v>
      </c>
      <c r="AL15" s="104" t="str">
        <f t="shared" ref="AL15" si="10">Y15</f>
        <v/>
      </c>
      <c r="AM15" s="105" t="str">
        <f>IF(L15="","",L15*P15)</f>
        <v/>
      </c>
      <c r="AN15" s="106" t="str">
        <f t="shared" ref="AN15" si="11">IF(W15="","",W15*P15)</f>
        <v/>
      </c>
      <c r="AO15" s="107" t="e">
        <f t="shared" ref="AO15" si="12">+W15/(60*24)</f>
        <v>#VALUE!</v>
      </c>
    </row>
    <row r="16" spans="1:43" ht="50.1" customHeight="1">
      <c r="A16" s="271" t="e">
        <f>VLOOKUP($I16,MASTER!$B:$B,2,0)</f>
        <v>#N/A</v>
      </c>
      <c r="C16" s="92"/>
      <c r="D16" s="93" t="str">
        <f>IF($I16="","",VLOOKUP($I16,MASTER!$G:$CF,2,0))</f>
        <v/>
      </c>
      <c r="E16" s="93" t="str">
        <f>IF($I16="","",VLOOKUP($I16,MASTER!$G:$CF,25,0))</f>
        <v/>
      </c>
      <c r="F16" s="93" t="str">
        <f>IF($I16="","",VLOOKUP($I16,MASTER!$G:$CF,27,0))</f>
        <v/>
      </c>
      <c r="G16" s="761">
        <f t="shared" si="3"/>
        <v>0</v>
      </c>
      <c r="H16" s="240" t="str">
        <f t="shared" si="4"/>
        <v/>
      </c>
      <c r="I16" s="95"/>
      <c r="J16" s="96"/>
      <c r="K16" s="241"/>
      <c r="L16" s="265"/>
      <c r="M16" s="97"/>
      <c r="N16" s="226"/>
      <c r="O16" s="98"/>
      <c r="P16" s="93" t="str">
        <f>IF($I16="","",VLOOKUP($I16,MASTER!$G:$CF,65,0))</f>
        <v/>
      </c>
      <c r="Q16" s="93" t="str">
        <f>IF($I16="","",VLOOKUP($I16,MASTER!$G:$CF,37,0))</f>
        <v/>
      </c>
      <c r="R16" s="99" t="str">
        <f t="shared" si="5"/>
        <v/>
      </c>
      <c r="S16" s="93"/>
      <c r="T16" s="93" t="str">
        <f>IF($I16="","",VLOOKUP($I16,MASTER!$G:$CF,38,0))</f>
        <v/>
      </c>
      <c r="U16" s="100" t="str">
        <f t="shared" si="6"/>
        <v/>
      </c>
      <c r="V16" s="170" t="str">
        <f t="shared" si="7"/>
        <v/>
      </c>
      <c r="W16" s="101" t="str">
        <f t="shared" si="8"/>
        <v/>
      </c>
      <c r="X16" s="740" t="e">
        <f t="shared" si="9"/>
        <v>#VALUE!</v>
      </c>
      <c r="Y16" s="102" t="str">
        <f>+Y15</f>
        <v/>
      </c>
      <c r="Z16" s="102" t="str">
        <f>IF(I16="","",Y16+W16/1440)</f>
        <v/>
      </c>
      <c r="AA16" s="102"/>
      <c r="AB16" s="102"/>
      <c r="AC16" s="194"/>
      <c r="AD16" s="93">
        <f>IFERROR(IF($I16="","",VLOOKUP($I16,MASTER!$G:$CF,48,0))*$W16,0)</f>
        <v>0</v>
      </c>
      <c r="AE16" s="93">
        <f>IFERROR(IF($I16="","",VLOOKUP($I16,MASTER!$G:$CF,49,0))*$W16,0)</f>
        <v>0</v>
      </c>
      <c r="AF16" s="93">
        <f>IFERROR(IF($I16="","",VLOOKUP($I16,MASTER!$G:$CF,50,0))*$W16,0)</f>
        <v>0</v>
      </c>
      <c r="AG16" s="93">
        <f>IFERROR(IF($I16="","",VLOOKUP($I16,MASTER!$G:$CF,51,0))*$W16,0)</f>
        <v>0</v>
      </c>
      <c r="AH16" s="103"/>
      <c r="AI16" s="745"/>
      <c r="AJ16" s="106">
        <f>IF(L16="",0,P16*L16)</f>
        <v>0</v>
      </c>
      <c r="AK16">
        <f>I16</f>
        <v>0</v>
      </c>
      <c r="AL16" s="104" t="str">
        <f t="shared" ref="AL16" si="13">Y16</f>
        <v/>
      </c>
      <c r="AM16" s="105" t="str">
        <f>IF(L16="","",L16*P16)</f>
        <v/>
      </c>
      <c r="AN16" s="106" t="str">
        <f t="shared" ref="AN16" si="14">IF(W16="","",W16*P16)</f>
        <v/>
      </c>
      <c r="AO16" s="107" t="e">
        <f t="shared" ref="AO16" si="15">+W16/(60*24)</f>
        <v>#VALUE!</v>
      </c>
    </row>
    <row r="17" spans="1:41" ht="50.1" customHeight="1">
      <c r="A17" s="271" t="e">
        <f>VLOOKUP($I17,MASTER!$B:$B,2,0)</f>
        <v>#N/A</v>
      </c>
      <c r="C17" s="92"/>
      <c r="D17" s="93" t="str">
        <f>IF($I17="","",VLOOKUP($I17,MASTER!$G:$CF,2,0))</f>
        <v/>
      </c>
      <c r="E17" s="93" t="str">
        <f>IF($I17="","",VLOOKUP($I17,MASTER!$G:$CF,25,0))</f>
        <v/>
      </c>
      <c r="F17" s="93" t="str">
        <f>IF($I17="","",VLOOKUP($I17,MASTER!$G:$CF,27,0))</f>
        <v/>
      </c>
      <c r="G17" s="761">
        <f t="shared" si="3"/>
        <v>0</v>
      </c>
      <c r="H17" s="240" t="str">
        <f t="shared" si="4"/>
        <v/>
      </c>
      <c r="I17" s="95"/>
      <c r="J17" s="96"/>
      <c r="K17" s="241"/>
      <c r="L17" s="265"/>
      <c r="M17" s="97"/>
      <c r="N17" s="226"/>
      <c r="O17" s="98"/>
      <c r="P17" s="93" t="str">
        <f>IF($I17="","",VLOOKUP($I17,MASTER!$G:$CF,65,0))</f>
        <v/>
      </c>
      <c r="Q17" s="93" t="str">
        <f>IF($I17="","",VLOOKUP($I17,MASTER!$G:$CF,37,0))</f>
        <v/>
      </c>
      <c r="R17" s="99" t="str">
        <f t="shared" si="5"/>
        <v/>
      </c>
      <c r="S17" s="93"/>
      <c r="T17" s="93" t="str">
        <f>IF($I17="","",VLOOKUP($I17,MASTER!$G:$CF,38,0))</f>
        <v/>
      </c>
      <c r="U17" s="100" t="str">
        <f t="shared" si="6"/>
        <v/>
      </c>
      <c r="V17" s="170" t="str">
        <f t="shared" si="7"/>
        <v/>
      </c>
      <c r="W17" s="101" t="str">
        <f t="shared" si="8"/>
        <v/>
      </c>
      <c r="X17" s="740" t="e">
        <f t="shared" si="9"/>
        <v>#VALUE!</v>
      </c>
      <c r="Y17" s="102" t="str">
        <f>+Z15</f>
        <v/>
      </c>
      <c r="Z17" s="102" t="str">
        <f>IF(I17="","",Y17+W17/1440)</f>
        <v/>
      </c>
      <c r="AA17" s="102"/>
      <c r="AB17" s="102"/>
      <c r="AC17" s="194"/>
      <c r="AD17" s="93">
        <f>IFERROR(IF($I17="","",VLOOKUP($I17,MASTER!$G:$CF,48,0))*$W17,0)</f>
        <v>0</v>
      </c>
      <c r="AE17" s="93">
        <f>IFERROR(IF($I17="","",VLOOKUP($I17,MASTER!$G:$CF,49,0))*$W17,0)</f>
        <v>0</v>
      </c>
      <c r="AF17" s="93">
        <f>IFERROR(IF($I17="","",VLOOKUP($I17,MASTER!$G:$CF,50,0))*$W17,0)</f>
        <v>0</v>
      </c>
      <c r="AG17" s="93">
        <f>IFERROR(IF($I17="","",VLOOKUP($I17,MASTER!$G:$CF,51,0))*$W17,0)</f>
        <v>0</v>
      </c>
      <c r="AH17" s="103"/>
      <c r="AI17" s="745" t="str">
        <f>IF(AH17="","",(AH17*P17))</f>
        <v/>
      </c>
      <c r="AJ17" s="106">
        <f>IF(L17="",0,P17*L17)</f>
        <v>0</v>
      </c>
      <c r="AK17">
        <f t="shared" ref="AK17" si="16">I17</f>
        <v>0</v>
      </c>
      <c r="AL17" s="104" t="str">
        <f>Y17</f>
        <v/>
      </c>
      <c r="AM17" s="105" t="str">
        <f>IF(L17="","",L17*P17)</f>
        <v/>
      </c>
      <c r="AN17" s="106" t="str">
        <f>IF(W17="","",W17*P17)</f>
        <v/>
      </c>
      <c r="AO17" s="107" t="e">
        <f>+W17/(60*24)</f>
        <v>#VALUE!</v>
      </c>
    </row>
    <row r="18" spans="1:41" ht="50.1" customHeight="1">
      <c r="A18" s="271" t="e">
        <f>VLOOKUP($I18,MASTER!$B:$B,2,0)</f>
        <v>#N/A</v>
      </c>
      <c r="C18" s="92"/>
      <c r="D18" s="93" t="str">
        <f>IF($I18="","",VLOOKUP($I18,MASTER!$G:$CF,2,0))</f>
        <v/>
      </c>
      <c r="E18" s="93" t="str">
        <f>IF($I18="","",VLOOKUP($I18,MASTER!$G:$CF,25,0))</f>
        <v/>
      </c>
      <c r="F18" s="93" t="str">
        <f>IF($I18="","",VLOOKUP($I18,MASTER!$G:$CF,27,0))</f>
        <v/>
      </c>
      <c r="G18" s="761">
        <f t="shared" si="3"/>
        <v>0</v>
      </c>
      <c r="H18" s="240" t="str">
        <f t="shared" si="4"/>
        <v/>
      </c>
      <c r="I18" s="95"/>
      <c r="J18" s="96"/>
      <c r="K18" s="241"/>
      <c r="L18" s="265"/>
      <c r="M18" s="97"/>
      <c r="N18" s="239"/>
      <c r="O18" s="98"/>
      <c r="P18" s="93" t="str">
        <f>IF($I18="","",VLOOKUP($I18,MASTER!$G:$CF,65,0))</f>
        <v/>
      </c>
      <c r="Q18" s="93" t="str">
        <f>IF($I18="","",VLOOKUP($I18,MASTER!$G:$CF,37,0))</f>
        <v/>
      </c>
      <c r="R18" s="99" t="str">
        <f t="shared" si="5"/>
        <v/>
      </c>
      <c r="S18" s="93"/>
      <c r="T18" s="93" t="str">
        <f>IF($I18="","",VLOOKUP($I18,MASTER!$G:$CF,38,0))</f>
        <v/>
      </c>
      <c r="U18" s="100" t="str">
        <f t="shared" si="6"/>
        <v/>
      </c>
      <c r="V18" s="170" t="str">
        <f t="shared" si="7"/>
        <v/>
      </c>
      <c r="W18" s="101" t="str">
        <f t="shared" si="8"/>
        <v/>
      </c>
      <c r="X18" s="740" t="e">
        <f t="shared" si="9"/>
        <v>#VALUE!</v>
      </c>
      <c r="Y18" s="102" t="str">
        <f>+Z17</f>
        <v/>
      </c>
      <c r="Z18" s="102" t="str">
        <f t="shared" ref="Z18" si="17">IF(I18="","",Y18+W18/1440)</f>
        <v/>
      </c>
      <c r="AA18" s="102"/>
      <c r="AB18" s="102"/>
      <c r="AC18" s="194"/>
      <c r="AD18" s="93">
        <f>IFERROR(IF($I18="","",VLOOKUP($I18,MASTER!$G:$CF,48,0))*$W18,0)</f>
        <v>0</v>
      </c>
      <c r="AE18" s="93">
        <f>IFERROR(IF($I18="","",VLOOKUP($I18,MASTER!$G:$CF,49,0))*$W18,0)</f>
        <v>0</v>
      </c>
      <c r="AF18" s="93">
        <f>IFERROR(IF($I18="","",VLOOKUP($I18,MASTER!$G:$CF,50,0))*$W18,0)</f>
        <v>0</v>
      </c>
      <c r="AG18" s="93">
        <f>IFERROR(IF($I18="","",VLOOKUP($I18,MASTER!$G:$CF,51,0))*$W18,0)</f>
        <v>0</v>
      </c>
      <c r="AH18" s="103"/>
      <c r="AI18" s="745"/>
      <c r="AJ18" s="106">
        <f t="shared" ref="AJ18" si="18">IF(L18="",0,P18*L18)</f>
        <v>0</v>
      </c>
      <c r="AK18">
        <f t="shared" ref="AK18" si="19">I18</f>
        <v>0</v>
      </c>
      <c r="AL18" s="104" t="str">
        <f t="shared" ref="AL18" si="20">Y18</f>
        <v/>
      </c>
      <c r="AM18" s="105" t="str">
        <f t="shared" ref="AM18" si="21">IF(L18="","",L18*P18)</f>
        <v/>
      </c>
      <c r="AN18" s="106" t="str">
        <f t="shared" ref="AN18" si="22">IF(W18="","",W18*P18)</f>
        <v/>
      </c>
      <c r="AO18" s="107" t="e">
        <f t="shared" ref="AO18" si="23">+W18/(60*24)</f>
        <v>#VALUE!</v>
      </c>
    </row>
    <row r="19" spans="1:41" ht="50.1" customHeight="1">
      <c r="A19" s="271" t="e">
        <f>VLOOKUP($I19,MASTER!$B:$B,2,0)</f>
        <v>#N/A</v>
      </c>
      <c r="C19" s="92"/>
      <c r="D19" s="93" t="str">
        <f>IF($I19="","",VLOOKUP($I19,MASTER!$G:$CF,2,0))</f>
        <v/>
      </c>
      <c r="E19" s="93" t="str">
        <f>IF($I19="","",VLOOKUP($I19,MASTER!$G:$CF,25,0))</f>
        <v/>
      </c>
      <c r="F19" s="93" t="str">
        <f>IF($I19="","",VLOOKUP($I19,MASTER!$G:$CF,27,0))</f>
        <v/>
      </c>
      <c r="G19" s="761">
        <f t="shared" si="3"/>
        <v>0</v>
      </c>
      <c r="H19" s="240" t="str">
        <f t="shared" si="4"/>
        <v/>
      </c>
      <c r="I19" s="95"/>
      <c r="J19" s="96"/>
      <c r="K19" s="241"/>
      <c r="L19" s="265"/>
      <c r="M19" s="97"/>
      <c r="N19" s="226"/>
      <c r="O19" s="98"/>
      <c r="P19" s="93" t="str">
        <f>IF($I19="","",VLOOKUP($I19,MASTER!$G:$CF,65,0))</f>
        <v/>
      </c>
      <c r="Q19" s="93" t="str">
        <f>IF($I19="","",VLOOKUP($I19,MASTER!$G:$CF,37,0))</f>
        <v/>
      </c>
      <c r="R19" s="99" t="str">
        <f t="shared" si="5"/>
        <v/>
      </c>
      <c r="S19" s="93"/>
      <c r="T19" s="93" t="str">
        <f>IF($I19="","",VLOOKUP($I19,MASTER!$G:$CF,38,0))</f>
        <v/>
      </c>
      <c r="U19" s="100" t="str">
        <f t="shared" si="6"/>
        <v/>
      </c>
      <c r="V19" s="170" t="str">
        <f t="shared" si="7"/>
        <v/>
      </c>
      <c r="W19" s="101" t="str">
        <f t="shared" si="8"/>
        <v/>
      </c>
      <c r="X19" s="740" t="e">
        <f t="shared" si="9"/>
        <v>#VALUE!</v>
      </c>
      <c r="Y19" s="102" t="str">
        <f>+Z16</f>
        <v/>
      </c>
      <c r="Z19" s="102" t="str">
        <f>IF(I19="","",Y19+W19/1440)</f>
        <v/>
      </c>
      <c r="AA19" s="102"/>
      <c r="AB19" s="102"/>
      <c r="AC19" s="194"/>
      <c r="AD19" s="93">
        <f>IFERROR(IF($I19="","",VLOOKUP($I19,MASTER!$G:$CF,48,0))*$W19,0)</f>
        <v>0</v>
      </c>
      <c r="AE19" s="93">
        <f>IFERROR(IF($I19="","",VLOOKUP($I19,MASTER!$G:$CF,49,0))*$W19,0)</f>
        <v>0</v>
      </c>
      <c r="AF19" s="93">
        <f>IFERROR(IF($I19="","",VLOOKUP($I19,MASTER!$G:$CF,50,0))*$W19,0)</f>
        <v>0</v>
      </c>
      <c r="AG19" s="93">
        <f>IFERROR(IF($I19="","",VLOOKUP($I19,MASTER!$G:$CF,51,0))*$W19,0)</f>
        <v>0</v>
      </c>
      <c r="AH19" s="103"/>
      <c r="AI19" s="745" t="str">
        <f>IF(AH19="","",(AH19*P19))</f>
        <v/>
      </c>
      <c r="AJ19" s="106">
        <f>IF(L19="",0,P19*L19)</f>
        <v>0</v>
      </c>
      <c r="AK19">
        <f t="shared" ref="AK19" si="24">I19</f>
        <v>0</v>
      </c>
      <c r="AL19" s="104" t="str">
        <f>Y19</f>
        <v/>
      </c>
      <c r="AM19" s="105" t="str">
        <f>IF(L19="","",L19*P19)</f>
        <v/>
      </c>
      <c r="AN19" s="106" t="str">
        <f>IF(W19="","",W19*P19)</f>
        <v/>
      </c>
      <c r="AO19" s="107" t="e">
        <f>+W19/(60*24)</f>
        <v>#VALUE!</v>
      </c>
    </row>
    <row r="20" spans="1:41" ht="50.1" customHeight="1">
      <c r="A20" s="271" t="e">
        <f>VLOOKUP($I20,MASTER!$B:$B,2,0)</f>
        <v>#N/A</v>
      </c>
      <c r="C20" s="92"/>
      <c r="D20" s="93" t="str">
        <f>IF($I20="","",VLOOKUP($I20,MASTER!$G:$CF,2,0))</f>
        <v/>
      </c>
      <c r="E20" s="93" t="str">
        <f>IF($I20="","",VLOOKUP($I20,MASTER!$G:$CF,25,0))</f>
        <v/>
      </c>
      <c r="F20" s="93" t="str">
        <f>IF($I20="","",VLOOKUP($I20,MASTER!$G:$CF,27,0))</f>
        <v/>
      </c>
      <c r="G20" s="761">
        <f t="shared" si="3"/>
        <v>0</v>
      </c>
      <c r="H20" s="240" t="str">
        <f t="shared" si="4"/>
        <v/>
      </c>
      <c r="I20" s="95"/>
      <c r="J20" s="96"/>
      <c r="K20" s="241"/>
      <c r="L20" s="265"/>
      <c r="M20" s="97"/>
      <c r="N20" s="254"/>
      <c r="O20" s="98"/>
      <c r="P20" s="93" t="str">
        <f>IF($I20="","",VLOOKUP($I20,MASTER!$G:$CF,65,0))</f>
        <v/>
      </c>
      <c r="Q20" s="93" t="str">
        <f>IF($I20="","",VLOOKUP($I20,MASTER!$G:$CF,37,0))</f>
        <v/>
      </c>
      <c r="R20" s="99" t="str">
        <f t="shared" si="5"/>
        <v/>
      </c>
      <c r="S20" s="93"/>
      <c r="T20" s="93" t="str">
        <f>IF($I20="","",VLOOKUP($I20,MASTER!$G:$CF,38,0))</f>
        <v/>
      </c>
      <c r="U20" s="100" t="str">
        <f t="shared" si="6"/>
        <v/>
      </c>
      <c r="V20" s="170" t="str">
        <f t="shared" si="7"/>
        <v/>
      </c>
      <c r="W20" s="101" t="str">
        <f t="shared" si="8"/>
        <v/>
      </c>
      <c r="X20" s="740" t="e">
        <f t="shared" si="9"/>
        <v>#VALUE!</v>
      </c>
      <c r="Y20" s="102" t="str">
        <f>+Z19</f>
        <v/>
      </c>
      <c r="Z20" s="102" t="str">
        <f t="shared" ref="Z20" si="25">IF(I20="","",Y20+W20/1440)</f>
        <v/>
      </c>
      <c r="AA20" s="102"/>
      <c r="AB20" s="102"/>
      <c r="AC20" s="194"/>
      <c r="AD20" s="93">
        <f>IFERROR(IF($I20="","",VLOOKUP($I20,MASTER!$G:$CF,48,0))*$W20,0)</f>
        <v>0</v>
      </c>
      <c r="AE20" s="93">
        <f>IFERROR(IF($I20="","",VLOOKUP($I20,MASTER!$G:$CF,49,0))*$W20,0)</f>
        <v>0</v>
      </c>
      <c r="AF20" s="93">
        <f>IFERROR(IF($I20="","",VLOOKUP($I20,MASTER!$G:$CF,50,0))*$W20,0)</f>
        <v>0</v>
      </c>
      <c r="AG20" s="93">
        <f>IFERROR(IF($I20="","",VLOOKUP($I20,MASTER!$G:$CF,51,0))*$W20,0)</f>
        <v>0</v>
      </c>
      <c r="AH20" s="103"/>
      <c r="AI20" s="745"/>
      <c r="AJ20" s="106">
        <f t="shared" ref="AJ20" si="26">IF(L20="",0,P20*L20)</f>
        <v>0</v>
      </c>
      <c r="AK20">
        <f>I20</f>
        <v>0</v>
      </c>
      <c r="AL20" s="104" t="str">
        <f t="shared" ref="AL20" si="27">Y20</f>
        <v/>
      </c>
      <c r="AM20" s="105" t="str">
        <f t="shared" ref="AM20" si="28">IF(L20="","",L20*P20)</f>
        <v/>
      </c>
      <c r="AN20" s="106" t="str">
        <f t="shared" ref="AN20" si="29">IF(W20="","",W20*P20)</f>
        <v/>
      </c>
      <c r="AO20" s="107" t="e">
        <f t="shared" ref="AO20" si="30">+W20/(60*24)</f>
        <v>#VALUE!</v>
      </c>
    </row>
    <row r="21" spans="1:41" ht="50.1" customHeight="1">
      <c r="A21" s="271" t="e">
        <f>VLOOKUP($I21,MASTER!$B:$B,2,0)</f>
        <v>#N/A</v>
      </c>
      <c r="C21" s="92"/>
      <c r="D21" s="93" t="str">
        <f>IF($I21="","",VLOOKUP($I21,MASTER!$G:$CF,2,0))</f>
        <v/>
      </c>
      <c r="E21" s="93" t="str">
        <f>IF($I21="","",VLOOKUP($I21,MASTER!$G:$CF,25,0))</f>
        <v/>
      </c>
      <c r="F21" s="93" t="str">
        <f>IF($I21="","",VLOOKUP($I21,MASTER!$G:$CF,27,0))</f>
        <v/>
      </c>
      <c r="G21" s="761">
        <f t="shared" si="3"/>
        <v>0</v>
      </c>
      <c r="H21" s="240" t="str">
        <f t="shared" si="4"/>
        <v/>
      </c>
      <c r="I21" s="95"/>
      <c r="J21" s="96"/>
      <c r="K21" s="241"/>
      <c r="L21" s="265"/>
      <c r="M21" s="97"/>
      <c r="N21" s="254"/>
      <c r="O21" s="98"/>
      <c r="P21" s="93" t="str">
        <f>IF($I21="","",VLOOKUP($I21,MASTER!$G:$CF,65,0))</f>
        <v/>
      </c>
      <c r="Q21" s="93" t="str">
        <f>IF($I21="","",VLOOKUP($I21,MASTER!$G:$CF,37,0))</f>
        <v/>
      </c>
      <c r="R21" s="99" t="str">
        <f t="shared" si="5"/>
        <v/>
      </c>
      <c r="S21" s="93"/>
      <c r="T21" s="93" t="str">
        <f>IF($I21="","",VLOOKUP($I21,MASTER!$G:$CF,38,0))</f>
        <v/>
      </c>
      <c r="U21" s="100" t="str">
        <f t="shared" si="6"/>
        <v/>
      </c>
      <c r="V21" s="170" t="str">
        <f t="shared" si="7"/>
        <v/>
      </c>
      <c r="W21" s="101" t="str">
        <f t="shared" si="8"/>
        <v/>
      </c>
      <c r="X21" s="740" t="e">
        <f t="shared" si="9"/>
        <v>#VALUE!</v>
      </c>
      <c r="Y21" s="102" t="str">
        <f>+Z20</f>
        <v/>
      </c>
      <c r="Z21" s="102" t="str">
        <f t="shared" ref="Z21" si="31">IF(I21="","",Y21+W21/1440)</f>
        <v/>
      </c>
      <c r="AA21" s="102"/>
      <c r="AB21" s="102"/>
      <c r="AC21" s="194"/>
      <c r="AD21" s="93">
        <f>IFERROR(IF($I21="","",VLOOKUP($I21,MASTER!$G:$CF,48,0))*$W21,0)</f>
        <v>0</v>
      </c>
      <c r="AE21" s="93">
        <f>IFERROR(IF($I21="","",VLOOKUP($I21,MASTER!$G:$CF,49,0))*$W21,0)</f>
        <v>0</v>
      </c>
      <c r="AF21" s="93">
        <f>IFERROR(IF($I21="","",VLOOKUP($I21,MASTER!$G:$CF,50,0))*$W21,0)</f>
        <v>0</v>
      </c>
      <c r="AG21" s="93">
        <f>IFERROR(IF($I21="","",VLOOKUP($I21,MASTER!$G:$CF,51,0))*$W21,0)</f>
        <v>0</v>
      </c>
      <c r="AH21" s="103"/>
      <c r="AI21" s="745"/>
      <c r="AJ21" s="106">
        <f t="shared" ref="AJ21" si="32">IF(L21="",0,P21*L21)</f>
        <v>0</v>
      </c>
      <c r="AK21">
        <f t="shared" ref="AK21" si="33">I21</f>
        <v>0</v>
      </c>
      <c r="AL21" s="104" t="str">
        <f t="shared" ref="AL21" si="34">Y21</f>
        <v/>
      </c>
      <c r="AM21" s="105" t="str">
        <f t="shared" ref="AM21" si="35">IF(L21="","",L21*P21)</f>
        <v/>
      </c>
      <c r="AN21" s="106" t="str">
        <f t="shared" ref="AN21" si="36">IF(W21="","",W21*P21)</f>
        <v/>
      </c>
      <c r="AO21" s="107" t="e">
        <f t="shared" ref="AO21" si="37">+W21/(60*24)</f>
        <v>#VALUE!</v>
      </c>
    </row>
    <row r="22" spans="1:41" ht="50.1" customHeight="1">
      <c r="A22" s="271" t="e">
        <f>VLOOKUP($I22,MASTER!$B:$B,2,0)</f>
        <v>#N/A</v>
      </c>
      <c r="C22" s="92"/>
      <c r="D22" s="93" t="str">
        <f>IF($I22="","",VLOOKUP($I22,MASTER!$G:$CF,2,0))</f>
        <v/>
      </c>
      <c r="E22" s="93" t="str">
        <f>IF($I22="","",VLOOKUP($I22,MASTER!$G:$CF,25,0))</f>
        <v/>
      </c>
      <c r="F22" s="93" t="str">
        <f>IF($I22="","",VLOOKUP($I22,MASTER!$G:$CF,27,0))</f>
        <v/>
      </c>
      <c r="G22" s="761">
        <f t="shared" si="3"/>
        <v>0</v>
      </c>
      <c r="H22" s="240" t="str">
        <f t="shared" si="4"/>
        <v/>
      </c>
      <c r="I22" s="95"/>
      <c r="J22" s="96"/>
      <c r="K22" s="241"/>
      <c r="L22" s="265"/>
      <c r="M22" s="174"/>
      <c r="N22" s="226"/>
      <c r="O22" s="268"/>
      <c r="P22" s="93" t="str">
        <f>IF($I22="","",VLOOKUP($I22,MASTER!$G:$CF,65,0))</f>
        <v/>
      </c>
      <c r="Q22" s="93" t="str">
        <f>IF($I22="","",VLOOKUP($I22,MASTER!$G:$CF,37,0))</f>
        <v/>
      </c>
      <c r="R22" s="99" t="str">
        <f t="shared" si="5"/>
        <v/>
      </c>
      <c r="S22" s="93"/>
      <c r="T22" s="93" t="str">
        <f>IF($I22="","",VLOOKUP($I22,MASTER!$G:$CF,38,0))</f>
        <v/>
      </c>
      <c r="U22" s="100" t="str">
        <f t="shared" si="6"/>
        <v/>
      </c>
      <c r="V22" s="170" t="str">
        <f t="shared" si="7"/>
        <v/>
      </c>
      <c r="W22" s="101" t="str">
        <f t="shared" si="8"/>
        <v/>
      </c>
      <c r="X22" s="740" t="e">
        <f t="shared" si="9"/>
        <v>#VALUE!</v>
      </c>
      <c r="Y22" s="102" t="str">
        <f>+Y21</f>
        <v/>
      </c>
      <c r="Z22" s="269" t="str">
        <f>IF(I22="","",Y22+W22/1440)</f>
        <v/>
      </c>
      <c r="AA22" s="102"/>
      <c r="AB22" s="102"/>
      <c r="AC22" s="194"/>
      <c r="AD22" s="93">
        <f>IFERROR(IF($I22="","",VLOOKUP($I22,MASTER!$G:$CF,48,0))*$W22,0)</f>
        <v>0</v>
      </c>
      <c r="AE22" s="93">
        <f>IFERROR(IF($I22="","",VLOOKUP($I22,MASTER!$G:$CF,49,0))*$W22,0)</f>
        <v>0</v>
      </c>
      <c r="AF22" s="93">
        <f>IFERROR(IF($I22="","",VLOOKUP($I22,MASTER!$G:$CF,50,0))*$W22,0)</f>
        <v>0</v>
      </c>
      <c r="AG22" s="93">
        <f>IFERROR(IF($I22="","",VLOOKUP($I22,MASTER!$G:$CF,51,0))*$W22,0)</f>
        <v>0</v>
      </c>
      <c r="AH22" s="103"/>
      <c r="AI22" s="745"/>
      <c r="AJ22" s="106">
        <f>IF(L22="",0,P22*L22)</f>
        <v>0</v>
      </c>
      <c r="AK22">
        <f t="shared" ref="AK22" si="38">I22</f>
        <v>0</v>
      </c>
      <c r="AL22" s="104" t="str">
        <f t="shared" ref="AL22" si="39">Y22</f>
        <v/>
      </c>
      <c r="AM22" s="105" t="str">
        <f t="shared" ref="AM22" si="40">IF(L22="","",L22*P22)</f>
        <v/>
      </c>
      <c r="AN22" s="106" t="str">
        <f t="shared" ref="AN22" si="41">IF(W22="","",W22*P22)</f>
        <v/>
      </c>
      <c r="AO22" s="107" t="e">
        <f t="shared" ref="AO22" si="42">+W22/(60*24)</f>
        <v>#VALUE!</v>
      </c>
    </row>
    <row r="23" spans="1:41" ht="50.1" customHeight="1">
      <c r="A23" s="271" t="e">
        <f>VLOOKUP($I23,MASTER!$B:$B,2,0)</f>
        <v>#N/A</v>
      </c>
      <c r="C23" s="92"/>
      <c r="D23" s="93" t="str">
        <f>IF($I23="","",VLOOKUP($I23,MASTER!$G:$CF,2,0))</f>
        <v/>
      </c>
      <c r="E23" s="93" t="str">
        <f>IF($I23="","",VLOOKUP($I23,MASTER!$G:$CF,25,0))</f>
        <v/>
      </c>
      <c r="F23" s="93" t="str">
        <f>IF($I23="","",VLOOKUP($I23,MASTER!$G:$CF,27,0))</f>
        <v/>
      </c>
      <c r="G23" s="761">
        <f t="shared" si="3"/>
        <v>0</v>
      </c>
      <c r="H23" s="240" t="str">
        <f t="shared" si="4"/>
        <v/>
      </c>
      <c r="I23" s="95"/>
      <c r="J23" s="96"/>
      <c r="K23" s="241"/>
      <c r="L23" s="265"/>
      <c r="M23" s="97"/>
      <c r="N23" s="226"/>
      <c r="O23" s="98"/>
      <c r="P23" s="93" t="str">
        <f>IF($I23="","",VLOOKUP($I23,MASTER!$G:$CF,65,0))</f>
        <v/>
      </c>
      <c r="Q23" s="93" t="str">
        <f>IF($I23="","",VLOOKUP($I23,MASTER!$G:$CF,37,0))</f>
        <v/>
      </c>
      <c r="R23" s="99" t="str">
        <f t="shared" si="5"/>
        <v/>
      </c>
      <c r="S23" s="93"/>
      <c r="T23" s="93" t="str">
        <f>IF($I23="","",VLOOKUP($I23,MASTER!$G:$CF,38,0))</f>
        <v/>
      </c>
      <c r="U23" s="100" t="str">
        <f t="shared" si="6"/>
        <v/>
      </c>
      <c r="V23" s="170" t="str">
        <f t="shared" si="7"/>
        <v/>
      </c>
      <c r="W23" s="101" t="str">
        <f t="shared" si="8"/>
        <v/>
      </c>
      <c r="X23" s="740" t="e">
        <f t="shared" si="9"/>
        <v>#VALUE!</v>
      </c>
      <c r="Y23" s="102" t="str">
        <f>+Z21</f>
        <v/>
      </c>
      <c r="Z23" s="102" t="str">
        <f>IF(I23="","",Y23+W23/1440)</f>
        <v/>
      </c>
      <c r="AA23" s="102"/>
      <c r="AB23" s="102"/>
      <c r="AC23" s="194"/>
      <c r="AD23" s="93">
        <f>IFERROR(IF($I23="","",VLOOKUP($I23,MASTER!$G:$CF,48,0))*$W23,0)</f>
        <v>0</v>
      </c>
      <c r="AE23" s="93">
        <f>IFERROR(IF($I23="","",VLOOKUP($I23,MASTER!$G:$CF,49,0))*$W23,0)</f>
        <v>0</v>
      </c>
      <c r="AF23" s="93">
        <f>IFERROR(IF($I23="","",VLOOKUP($I23,MASTER!$G:$CF,50,0))*$W23,0)</f>
        <v>0</v>
      </c>
      <c r="AG23" s="93">
        <f>IFERROR(IF($I23="","",VLOOKUP($I23,MASTER!$G:$CF,51,0))*$W23,0)</f>
        <v>0</v>
      </c>
      <c r="AH23" s="103"/>
      <c r="AI23" s="745"/>
      <c r="AJ23" s="106">
        <f t="shared" ref="AJ23" si="43">IF(L23="",0,P23*L23)</f>
        <v>0</v>
      </c>
      <c r="AK23">
        <f t="shared" ref="AK23" si="44">I23</f>
        <v>0</v>
      </c>
      <c r="AL23" s="104" t="str">
        <f>Y23</f>
        <v/>
      </c>
      <c r="AM23" s="105" t="str">
        <f>IF(L23="","",L23*P23)</f>
        <v/>
      </c>
      <c r="AN23" s="106" t="str">
        <f>IF(W23="","",W23*P23)</f>
        <v/>
      </c>
      <c r="AO23" s="107" t="e">
        <f>+W23/(60*24)</f>
        <v>#VALUE!</v>
      </c>
    </row>
    <row r="24" spans="1:41" ht="50.1" customHeight="1">
      <c r="A24" s="271" t="e">
        <f>VLOOKUP($I24,MASTER!$B:$B,2,0)</f>
        <v>#N/A</v>
      </c>
      <c r="C24" s="92"/>
      <c r="D24" s="93" t="str">
        <f>IF($I24="","",VLOOKUP($I24,MASTER!$G:$CF,2,0))</f>
        <v/>
      </c>
      <c r="E24" s="93" t="str">
        <f>IF($I24="","",VLOOKUP($I24,MASTER!$G:$CF,25,0))</f>
        <v/>
      </c>
      <c r="F24" s="93" t="str">
        <f>IF($I24="","",VLOOKUP($I24,MASTER!$G:$CF,27,0))</f>
        <v/>
      </c>
      <c r="G24" s="761">
        <f t="shared" si="3"/>
        <v>0</v>
      </c>
      <c r="H24" s="240" t="str">
        <f t="shared" si="4"/>
        <v/>
      </c>
      <c r="I24" s="95"/>
      <c r="J24" s="96"/>
      <c r="K24" s="241"/>
      <c r="L24" s="265"/>
      <c r="M24" s="97"/>
      <c r="N24" s="242"/>
      <c r="O24" s="98"/>
      <c r="P24" s="93" t="str">
        <f>IF($I24="","",VLOOKUP($I24,MASTER!$G:$CF,65,0))</f>
        <v/>
      </c>
      <c r="Q24" s="93" t="str">
        <f>IF($I24="","",VLOOKUP($I24,MASTER!$G:$CF,37,0))</f>
        <v/>
      </c>
      <c r="R24" s="99" t="str">
        <f t="shared" si="5"/>
        <v/>
      </c>
      <c r="S24" s="93"/>
      <c r="T24" s="93" t="str">
        <f>IF($I24="","",VLOOKUP($I24,MASTER!$G:$CF,38,0))</f>
        <v/>
      </c>
      <c r="U24" s="100" t="str">
        <f t="shared" si="6"/>
        <v/>
      </c>
      <c r="V24" s="170" t="str">
        <f t="shared" si="7"/>
        <v/>
      </c>
      <c r="W24" s="101" t="str">
        <f t="shared" si="8"/>
        <v/>
      </c>
      <c r="X24" s="740" t="e">
        <f t="shared" si="9"/>
        <v>#VALUE!</v>
      </c>
      <c r="Y24" s="102" t="str">
        <f t="shared" ref="Y24:Y32" si="45">+Z23</f>
        <v/>
      </c>
      <c r="Z24" s="102" t="str">
        <f>IF(I24="","",Y24+W24/1440)</f>
        <v/>
      </c>
      <c r="AA24" s="102"/>
      <c r="AB24" s="102"/>
      <c r="AC24" s="194"/>
      <c r="AD24" s="93">
        <f>IFERROR(IF($I24="","",VLOOKUP($I24,MASTER!$G:$CF,48,0))*$W24,0)</f>
        <v>0</v>
      </c>
      <c r="AE24" s="93">
        <f>IFERROR(IF($I24="","",VLOOKUP($I24,MASTER!$G:$CF,49,0))*$W24,0)</f>
        <v>0</v>
      </c>
      <c r="AF24" s="93">
        <f>IFERROR(IF($I24="","",VLOOKUP($I24,MASTER!$G:$CF,50,0))*$W24,0)</f>
        <v>0</v>
      </c>
      <c r="AG24" s="93">
        <f>IFERROR(IF($I24="","",VLOOKUP($I24,MASTER!$G:$CF,51,0))*$W24,0)</f>
        <v>0</v>
      </c>
      <c r="AH24" s="103"/>
      <c r="AI24" s="745"/>
      <c r="AJ24" s="106">
        <f>IF(L24="",0,P24*L24)</f>
        <v>0</v>
      </c>
      <c r="AK24">
        <f>I24</f>
        <v>0</v>
      </c>
      <c r="AL24" s="104" t="str">
        <f>Y24</f>
        <v/>
      </c>
      <c r="AM24" s="105" t="str">
        <f>IF(L24="","",L24*P24)</f>
        <v/>
      </c>
      <c r="AN24" s="106" t="str">
        <f>IF(W24="","",W24*P24)</f>
        <v/>
      </c>
      <c r="AO24" s="107" t="e">
        <f>+W24/(60*24)</f>
        <v>#VALUE!</v>
      </c>
    </row>
    <row r="25" spans="1:41" ht="50.1" customHeight="1">
      <c r="A25" s="271" t="e">
        <f>VLOOKUP($I25,MASTER!$B:$B,2,0)</f>
        <v>#N/A</v>
      </c>
      <c r="C25" s="92"/>
      <c r="D25" s="93" t="str">
        <f>IF($I25="","",VLOOKUP($I25,MASTER!$G:$CF,2,0))</f>
        <v/>
      </c>
      <c r="E25" s="93" t="str">
        <f>IF($I25="","",VLOOKUP($I25,MASTER!$G:$CF,25,0))</f>
        <v/>
      </c>
      <c r="F25" s="93" t="str">
        <f>IF($I25="","",VLOOKUP($I25,MASTER!$G:$CF,27,0))</f>
        <v/>
      </c>
      <c r="G25" s="761">
        <f t="shared" si="3"/>
        <v>0</v>
      </c>
      <c r="H25" s="240" t="str">
        <f t="shared" si="4"/>
        <v/>
      </c>
      <c r="I25" s="95"/>
      <c r="J25" s="96"/>
      <c r="K25" s="241"/>
      <c r="L25" s="265"/>
      <c r="M25" s="97"/>
      <c r="N25" s="243"/>
      <c r="O25" s="98"/>
      <c r="P25" s="93" t="str">
        <f>IF($I25="","",VLOOKUP($I25,MASTER!$G:$CF,65,0))</f>
        <v/>
      </c>
      <c r="Q25" s="93" t="str">
        <f>IF($I25="","",VLOOKUP($I25,MASTER!$G:$CF,37,0))</f>
        <v/>
      </c>
      <c r="R25" s="99" t="str">
        <f t="shared" si="5"/>
        <v/>
      </c>
      <c r="S25" s="93"/>
      <c r="T25" s="93" t="str">
        <f>IF($I25="","",VLOOKUP($I25,MASTER!$G:$CF,38,0))</f>
        <v/>
      </c>
      <c r="U25" s="100" t="str">
        <f t="shared" si="6"/>
        <v/>
      </c>
      <c r="V25" s="170" t="str">
        <f t="shared" si="7"/>
        <v/>
      </c>
      <c r="W25" s="101" t="str">
        <f t="shared" si="8"/>
        <v/>
      </c>
      <c r="X25" s="740" t="e">
        <f t="shared" si="9"/>
        <v>#VALUE!</v>
      </c>
      <c r="Y25" s="102" t="str">
        <f t="shared" si="45"/>
        <v/>
      </c>
      <c r="Z25" s="102" t="str">
        <f t="shared" ref="Z25" si="46">IF(I25="","",Y25+W25/1440)</f>
        <v/>
      </c>
      <c r="AA25" s="102"/>
      <c r="AB25" s="102"/>
      <c r="AC25" s="194"/>
      <c r="AD25" s="93">
        <f>IFERROR(IF($I25="","",VLOOKUP($I25,MASTER!$G:$CF,48,0))*$W25,0)</f>
        <v>0</v>
      </c>
      <c r="AE25" s="93">
        <f>IFERROR(IF($I25="","",VLOOKUP($I25,MASTER!$G:$CF,49,0))*$W25,0)</f>
        <v>0</v>
      </c>
      <c r="AF25" s="93">
        <f>IFERROR(IF($I25="","",VLOOKUP($I25,MASTER!$G:$CF,50,0))*$W25,0)</f>
        <v>0</v>
      </c>
      <c r="AG25" s="93">
        <f>IFERROR(IF($I25="","",VLOOKUP($I25,MASTER!$G:$CF,51,0))*$W25,0)</f>
        <v>0</v>
      </c>
      <c r="AH25" s="103"/>
      <c r="AI25" s="745"/>
      <c r="AJ25" s="106">
        <f t="shared" ref="AJ25" si="47">IF(L25="",0,P25*L25)</f>
        <v>0</v>
      </c>
      <c r="AK25">
        <f t="shared" ref="AK25" si="48">I25</f>
        <v>0</v>
      </c>
      <c r="AL25" s="104" t="str">
        <f t="shared" ref="AL25" si="49">Y25</f>
        <v/>
      </c>
      <c r="AM25" s="105" t="str">
        <f t="shared" ref="AM25" si="50">IF(L25="","",L25*P25)</f>
        <v/>
      </c>
      <c r="AN25" s="106" t="str">
        <f t="shared" ref="AN25" si="51">IF(W25="","",W25*P25)</f>
        <v/>
      </c>
      <c r="AO25" s="107" t="e">
        <f t="shared" ref="AO25" si="52">+W25/(60*24)</f>
        <v>#VALUE!</v>
      </c>
    </row>
    <row r="26" spans="1:41" ht="50.1" customHeight="1">
      <c r="A26" s="271" t="e">
        <f>VLOOKUP($I26,MASTER!$B:$B,2,0)</f>
        <v>#N/A</v>
      </c>
      <c r="C26" s="92"/>
      <c r="D26" s="93" t="str">
        <f>IF($I26="","",VLOOKUP($I26,MASTER!$G:$CF,2,0))</f>
        <v/>
      </c>
      <c r="E26" s="93" t="str">
        <f>IF($I26="","",VLOOKUP($I26,MASTER!$G:$CF,25,0))</f>
        <v/>
      </c>
      <c r="F26" s="93" t="str">
        <f>IF($I26="","",VLOOKUP($I26,MASTER!$G:$CF,27,0))</f>
        <v/>
      </c>
      <c r="G26" s="761">
        <f t="shared" si="3"/>
        <v>0</v>
      </c>
      <c r="H26" s="240" t="str">
        <f t="shared" si="4"/>
        <v/>
      </c>
      <c r="I26" s="95"/>
      <c r="J26" s="96"/>
      <c r="K26" s="241"/>
      <c r="L26" s="265"/>
      <c r="M26" s="97"/>
      <c r="N26" s="242"/>
      <c r="O26" s="98"/>
      <c r="P26" s="93" t="str">
        <f>IF($I26="","",VLOOKUP($I26,MASTER!$G:$CF,65,0))</f>
        <v/>
      </c>
      <c r="Q26" s="93" t="str">
        <f>IF($I26="","",VLOOKUP($I26,MASTER!$G:$CF,37,0))</f>
        <v/>
      </c>
      <c r="R26" s="99" t="str">
        <f t="shared" si="5"/>
        <v/>
      </c>
      <c r="S26" s="93"/>
      <c r="T26" s="93" t="str">
        <f>IF($I26="","",VLOOKUP($I26,MASTER!$G:$CF,38,0))</f>
        <v/>
      </c>
      <c r="U26" s="100" t="str">
        <f t="shared" si="6"/>
        <v/>
      </c>
      <c r="V26" s="170" t="str">
        <f t="shared" si="7"/>
        <v/>
      </c>
      <c r="W26" s="101" t="str">
        <f t="shared" si="8"/>
        <v/>
      </c>
      <c r="X26" s="740" t="e">
        <f t="shared" si="9"/>
        <v>#VALUE!</v>
      </c>
      <c r="Y26" s="102" t="str">
        <f t="shared" si="45"/>
        <v/>
      </c>
      <c r="Z26" s="102" t="str">
        <f t="shared" ref="Z26" si="53">IF(I26="","",Y26+W26/1440)</f>
        <v/>
      </c>
      <c r="AA26" s="102"/>
      <c r="AB26" s="102"/>
      <c r="AC26" s="194"/>
      <c r="AD26" s="93">
        <f>IFERROR(IF($I26="","",VLOOKUP($I26,MASTER!$G:$CF,48,0))*$W26,0)</f>
        <v>0</v>
      </c>
      <c r="AE26" s="93">
        <f>IFERROR(IF($I26="","",VLOOKUP($I26,MASTER!$G:$CF,49,0))*$W26,0)</f>
        <v>0</v>
      </c>
      <c r="AF26" s="93">
        <f>IFERROR(IF($I26="","",VLOOKUP($I26,MASTER!$G:$CF,50,0))*$W26,0)</f>
        <v>0</v>
      </c>
      <c r="AG26" s="93">
        <f>IFERROR(IF($I26="","",VLOOKUP($I26,MASTER!$G:$CF,51,0))*$W26,0)</f>
        <v>0</v>
      </c>
      <c r="AH26" s="103"/>
      <c r="AI26" s="745"/>
      <c r="AJ26" s="106">
        <f>IF(L26="",0,P26*L26)</f>
        <v>0</v>
      </c>
      <c r="AK26">
        <f>I26</f>
        <v>0</v>
      </c>
      <c r="AL26" s="104" t="str">
        <f t="shared" ref="AL26" si="54">Y26</f>
        <v/>
      </c>
      <c r="AM26" s="105" t="str">
        <f t="shared" ref="AM26" si="55">IF(L26="","",L26*P26)</f>
        <v/>
      </c>
      <c r="AN26" s="106" t="str">
        <f t="shared" ref="AN26" si="56">IF(W26="","",W26*P26)</f>
        <v/>
      </c>
      <c r="AO26" s="107" t="e">
        <f t="shared" ref="AO26" si="57">+W26/(60*24)</f>
        <v>#VALUE!</v>
      </c>
    </row>
    <row r="27" spans="1:41" ht="50.1" customHeight="1">
      <c r="A27" s="271" t="e">
        <f>VLOOKUP($I27,MASTER!$B:$B,2,0)</f>
        <v>#N/A</v>
      </c>
      <c r="C27" s="92"/>
      <c r="D27" s="93" t="str">
        <f>IF($I27="","",VLOOKUP($I27,MASTER!$G:$CF,2,0))</f>
        <v/>
      </c>
      <c r="E27" s="93" t="str">
        <f>IF($I27="","",VLOOKUP($I27,MASTER!$G:$CF,25,0))</f>
        <v/>
      </c>
      <c r="F27" s="93" t="str">
        <f>IF($I27="","",VLOOKUP($I27,MASTER!$G:$CF,27,0))</f>
        <v/>
      </c>
      <c r="G27" s="761">
        <f t="shared" si="3"/>
        <v>0</v>
      </c>
      <c r="H27" s="240" t="str">
        <f t="shared" si="4"/>
        <v/>
      </c>
      <c r="I27" s="95"/>
      <c r="J27" s="96"/>
      <c r="K27" s="241"/>
      <c r="L27" s="265"/>
      <c r="M27" s="97"/>
      <c r="N27" s="242"/>
      <c r="O27" s="98"/>
      <c r="P27" s="93" t="str">
        <f>IF($I27="","",VLOOKUP($I27,MASTER!$G:$CF,65,0))</f>
        <v/>
      </c>
      <c r="Q27" s="93" t="str">
        <f>IF($I27="","",VLOOKUP($I27,MASTER!$G:$CF,37,0))</f>
        <v/>
      </c>
      <c r="R27" s="99" t="str">
        <f t="shared" si="5"/>
        <v/>
      </c>
      <c r="S27" s="93"/>
      <c r="T27" s="93" t="str">
        <f>IF($I27="","",VLOOKUP($I27,MASTER!$G:$CF,38,0))</f>
        <v/>
      </c>
      <c r="U27" s="100" t="str">
        <f t="shared" si="6"/>
        <v/>
      </c>
      <c r="V27" s="170" t="str">
        <f t="shared" si="7"/>
        <v/>
      </c>
      <c r="W27" s="101" t="str">
        <f t="shared" si="8"/>
        <v/>
      </c>
      <c r="X27" s="740" t="e">
        <f t="shared" si="9"/>
        <v>#VALUE!</v>
      </c>
      <c r="Y27" s="102" t="str">
        <f t="shared" si="45"/>
        <v/>
      </c>
      <c r="Z27" s="102" t="str">
        <f t="shared" ref="Z27" si="58">IF(I27="","",Y27+W27/1440)</f>
        <v/>
      </c>
      <c r="AA27" s="102"/>
      <c r="AB27" s="102"/>
      <c r="AC27" s="194"/>
      <c r="AD27" s="93">
        <f>IFERROR(IF($I27="","",VLOOKUP($I27,MASTER!$G:$CF,48,0))*$W27,0)</f>
        <v>0</v>
      </c>
      <c r="AE27" s="93">
        <f>IFERROR(IF($I27="","",VLOOKUP($I27,MASTER!$G:$CF,49,0))*$W27,0)</f>
        <v>0</v>
      </c>
      <c r="AF27" s="93">
        <f>IFERROR(IF($I27="","",VLOOKUP($I27,MASTER!$G:$CF,50,0))*$W27,0)</f>
        <v>0</v>
      </c>
      <c r="AG27" s="93">
        <f>IFERROR(IF($I27="","",VLOOKUP($I27,MASTER!$G:$CF,51,0))*$W27,0)</f>
        <v>0</v>
      </c>
      <c r="AH27" s="103"/>
      <c r="AI27" s="745"/>
      <c r="AJ27" s="106">
        <f>IF(L27="",0,P27*L27)</f>
        <v>0</v>
      </c>
      <c r="AK27">
        <f>I27</f>
        <v>0</v>
      </c>
      <c r="AL27" s="104" t="str">
        <f t="shared" ref="AL27" si="59">Y27</f>
        <v/>
      </c>
      <c r="AM27" s="105" t="str">
        <f t="shared" ref="AM27" si="60">IF(L27="","",L27*P27)</f>
        <v/>
      </c>
      <c r="AN27" s="106" t="str">
        <f t="shared" ref="AN27" si="61">IF(W27="","",W27*P27)</f>
        <v/>
      </c>
      <c r="AO27" s="107" t="e">
        <f t="shared" ref="AO27" si="62">+W27/(60*24)</f>
        <v>#VALUE!</v>
      </c>
    </row>
    <row r="28" spans="1:41" ht="50.1" customHeight="1">
      <c r="A28" s="271" t="e">
        <f>VLOOKUP($I28,MASTER!$B:$B,2,0)</f>
        <v>#N/A</v>
      </c>
      <c r="C28" s="92"/>
      <c r="D28" s="93" t="str">
        <f>IF($I28="","",VLOOKUP($I28,MASTER!$G:$CF,2,0))</f>
        <v/>
      </c>
      <c r="E28" s="93" t="str">
        <f>IF($I28="","",VLOOKUP($I28,MASTER!$G:$CF,25,0))</f>
        <v/>
      </c>
      <c r="F28" s="93" t="str">
        <f>IF($I28="","",VLOOKUP($I28,MASTER!$G:$CF,27,0))</f>
        <v/>
      </c>
      <c r="G28" s="761">
        <f t="shared" si="3"/>
        <v>0</v>
      </c>
      <c r="H28" s="240" t="str">
        <f t="shared" si="4"/>
        <v/>
      </c>
      <c r="I28" s="95"/>
      <c r="J28" s="96"/>
      <c r="K28" s="241"/>
      <c r="L28" s="265"/>
      <c r="M28" s="97"/>
      <c r="N28" s="262"/>
      <c r="O28" s="98"/>
      <c r="P28" s="93" t="str">
        <f>IF($I28="","",VLOOKUP($I28,MASTER!$G:$CF,65,0))</f>
        <v/>
      </c>
      <c r="Q28" s="93" t="str">
        <f>IF($I28="","",VLOOKUP($I28,MASTER!$G:$CF,37,0))</f>
        <v/>
      </c>
      <c r="R28" s="99" t="str">
        <f t="shared" si="5"/>
        <v/>
      </c>
      <c r="S28" s="93"/>
      <c r="T28" s="93" t="str">
        <f>IF($I28="","",VLOOKUP($I28,MASTER!$G:$CF,38,0))</f>
        <v/>
      </c>
      <c r="U28" s="100" t="str">
        <f t="shared" si="6"/>
        <v/>
      </c>
      <c r="V28" s="170" t="str">
        <f t="shared" si="7"/>
        <v/>
      </c>
      <c r="W28" s="101" t="str">
        <f t="shared" si="8"/>
        <v/>
      </c>
      <c r="X28" s="740" t="e">
        <f t="shared" si="9"/>
        <v>#VALUE!</v>
      </c>
      <c r="Y28" s="102" t="str">
        <f t="shared" si="45"/>
        <v/>
      </c>
      <c r="Z28" s="102" t="str">
        <f t="shared" ref="Z28" si="63">IF(I28="","",Y28+W28/1440)</f>
        <v/>
      </c>
      <c r="AA28" s="102"/>
      <c r="AB28" s="102"/>
      <c r="AC28" s="194"/>
      <c r="AD28" s="93">
        <f>IFERROR(IF($I28="","",VLOOKUP($I28,MASTER!$G:$CF,48,0))*$W28,0)</f>
        <v>0</v>
      </c>
      <c r="AE28" s="93">
        <f>IFERROR(IF($I28="","",VLOOKUP($I28,MASTER!$G:$CF,49,0))*$W28,0)</f>
        <v>0</v>
      </c>
      <c r="AF28" s="93">
        <f>IFERROR(IF($I28="","",VLOOKUP($I28,MASTER!$G:$CF,50,0))*$W28,0)</f>
        <v>0</v>
      </c>
      <c r="AG28" s="93">
        <f>IFERROR(IF($I28="","",VLOOKUP($I28,MASTER!$G:$CF,51,0))*$W28,0)</f>
        <v>0</v>
      </c>
      <c r="AH28" s="103"/>
      <c r="AI28" s="745"/>
      <c r="AJ28" s="106">
        <f t="shared" ref="AJ28" si="64">IF(L28="",0,P28*L28)</f>
        <v>0</v>
      </c>
      <c r="AK28">
        <f t="shared" ref="AK28" si="65">I28</f>
        <v>0</v>
      </c>
      <c r="AL28" s="104" t="str">
        <f t="shared" ref="AL28" si="66">Y28</f>
        <v/>
      </c>
      <c r="AM28" s="105" t="str">
        <f t="shared" ref="AM28" si="67">IF(L28="","",L28*P28)</f>
        <v/>
      </c>
      <c r="AN28" s="106" t="str">
        <f t="shared" ref="AN28" si="68">IF(W28="","",W28*P28)</f>
        <v/>
      </c>
      <c r="AO28" s="107" t="e">
        <f t="shared" ref="AO28" si="69">+W28/(60*24)</f>
        <v>#VALUE!</v>
      </c>
    </row>
    <row r="29" spans="1:41" ht="50.1" customHeight="1">
      <c r="A29" s="271" t="e">
        <f>VLOOKUP($I29,MASTER!$B:$B,2,0)</f>
        <v>#N/A</v>
      </c>
      <c r="C29" s="92"/>
      <c r="D29" s="93" t="str">
        <f>IF($I29="","",VLOOKUP($I29,MASTER!$G:$CF,2,0))</f>
        <v/>
      </c>
      <c r="E29" s="93" t="str">
        <f>IF($I29="","",VLOOKUP($I29,MASTER!$G:$CF,25,0))</f>
        <v/>
      </c>
      <c r="F29" s="93" t="str">
        <f>IF($I29="","",VLOOKUP($I29,MASTER!$G:$CF,27,0))</f>
        <v/>
      </c>
      <c r="G29" s="761">
        <f t="shared" si="3"/>
        <v>0</v>
      </c>
      <c r="H29" s="240" t="str">
        <f t="shared" si="4"/>
        <v/>
      </c>
      <c r="I29" s="95"/>
      <c r="J29" s="96"/>
      <c r="K29" s="241"/>
      <c r="L29" s="265"/>
      <c r="M29" s="97"/>
      <c r="N29" s="226"/>
      <c r="O29" s="98"/>
      <c r="P29" s="93" t="str">
        <f>IF($I29="","",VLOOKUP($I29,MASTER!$G:$CF,65,0))</f>
        <v/>
      </c>
      <c r="Q29" s="93" t="str">
        <f>IF($I29="","",VLOOKUP($I29,MASTER!$G:$CF,37,0))</f>
        <v/>
      </c>
      <c r="R29" s="99" t="str">
        <f t="shared" si="5"/>
        <v/>
      </c>
      <c r="S29" s="93"/>
      <c r="T29" s="93" t="str">
        <f>IF($I29="","",VLOOKUP($I29,MASTER!$G:$CF,38,0))</f>
        <v/>
      </c>
      <c r="U29" s="100" t="str">
        <f t="shared" si="6"/>
        <v/>
      </c>
      <c r="V29" s="170" t="str">
        <f t="shared" si="7"/>
        <v/>
      </c>
      <c r="W29" s="101" t="str">
        <f t="shared" si="8"/>
        <v/>
      </c>
      <c r="X29" s="740" t="e">
        <f t="shared" si="9"/>
        <v>#VALUE!</v>
      </c>
      <c r="Y29" s="102" t="str">
        <f t="shared" si="45"/>
        <v/>
      </c>
      <c r="Z29" s="102" t="str">
        <f t="shared" ref="Z29" si="70">IF(I29="","",Y29+W29/1440)</f>
        <v/>
      </c>
      <c r="AA29" s="102"/>
      <c r="AB29" s="102"/>
      <c r="AC29" s="194"/>
      <c r="AD29" s="93">
        <f>IFERROR(IF($I29="","",VLOOKUP($I29,MASTER!$G:$CF,48,0))*$W29,0)</f>
        <v>0</v>
      </c>
      <c r="AE29" s="93">
        <f>IFERROR(IF($I29="","",VLOOKUP($I29,MASTER!$G:$CF,49,0))*$W29,0)</f>
        <v>0</v>
      </c>
      <c r="AF29" s="93">
        <f>IFERROR(IF($I29="","",VLOOKUP($I29,MASTER!$G:$CF,50,0))*$W29,0)</f>
        <v>0</v>
      </c>
      <c r="AG29" s="93">
        <f>IFERROR(IF($I29="","",VLOOKUP($I29,MASTER!$G:$CF,51,0))*$W29,0)</f>
        <v>0</v>
      </c>
      <c r="AH29" s="103"/>
      <c r="AI29" s="745"/>
      <c r="AJ29" s="106">
        <f t="shared" ref="AJ29" si="71">IF(L29="",0,P29*L29)</f>
        <v>0</v>
      </c>
      <c r="AK29">
        <f t="shared" ref="AK29" si="72">I29</f>
        <v>0</v>
      </c>
      <c r="AL29" s="104" t="str">
        <f t="shared" ref="AL29" si="73">Y29</f>
        <v/>
      </c>
      <c r="AM29" s="105" t="str">
        <f t="shared" ref="AM29" si="74">IF(L29="","",L29*P29)</f>
        <v/>
      </c>
      <c r="AN29" s="106" t="str">
        <f t="shared" ref="AN29" si="75">IF(W29="","",W29*P29)</f>
        <v/>
      </c>
      <c r="AO29" s="107" t="e">
        <f t="shared" ref="AO29" si="76">+W29/(60*24)</f>
        <v>#VALUE!</v>
      </c>
    </row>
    <row r="30" spans="1:41" ht="50.1" customHeight="1">
      <c r="A30" s="271" t="e">
        <f>VLOOKUP($I30,MASTER!$B:$B,2,0)</f>
        <v>#N/A</v>
      </c>
      <c r="C30" s="92"/>
      <c r="D30" s="93" t="str">
        <f>IF($I30="","",VLOOKUP($I30,MASTER!$G:$CF,2,0))</f>
        <v/>
      </c>
      <c r="E30" s="93" t="str">
        <f>IF($I30="","",VLOOKUP($I30,MASTER!$G:$CF,25,0))</f>
        <v/>
      </c>
      <c r="F30" s="93" t="str">
        <f>IF($I30="","",VLOOKUP($I30,MASTER!$G:$CF,27,0))</f>
        <v/>
      </c>
      <c r="G30" s="761">
        <f t="shared" si="3"/>
        <v>0</v>
      </c>
      <c r="H30" s="240" t="str">
        <f t="shared" si="4"/>
        <v/>
      </c>
      <c r="I30" s="95"/>
      <c r="J30" s="96"/>
      <c r="K30" s="241"/>
      <c r="L30" s="265"/>
      <c r="M30" s="97"/>
      <c r="N30" s="262"/>
      <c r="O30" s="98"/>
      <c r="P30" s="93" t="str">
        <f>IF($I30="","",VLOOKUP($I30,MASTER!$G:$CF,65,0))</f>
        <v/>
      </c>
      <c r="Q30" s="93" t="str">
        <f>IF($I30="","",VLOOKUP($I30,MASTER!$G:$CF,37,0))</f>
        <v/>
      </c>
      <c r="R30" s="99" t="str">
        <f t="shared" si="5"/>
        <v/>
      </c>
      <c r="S30" s="93"/>
      <c r="T30" s="93" t="str">
        <f>IF($I30="","",VLOOKUP($I30,MASTER!$G:$CF,38,0))</f>
        <v/>
      </c>
      <c r="U30" s="100" t="str">
        <f t="shared" si="6"/>
        <v/>
      </c>
      <c r="V30" s="170" t="str">
        <f t="shared" si="7"/>
        <v/>
      </c>
      <c r="W30" s="101" t="str">
        <f t="shared" si="8"/>
        <v/>
      </c>
      <c r="X30" s="740" t="e">
        <f t="shared" si="9"/>
        <v>#VALUE!</v>
      </c>
      <c r="Y30" s="102" t="str">
        <f t="shared" si="45"/>
        <v/>
      </c>
      <c r="Z30" s="102" t="str">
        <f t="shared" ref="Z30" si="77">IF(I30="","",Y30+W30/1440)</f>
        <v/>
      </c>
      <c r="AA30" s="102"/>
      <c r="AB30" s="102"/>
      <c r="AC30" s="194"/>
      <c r="AD30" s="93">
        <f>IFERROR(IF($I30="","",VLOOKUP($I30,MASTER!$G:$CF,48,0))*$W30,0)</f>
        <v>0</v>
      </c>
      <c r="AE30" s="93">
        <f>IFERROR(IF($I30="","",VLOOKUP($I30,MASTER!$G:$CF,49,0))*$W30,0)</f>
        <v>0</v>
      </c>
      <c r="AF30" s="93">
        <f>IFERROR(IF($I30="","",VLOOKUP($I30,MASTER!$G:$CF,50,0))*$W30,0)</f>
        <v>0</v>
      </c>
      <c r="AG30" s="93">
        <f>IFERROR(IF($I30="","",VLOOKUP($I30,MASTER!$G:$CF,51,0))*$W30,0)</f>
        <v>0</v>
      </c>
      <c r="AH30" s="103"/>
      <c r="AI30" s="745"/>
      <c r="AJ30" s="106">
        <f t="shared" ref="AJ30" si="78">IF(L30="",0,P30*L30)</f>
        <v>0</v>
      </c>
      <c r="AK30">
        <f>I30</f>
        <v>0</v>
      </c>
      <c r="AL30" s="104" t="str">
        <f>Y30</f>
        <v/>
      </c>
      <c r="AM30" s="105" t="str">
        <f t="shared" ref="AM30" si="79">IF(L30="","",L30*P30)</f>
        <v/>
      </c>
      <c r="AN30" s="106" t="str">
        <f>IF(W30="","",W30*P30)</f>
        <v/>
      </c>
      <c r="AO30" s="107" t="e">
        <f>+W30/(60*24)</f>
        <v>#VALUE!</v>
      </c>
    </row>
    <row r="31" spans="1:41" ht="50.1" customHeight="1">
      <c r="A31" s="271" t="e">
        <f>VLOOKUP($I31,MASTER!$B:$B,2,0)</f>
        <v>#N/A</v>
      </c>
      <c r="C31" s="92"/>
      <c r="D31" s="93" t="str">
        <f>IF($I31="","",VLOOKUP($I31,MASTER!$G:$CF,2,0))</f>
        <v/>
      </c>
      <c r="E31" s="93" t="str">
        <f>IF($I31="","",VLOOKUP($I31,MASTER!$G:$CF,25,0))</f>
        <v/>
      </c>
      <c r="F31" s="93" t="str">
        <f>IF($I31="","",VLOOKUP($I31,MASTER!$G:$CF,27,0))</f>
        <v/>
      </c>
      <c r="G31" s="761">
        <f t="shared" si="3"/>
        <v>0</v>
      </c>
      <c r="H31" s="240" t="str">
        <f t="shared" si="4"/>
        <v/>
      </c>
      <c r="I31" s="95"/>
      <c r="J31" s="96"/>
      <c r="K31" s="241"/>
      <c r="L31" s="265"/>
      <c r="M31" s="97"/>
      <c r="N31" s="226"/>
      <c r="O31" s="98"/>
      <c r="P31" s="93" t="str">
        <f>IF($I31="","",VLOOKUP($I31,MASTER!$G:$CF,65,0))</f>
        <v/>
      </c>
      <c r="Q31" s="93" t="str">
        <f>IF($I31="","",VLOOKUP($I31,MASTER!$G:$CF,37,0))</f>
        <v/>
      </c>
      <c r="R31" s="99" t="str">
        <f t="shared" si="5"/>
        <v/>
      </c>
      <c r="S31" s="93"/>
      <c r="T31" s="93" t="str">
        <f>IF($I31="","",VLOOKUP($I31,MASTER!$G:$CF,38,0))</f>
        <v/>
      </c>
      <c r="U31" s="100" t="str">
        <f t="shared" si="6"/>
        <v/>
      </c>
      <c r="V31" s="170" t="str">
        <f t="shared" si="7"/>
        <v/>
      </c>
      <c r="W31" s="101" t="str">
        <f t="shared" si="8"/>
        <v/>
      </c>
      <c r="X31" s="740" t="e">
        <f t="shared" si="9"/>
        <v>#VALUE!</v>
      </c>
      <c r="Y31" s="102" t="str">
        <f t="shared" si="45"/>
        <v/>
      </c>
      <c r="Z31" s="102" t="str">
        <f t="shared" ref="Z31" si="80">IF(I31="","",Y31+W31/1440)</f>
        <v/>
      </c>
      <c r="AA31" s="102"/>
      <c r="AB31" s="102"/>
      <c r="AC31" s="194"/>
      <c r="AD31" s="93">
        <f>IFERROR(IF($I31="","",VLOOKUP($I31,MASTER!$G:$CF,48,0))*$W31,0)</f>
        <v>0</v>
      </c>
      <c r="AE31" s="93">
        <f>IFERROR(IF($I31="","",VLOOKUP($I31,MASTER!$G:$CF,49,0))*$W31,0)</f>
        <v>0</v>
      </c>
      <c r="AF31" s="93">
        <f>IFERROR(IF($I31="","",VLOOKUP($I31,MASTER!$G:$CF,50,0))*$W31,0)</f>
        <v>0</v>
      </c>
      <c r="AG31" s="93">
        <f>IFERROR(IF($I31="","",VLOOKUP($I31,MASTER!$G:$CF,51,0))*$W31,0)</f>
        <v>0</v>
      </c>
      <c r="AH31" s="103"/>
      <c r="AI31" s="745"/>
      <c r="AJ31" s="106">
        <f>IF(L31="",0,P31*L31)</f>
        <v>0</v>
      </c>
      <c r="AK31">
        <f>I31</f>
        <v>0</v>
      </c>
      <c r="AL31" s="104" t="str">
        <f t="shared" ref="AL31" si="81">Y31</f>
        <v/>
      </c>
      <c r="AM31" s="105" t="str">
        <f t="shared" ref="AM31" si="82">IF(L31="","",L31*P31)</f>
        <v/>
      </c>
      <c r="AN31" s="106" t="str">
        <f t="shared" ref="AN31" si="83">IF(W31="","",W31*P31)</f>
        <v/>
      </c>
      <c r="AO31" s="107" t="e">
        <f t="shared" ref="AO31" si="84">+W31/(60*24)</f>
        <v>#VALUE!</v>
      </c>
    </row>
    <row r="32" spans="1:41" ht="50.1" customHeight="1">
      <c r="A32" s="271" t="e">
        <f>VLOOKUP($I32,MASTER!$B:$B,2,0)</f>
        <v>#N/A</v>
      </c>
      <c r="C32" s="92"/>
      <c r="D32" s="93" t="str">
        <f>IF($I32="","",VLOOKUP($I32,MASTER!$G:$CF,2,0))</f>
        <v/>
      </c>
      <c r="E32" s="93" t="str">
        <f>IF($I32="","",VLOOKUP($I32,MASTER!$G:$CF,25,0))</f>
        <v/>
      </c>
      <c r="F32" s="93" t="str">
        <f>IF($I32="","",VLOOKUP($I32,MASTER!$G:$CF,27,0))</f>
        <v/>
      </c>
      <c r="G32" s="761">
        <f t="shared" si="3"/>
        <v>0</v>
      </c>
      <c r="H32" s="240" t="str">
        <f t="shared" si="4"/>
        <v/>
      </c>
      <c r="I32" s="95"/>
      <c r="J32" s="96"/>
      <c r="K32" s="241"/>
      <c r="L32" s="265"/>
      <c r="M32" s="97"/>
      <c r="N32" s="226"/>
      <c r="O32" s="98"/>
      <c r="P32" s="93" t="str">
        <f>IF($I32="","",VLOOKUP($I32,MASTER!$G:$CF,65,0))</f>
        <v/>
      </c>
      <c r="Q32" s="93" t="str">
        <f>IF($I32="","",VLOOKUP($I32,MASTER!$G:$CF,37,0))</f>
        <v/>
      </c>
      <c r="R32" s="99" t="str">
        <f t="shared" si="5"/>
        <v/>
      </c>
      <c r="S32" s="93"/>
      <c r="T32" s="93" t="str">
        <f>IF($I32="","",VLOOKUP($I32,MASTER!$G:$CF,38,0))</f>
        <v/>
      </c>
      <c r="U32" s="100" t="str">
        <f t="shared" si="6"/>
        <v/>
      </c>
      <c r="V32" s="170" t="str">
        <f t="shared" si="7"/>
        <v/>
      </c>
      <c r="W32" s="101" t="str">
        <f t="shared" si="8"/>
        <v/>
      </c>
      <c r="X32" s="740" t="e">
        <f t="shared" si="9"/>
        <v>#VALUE!</v>
      </c>
      <c r="Y32" s="102" t="str">
        <f t="shared" si="45"/>
        <v/>
      </c>
      <c r="Z32" s="102" t="str">
        <f>IF(I32="","",Y32+W32/1440)</f>
        <v/>
      </c>
      <c r="AA32" s="102"/>
      <c r="AB32" s="102"/>
      <c r="AC32" s="194"/>
      <c r="AD32" s="93">
        <f>IFERROR(IF($I32="","",VLOOKUP($I32,MASTER!$G:$CF,48,0))*$W32,0)</f>
        <v>0</v>
      </c>
      <c r="AE32" s="93">
        <f>IFERROR(IF($I32="","",VLOOKUP($I32,MASTER!$G:$CF,49,0))*$W32,0)</f>
        <v>0</v>
      </c>
      <c r="AF32" s="93">
        <f>IFERROR(IF($I32="","",VLOOKUP($I32,MASTER!$G:$CF,50,0))*$W32,0)</f>
        <v>0</v>
      </c>
      <c r="AG32" s="93">
        <f>IFERROR(IF($I32="","",VLOOKUP($I32,MASTER!$G:$CF,51,0))*$W32,0)</f>
        <v>0</v>
      </c>
      <c r="AH32" s="103"/>
      <c r="AI32" s="745"/>
      <c r="AJ32" s="106">
        <f>IF(L32="",0,P32*L32)</f>
        <v>0</v>
      </c>
      <c r="AK32">
        <f>I32</f>
        <v>0</v>
      </c>
      <c r="AL32" s="104" t="str">
        <f>Y32</f>
        <v/>
      </c>
      <c r="AM32" s="105" t="str">
        <f>IF(L32="","",L32*P32)</f>
        <v/>
      </c>
      <c r="AN32" s="106" t="str">
        <f>IF(W32="","",W32*P32)</f>
        <v/>
      </c>
      <c r="AO32" s="107" t="e">
        <f>+W32/(60*24)</f>
        <v>#VALUE!</v>
      </c>
    </row>
    <row r="33" spans="1:41" ht="50.1" customHeight="1">
      <c r="A33" s="271" t="e">
        <f>VLOOKUP($I33,MASTER!$B:$B,2,0)</f>
        <v>#N/A</v>
      </c>
      <c r="C33" s="92"/>
      <c r="D33" s="93" t="str">
        <f>IF($I33="","",VLOOKUP($I33,MASTER!$G:$CF,2,0))</f>
        <v/>
      </c>
      <c r="E33" s="93" t="str">
        <f>IF($I33="","",VLOOKUP($I33,MASTER!$G:$CF,25,0))</f>
        <v/>
      </c>
      <c r="F33" s="93" t="str">
        <f>IF($I33="","",VLOOKUP($I33,MASTER!$G:$CF,27,0))</f>
        <v/>
      </c>
      <c r="G33" s="761">
        <f t="shared" si="3"/>
        <v>0</v>
      </c>
      <c r="H33" s="240" t="str">
        <f t="shared" si="4"/>
        <v/>
      </c>
      <c r="I33" s="95"/>
      <c r="J33" s="96"/>
      <c r="K33" s="241"/>
      <c r="L33" s="265"/>
      <c r="M33" s="97"/>
      <c r="N33" s="226"/>
      <c r="O33" s="98"/>
      <c r="P33" s="93" t="str">
        <f>IF($I33="","",VLOOKUP($I33,MASTER!$G:$CF,65,0))</f>
        <v/>
      </c>
      <c r="Q33" s="93" t="str">
        <f>IF($I33="","",VLOOKUP($I33,MASTER!$G:$CF,37,0))</f>
        <v/>
      </c>
      <c r="R33" s="99" t="str">
        <f t="shared" si="5"/>
        <v/>
      </c>
      <c r="S33" s="93"/>
      <c r="T33" s="93" t="str">
        <f>IF($I33="","",VLOOKUP($I33,MASTER!$G:$CF,38,0))</f>
        <v/>
      </c>
      <c r="U33" s="100" t="str">
        <f t="shared" si="6"/>
        <v/>
      </c>
      <c r="V33" s="170" t="str">
        <f t="shared" si="7"/>
        <v/>
      </c>
      <c r="W33" s="101" t="str">
        <f t="shared" si="8"/>
        <v/>
      </c>
      <c r="X33" s="740" t="e">
        <f t="shared" si="9"/>
        <v>#VALUE!</v>
      </c>
      <c r="Y33" s="102"/>
      <c r="Z33" s="102" t="str">
        <f>IF(I33="","",Y33+W33/1440)</f>
        <v/>
      </c>
      <c r="AA33" s="102"/>
      <c r="AB33" s="102"/>
      <c r="AC33" s="194"/>
      <c r="AD33" s="93">
        <f>IFERROR(IF($I33="","",VLOOKUP($I33,MASTER!$G:$CF,48,0))*$W33,0)</f>
        <v>0</v>
      </c>
      <c r="AE33" s="93">
        <f>IFERROR(IF($I33="","",VLOOKUP($I33,MASTER!$G:$CF,49,0))*$W33,0)</f>
        <v>0</v>
      </c>
      <c r="AF33" s="93">
        <f>IFERROR(IF($I33="","",VLOOKUP($I33,MASTER!$G:$CF,50,0))*$W33,0)</f>
        <v>0</v>
      </c>
      <c r="AG33" s="93">
        <f>IFERROR(IF($I33="","",VLOOKUP($I33,MASTER!$G:$CF,51,0))*$W33,0)</f>
        <v>0</v>
      </c>
      <c r="AH33" s="103"/>
      <c r="AI33" s="745"/>
      <c r="AJ33" s="106">
        <f>IF(L33="",0,P33*L33)</f>
        <v>0</v>
      </c>
      <c r="AK33">
        <f>I33</f>
        <v>0</v>
      </c>
      <c r="AL33" s="104">
        <f t="shared" ref="AL33" si="85">Y33</f>
        <v>0</v>
      </c>
      <c r="AM33" s="105" t="str">
        <f>IF(L33="","",L33*P33)</f>
        <v/>
      </c>
      <c r="AN33" s="106" t="str">
        <f t="shared" ref="AN33" si="86">IF(W33="","",W33*P33)</f>
        <v/>
      </c>
      <c r="AO33" s="107" t="e">
        <f t="shared" ref="AO33" si="87">+W33/(60*24)</f>
        <v>#VALUE!</v>
      </c>
    </row>
    <row r="34" spans="1:41" ht="50.1" customHeight="1">
      <c r="A34" s="271" t="e">
        <f>VLOOKUP($I34,MASTER!$B:$B,2,0)</f>
        <v>#N/A</v>
      </c>
      <c r="C34" s="92"/>
      <c r="D34" s="93" t="str">
        <f>IF($I34="","",VLOOKUP($I34,MASTER!$G:$CF,2,0))</f>
        <v/>
      </c>
      <c r="E34" s="93" t="str">
        <f>IF($I34="","",VLOOKUP($I34,MASTER!$G:$CF,25,0))</f>
        <v/>
      </c>
      <c r="F34" s="93" t="str">
        <f>IF($I34="","",VLOOKUP($I34,MASTER!$G:$CF,27,0))</f>
        <v/>
      </c>
      <c r="G34" s="761">
        <f t="shared" si="3"/>
        <v>0</v>
      </c>
      <c r="H34" s="240" t="str">
        <f t="shared" si="4"/>
        <v/>
      </c>
      <c r="I34" s="95"/>
      <c r="J34" s="96"/>
      <c r="K34" s="241"/>
      <c r="L34" s="265"/>
      <c r="M34" s="97"/>
      <c r="N34" s="226">
        <v>100</v>
      </c>
      <c r="O34" s="98"/>
      <c r="P34" s="93" t="str">
        <f>IF($I34="","",VLOOKUP($I34,MASTER!$G:$CF,65,0))</f>
        <v/>
      </c>
      <c r="Q34" s="93" t="str">
        <f>IF($I34="","",VLOOKUP($I34,MASTER!$G:$CF,37,0))</f>
        <v/>
      </c>
      <c r="R34" s="99" t="str">
        <f t="shared" si="5"/>
        <v/>
      </c>
      <c r="S34" s="93"/>
      <c r="T34" s="93" t="str">
        <f>IF($I34="","",VLOOKUP($I34,MASTER!$G:$CF,38,0))</f>
        <v/>
      </c>
      <c r="U34" s="100" t="str">
        <f t="shared" si="6"/>
        <v/>
      </c>
      <c r="V34" s="170" t="str">
        <f t="shared" si="7"/>
        <v/>
      </c>
      <c r="W34" s="101" t="str">
        <f t="shared" si="8"/>
        <v/>
      </c>
      <c r="X34" s="740" t="e">
        <f t="shared" si="9"/>
        <v>#VALUE!</v>
      </c>
      <c r="Y34" s="102"/>
      <c r="Z34" s="102" t="str">
        <f>IF(I34="","",Y34+W34/1440)</f>
        <v/>
      </c>
      <c r="AA34" s="102"/>
      <c r="AB34" s="102"/>
      <c r="AC34" s="95"/>
      <c r="AD34" s="93">
        <f>IFERROR(IF($I34="","",VLOOKUP($I34,MASTER!$G:$CF,48,0))*$W34,0)</f>
        <v>0</v>
      </c>
      <c r="AE34" s="93">
        <f>IFERROR(IF($I34="","",VLOOKUP($I34,MASTER!$G:$CF,49,0))*$W34,0)</f>
        <v>0</v>
      </c>
      <c r="AF34" s="93">
        <f>IFERROR(IF($I34="","",VLOOKUP($I34,MASTER!$G:$CF,50,0))*$W34,0)</f>
        <v>0</v>
      </c>
      <c r="AG34" s="93">
        <f>IFERROR(IF($I34="","",VLOOKUP($I34,MASTER!$G:$CF,51,0))*$W34,0)</f>
        <v>0</v>
      </c>
      <c r="AH34" s="103"/>
      <c r="AI34" s="745"/>
      <c r="AJ34" s="106">
        <f>IF(L34="",0,P34*L34)</f>
        <v>0</v>
      </c>
      <c r="AK34">
        <f>I34</f>
        <v>0</v>
      </c>
      <c r="AL34" s="104">
        <f>Y34</f>
        <v>0</v>
      </c>
      <c r="AM34" s="105" t="str">
        <f>IF(L34="","",L34*P34)</f>
        <v/>
      </c>
      <c r="AN34" s="106" t="str">
        <f>IF(W34="","",W34*P34)</f>
        <v/>
      </c>
      <c r="AO34" s="107" t="e">
        <f>+W34/(60*24)</f>
        <v>#VALUE!</v>
      </c>
    </row>
    <row r="35" spans="1:41" ht="50.1" customHeight="1">
      <c r="A35" s="271" t="e">
        <f>VLOOKUP($I35,MASTER!$B:$B,2,0)</f>
        <v>#N/A</v>
      </c>
      <c r="C35" s="92"/>
      <c r="D35" s="93" t="str">
        <f>IF($I35="","",VLOOKUP($I35,MASTER!$G:$CF,2,0))</f>
        <v/>
      </c>
      <c r="E35" s="93" t="str">
        <f>IF($I35="","",VLOOKUP($I35,MASTER!$G:$CF,25,0))</f>
        <v/>
      </c>
      <c r="F35" s="93" t="str">
        <f>IF($I35="","",VLOOKUP($I35,MASTER!$G:$CF,27,0))</f>
        <v/>
      </c>
      <c r="G35" s="761">
        <f t="shared" si="3"/>
        <v>0</v>
      </c>
      <c r="H35" s="240" t="str">
        <f t="shared" si="4"/>
        <v/>
      </c>
      <c r="I35" s="95"/>
      <c r="J35" s="96"/>
      <c r="K35" s="241"/>
      <c r="L35" s="265"/>
      <c r="M35" s="97"/>
      <c r="N35" s="242"/>
      <c r="O35" s="98"/>
      <c r="P35" s="93" t="str">
        <f>IF($I35="","",VLOOKUP($I35,MASTER!$G:$CF,65,0))</f>
        <v/>
      </c>
      <c r="Q35" s="93" t="str">
        <f>IF($I35="","",VLOOKUP($I35,MASTER!$G:$CF,37,0))</f>
        <v/>
      </c>
      <c r="R35" s="99" t="str">
        <f t="shared" si="5"/>
        <v/>
      </c>
      <c r="S35" s="93"/>
      <c r="T35" s="93" t="str">
        <f>IF($I35="","",VLOOKUP($I35,MASTER!$G:$CF,38,0))</f>
        <v/>
      </c>
      <c r="U35" s="100" t="str">
        <f t="shared" si="6"/>
        <v/>
      </c>
      <c r="V35" s="170" t="str">
        <f t="shared" si="7"/>
        <v/>
      </c>
      <c r="W35" s="101" t="str">
        <f t="shared" si="8"/>
        <v/>
      </c>
      <c r="X35" s="740" t="e">
        <f t="shared" si="9"/>
        <v>#VALUE!</v>
      </c>
      <c r="Y35" s="102"/>
      <c r="Z35" s="102" t="str">
        <f t="shared" ref="Z35" si="88">IF(I35="","",Y35+W35/1440)</f>
        <v/>
      </c>
      <c r="AA35" s="102"/>
      <c r="AB35" s="102"/>
      <c r="AC35" s="194"/>
      <c r="AD35" s="93">
        <f>IFERROR(IF($I35="","",VLOOKUP($I35,MASTER!$G:$CF,48,0))*$W35,0)</f>
        <v>0</v>
      </c>
      <c r="AE35" s="93">
        <f>IFERROR(IF($I35="","",VLOOKUP($I35,MASTER!$G:$CF,49,0))*$W35,0)</f>
        <v>0</v>
      </c>
      <c r="AF35" s="93">
        <f>IFERROR(IF($I35="","",VLOOKUP($I35,MASTER!$G:$CF,50,0))*$W35,0)</f>
        <v>0</v>
      </c>
      <c r="AG35" s="93">
        <f>IFERROR(IF($I35="","",VLOOKUP($I35,MASTER!$G:$CF,51,0))*$W35,0)</f>
        <v>0</v>
      </c>
      <c r="AH35" s="103"/>
      <c r="AI35" s="745"/>
      <c r="AJ35" s="106">
        <f t="shared" ref="AJ35" si="89">IF(L35="",0,P35*L35)</f>
        <v>0</v>
      </c>
      <c r="AK35">
        <f t="shared" ref="AK35" si="90">I35</f>
        <v>0</v>
      </c>
      <c r="AL35" s="104">
        <f t="shared" ref="AL35" si="91">Y35</f>
        <v>0</v>
      </c>
      <c r="AM35" s="105" t="str">
        <f t="shared" ref="AM35" si="92">IF(L35="","",L35*P35)</f>
        <v/>
      </c>
      <c r="AN35" s="106" t="str">
        <f t="shared" ref="AN35" si="93">IF(W35="","",W35*P35)</f>
        <v/>
      </c>
      <c r="AO35" s="107" t="e">
        <f t="shared" ref="AO35" si="94">+W35/(60*24)</f>
        <v>#VALUE!</v>
      </c>
    </row>
    <row r="36" spans="1:41" ht="50.1" customHeight="1">
      <c r="A36" s="271" t="e">
        <f>VLOOKUP($I36,MASTER!$B:$B,2,0)</f>
        <v>#N/A</v>
      </c>
      <c r="C36" s="92"/>
      <c r="D36" s="93" t="str">
        <f>IF($I36="","",VLOOKUP($I36,MASTER!$G:$CF,2,0))</f>
        <v/>
      </c>
      <c r="E36" s="93" t="str">
        <f>IF($I36="","",VLOOKUP($I36,MASTER!$G:$CF,25,0))</f>
        <v/>
      </c>
      <c r="F36" s="93" t="str">
        <f>IF($I36="","",VLOOKUP($I36,MASTER!$G:$CF,27,0))</f>
        <v/>
      </c>
      <c r="G36" s="761">
        <f t="shared" si="3"/>
        <v>0</v>
      </c>
      <c r="H36" s="240" t="str">
        <f t="shared" si="4"/>
        <v/>
      </c>
      <c r="I36" s="95"/>
      <c r="J36" s="96"/>
      <c r="K36" s="241"/>
      <c r="L36" s="265"/>
      <c r="M36" s="97"/>
      <c r="N36" s="226">
        <f t="shared" ref="N36" si="95">+L36</f>
        <v>0</v>
      </c>
      <c r="O36" s="98"/>
      <c r="P36" s="93" t="str">
        <f>IF($I36="","",VLOOKUP($I36,MASTER!$G:$CF,65,0))</f>
        <v/>
      </c>
      <c r="Q36" s="93" t="str">
        <f>IF($I36="","",VLOOKUP($I36,MASTER!$G:$CF,37,0))</f>
        <v/>
      </c>
      <c r="R36" s="99" t="str">
        <f t="shared" si="5"/>
        <v/>
      </c>
      <c r="S36" s="93"/>
      <c r="T36" s="93" t="str">
        <f>IF($I36="","",VLOOKUP($I36,MASTER!$G:$CF,38,0))</f>
        <v/>
      </c>
      <c r="U36" s="100" t="str">
        <f t="shared" si="6"/>
        <v/>
      </c>
      <c r="V36" s="170" t="str">
        <f t="shared" si="7"/>
        <v/>
      </c>
      <c r="W36" s="101" t="str">
        <f t="shared" si="8"/>
        <v/>
      </c>
      <c r="X36" s="740" t="e">
        <f t="shared" si="9"/>
        <v>#VALUE!</v>
      </c>
      <c r="Y36" s="102"/>
      <c r="Z36" s="102" t="str">
        <f>IF(I36="","",Y36+W36/1440)</f>
        <v/>
      </c>
      <c r="AA36" s="102"/>
      <c r="AB36" s="102"/>
      <c r="AC36" s="194"/>
      <c r="AD36" s="93">
        <f>IFERROR(IF($I36="","",VLOOKUP($I36,MASTER!$G:$CF,48,0))*$W36,0)</f>
        <v>0</v>
      </c>
      <c r="AE36" s="93">
        <f>IFERROR(IF($I36="","",VLOOKUP($I36,MASTER!$G:$CF,49,0))*$W36,0)</f>
        <v>0</v>
      </c>
      <c r="AF36" s="93">
        <f>IFERROR(IF($I36="","",VLOOKUP($I36,MASTER!$G:$CF,50,0))*$W36,0)</f>
        <v>0</v>
      </c>
      <c r="AG36" s="93">
        <f>IFERROR(IF($I36="","",VLOOKUP($I36,MASTER!$G:$CF,51,0))*$W36,0)</f>
        <v>0</v>
      </c>
      <c r="AH36" s="103"/>
      <c r="AI36" s="745"/>
      <c r="AJ36" s="106">
        <f>IF(L36="",0,P36*L36)</f>
        <v>0</v>
      </c>
      <c r="AK36">
        <f t="shared" ref="AK36" si="96">I36</f>
        <v>0</v>
      </c>
      <c r="AL36" s="104">
        <f>Y36</f>
        <v>0</v>
      </c>
      <c r="AM36" s="105" t="str">
        <f>IF(L36="","",L36*P36)</f>
        <v/>
      </c>
      <c r="AN36" s="106" t="str">
        <f>IF(W36="","",W36*P36)</f>
        <v/>
      </c>
      <c r="AO36" s="107" t="e">
        <f>+W36/(60*24)</f>
        <v>#VALUE!</v>
      </c>
    </row>
    <row r="37" spans="1:41" ht="50.1" customHeight="1">
      <c r="A37" s="271" t="e">
        <f>VLOOKUP($I37,MASTER!$B:$B,2,0)</f>
        <v>#N/A</v>
      </c>
      <c r="C37" s="92"/>
      <c r="D37" s="93" t="str">
        <f>IF($I37="","",VLOOKUP($I37,MASTER!$G:$CF,2,0))</f>
        <v/>
      </c>
      <c r="E37" s="93" t="str">
        <f>IF($I37="","",VLOOKUP($I37,MASTER!$G:$CF,25,0))</f>
        <v/>
      </c>
      <c r="F37" s="93" t="str">
        <f>IF($I37="","",VLOOKUP($I37,MASTER!$G:$CF,27,0))</f>
        <v/>
      </c>
      <c r="G37" s="761">
        <f t="shared" si="3"/>
        <v>0</v>
      </c>
      <c r="H37" s="240" t="str">
        <f t="shared" si="4"/>
        <v/>
      </c>
      <c r="I37" s="95"/>
      <c r="J37" s="96"/>
      <c r="K37" s="241"/>
      <c r="L37" s="265"/>
      <c r="M37" s="97"/>
      <c r="N37" s="262"/>
      <c r="O37" s="98"/>
      <c r="P37" s="93" t="str">
        <f>IF($I37="","",VLOOKUP($I37,MASTER!$G:$CF,65,0))</f>
        <v/>
      </c>
      <c r="Q37" s="93" t="str">
        <f>IF($I37="","",VLOOKUP($I37,MASTER!$G:$CF,37,0))</f>
        <v/>
      </c>
      <c r="R37" s="99" t="str">
        <f t="shared" si="5"/>
        <v/>
      </c>
      <c r="S37" s="93"/>
      <c r="T37" s="93" t="str">
        <f>IF($I37="","",VLOOKUP($I37,MASTER!$G:$CF,38,0))</f>
        <v/>
      </c>
      <c r="U37" s="100" t="str">
        <f t="shared" si="6"/>
        <v/>
      </c>
      <c r="V37" s="170" t="str">
        <f t="shared" si="7"/>
        <v/>
      </c>
      <c r="W37" s="101" t="str">
        <f t="shared" si="8"/>
        <v/>
      </c>
      <c r="X37" s="740" t="e">
        <f t="shared" si="9"/>
        <v>#VALUE!</v>
      </c>
      <c r="Y37" s="102" t="str">
        <f t="shared" ref="Y37:Y38" si="97">+Z36</f>
        <v/>
      </c>
      <c r="Z37" s="102" t="str">
        <f>IF(I37="","",Y37+W37/1440)</f>
        <v/>
      </c>
      <c r="AA37" s="102"/>
      <c r="AB37" s="102"/>
      <c r="AC37" s="194"/>
      <c r="AD37" s="93">
        <f>IFERROR(IF($I37="","",VLOOKUP($I37,MASTER!$G:$CF,48,0))*$W37,0)</f>
        <v>0</v>
      </c>
      <c r="AE37" s="93">
        <f>IFERROR(IF($I37="","",VLOOKUP($I37,MASTER!$G:$CF,49,0))*$W37,0)</f>
        <v>0</v>
      </c>
      <c r="AF37" s="93">
        <f>IFERROR(IF($I37="","",VLOOKUP($I37,MASTER!$G:$CF,50,0))*$W37,0)</f>
        <v>0</v>
      </c>
      <c r="AG37" s="93">
        <f>IFERROR(IF($I37="","",VLOOKUP($I37,MASTER!$G:$CF,51,0))*$W37,0)</f>
        <v>0</v>
      </c>
      <c r="AH37" s="103"/>
      <c r="AI37" s="745"/>
      <c r="AJ37" s="106">
        <f t="shared" ref="AJ37" si="98">IF(L37="",0,P37*L37)</f>
        <v>0</v>
      </c>
      <c r="AK37">
        <f t="shared" ref="AK37" si="99">I37</f>
        <v>0</v>
      </c>
      <c r="AL37" s="104" t="str">
        <f>Y37</f>
        <v/>
      </c>
      <c r="AM37" s="105" t="str">
        <f>IF(L37="","",L37*P37)</f>
        <v/>
      </c>
      <c r="AN37" s="106" t="str">
        <f>IF(W37="","",W37*P37)</f>
        <v/>
      </c>
      <c r="AO37" s="107" t="e">
        <f>+W37/(60*24)</f>
        <v>#VALUE!</v>
      </c>
    </row>
    <row r="38" spans="1:41" ht="50.1" customHeight="1">
      <c r="A38" s="271" t="e">
        <f>VLOOKUP($I38,MASTER!$B:$B,2,0)</f>
        <v>#N/A</v>
      </c>
      <c r="C38" s="92"/>
      <c r="D38" s="93" t="str">
        <f>IF($I38="","",VLOOKUP($I38,MASTER!$G:$CF,2,0))</f>
        <v/>
      </c>
      <c r="E38" s="93" t="str">
        <f>IF($I38="","",VLOOKUP($I38,MASTER!$G:$CF,25,0))</f>
        <v/>
      </c>
      <c r="F38" s="93" t="str">
        <f>IF($I38="","",VLOOKUP($I38,MASTER!$G:$CF,27,0))</f>
        <v/>
      </c>
      <c r="G38" s="761">
        <f t="shared" si="3"/>
        <v>0</v>
      </c>
      <c r="H38" s="240" t="str">
        <f t="shared" si="4"/>
        <v/>
      </c>
      <c r="I38" s="95"/>
      <c r="J38" s="96"/>
      <c r="K38" s="241"/>
      <c r="L38" s="265"/>
      <c r="M38" s="97"/>
      <c r="N38" s="226">
        <f>+L38</f>
        <v>0</v>
      </c>
      <c r="O38" s="98"/>
      <c r="P38" s="93" t="str">
        <f>IF($I38="","",VLOOKUP($I38,MASTER!$G:$CF,65,0))</f>
        <v/>
      </c>
      <c r="Q38" s="93" t="str">
        <f>IF($I38="","",VLOOKUP($I38,MASTER!$G:$CF,37,0))</f>
        <v/>
      </c>
      <c r="R38" s="99" t="str">
        <f t="shared" si="5"/>
        <v/>
      </c>
      <c r="S38" s="93"/>
      <c r="T38" s="93" t="str">
        <f>IF($I38="","",VLOOKUP($I38,MASTER!$G:$CF,38,0))</f>
        <v/>
      </c>
      <c r="U38" s="100" t="str">
        <f t="shared" si="6"/>
        <v/>
      </c>
      <c r="V38" s="170" t="str">
        <f t="shared" si="7"/>
        <v/>
      </c>
      <c r="W38" s="101" t="str">
        <f t="shared" si="8"/>
        <v/>
      </c>
      <c r="X38" s="740" t="e">
        <f t="shared" si="9"/>
        <v>#VALUE!</v>
      </c>
      <c r="Y38" s="102" t="str">
        <f t="shared" si="97"/>
        <v/>
      </c>
      <c r="Z38" s="102" t="str">
        <f t="shared" ref="Z38" si="100">IF(I38="","",Y38+W38/1440)</f>
        <v/>
      </c>
      <c r="AA38" s="102"/>
      <c r="AB38" s="102"/>
      <c r="AC38" s="194"/>
      <c r="AD38" s="93">
        <f>IFERROR(IF($I38="","",VLOOKUP($I38,MASTER!$G:$CF,48,0))*$W38,0)</f>
        <v>0</v>
      </c>
      <c r="AE38" s="93">
        <f>IFERROR(IF($I38="","",VLOOKUP($I38,MASTER!$G:$CF,49,0))*$W38,0)</f>
        <v>0</v>
      </c>
      <c r="AF38" s="93">
        <f>IFERROR(IF($I38="","",VLOOKUP($I38,MASTER!$G:$CF,50,0))*$W38,0)</f>
        <v>0</v>
      </c>
      <c r="AG38" s="93">
        <f>IFERROR(IF($I38="","",VLOOKUP($I38,MASTER!$G:$CF,51,0))*$W38,0)</f>
        <v>0</v>
      </c>
      <c r="AH38" s="103"/>
      <c r="AI38" s="745"/>
      <c r="AJ38" s="106">
        <f>IF(L38="",0,P38*L38)</f>
        <v>0</v>
      </c>
      <c r="AK38">
        <f>I38</f>
        <v>0</v>
      </c>
      <c r="AL38" s="104" t="str">
        <f t="shared" ref="AL38" si="101">Y38</f>
        <v/>
      </c>
      <c r="AM38" s="105" t="str">
        <f t="shared" ref="AM38" si="102">IF(L38="","",L38*P38)</f>
        <v/>
      </c>
      <c r="AN38" s="106" t="str">
        <f t="shared" ref="AN38" si="103">IF(W38="","",W38*P38)</f>
        <v/>
      </c>
      <c r="AO38" s="107" t="e">
        <f t="shared" ref="AO38" si="104">+W38/(60*24)</f>
        <v>#VALUE!</v>
      </c>
    </row>
    <row r="39" spans="1:41" ht="50.1" customHeight="1">
      <c r="A39" s="271" t="e">
        <f>VLOOKUP($I39,MASTER!$B:$B,2,0)</f>
        <v>#N/A</v>
      </c>
      <c r="C39" s="92"/>
      <c r="D39" s="93" t="str">
        <f>IF($I39="","",VLOOKUP($I39,MASTER!$G:$CF,2,0))</f>
        <v/>
      </c>
      <c r="E39" s="93" t="str">
        <f>IF($I39="","",VLOOKUP($I39,MASTER!$G:$CF,25,0))</f>
        <v/>
      </c>
      <c r="F39" s="93" t="str">
        <f>IF($I39="","",VLOOKUP($I39,MASTER!$G:$CF,27,0))</f>
        <v/>
      </c>
      <c r="G39" s="761">
        <f t="shared" si="3"/>
        <v>0</v>
      </c>
      <c r="H39" s="240" t="str">
        <f t="shared" si="4"/>
        <v/>
      </c>
      <c r="I39" s="95"/>
      <c r="J39" s="96"/>
      <c r="K39" s="241"/>
      <c r="L39" s="265"/>
      <c r="M39" s="97"/>
      <c r="N39" s="226">
        <f>+L39</f>
        <v>0</v>
      </c>
      <c r="O39" s="98"/>
      <c r="P39" s="93" t="str">
        <f>IF($I39="","",VLOOKUP($I39,MASTER!$G:$CF,65,0))</f>
        <v/>
      </c>
      <c r="Q39" s="93" t="str">
        <f>IF($I39="","",VLOOKUP($I39,MASTER!$G:$CF,37,0))</f>
        <v/>
      </c>
      <c r="R39" s="99" t="str">
        <f t="shared" si="5"/>
        <v/>
      </c>
      <c r="S39" s="93"/>
      <c r="T39" s="93" t="str">
        <f>IF($I39="","",VLOOKUP($I39,MASTER!$G:$CF,38,0))</f>
        <v/>
      </c>
      <c r="U39" s="100" t="str">
        <f t="shared" si="6"/>
        <v/>
      </c>
      <c r="V39" s="170" t="str">
        <f t="shared" si="7"/>
        <v/>
      </c>
      <c r="W39" s="101" t="str">
        <f t="shared" si="8"/>
        <v/>
      </c>
      <c r="X39" s="740" t="e">
        <f t="shared" si="9"/>
        <v>#VALUE!</v>
      </c>
      <c r="Y39" s="102"/>
      <c r="Z39" s="102" t="str">
        <f t="shared" ref="Z39:Z50" si="105">IF(I39="","",Y39+W39/1440)</f>
        <v/>
      </c>
      <c r="AA39" s="102"/>
      <c r="AB39" s="102"/>
      <c r="AC39" s="194"/>
      <c r="AD39" s="93">
        <f>IFERROR(IF($I39="","",VLOOKUP($I39,MASTER!$G:$CF,48,0))*$W39,0)</f>
        <v>0</v>
      </c>
      <c r="AE39" s="93">
        <f>IFERROR(IF($I39="","",VLOOKUP($I39,MASTER!$G:$CF,49,0))*$W39,0)</f>
        <v>0</v>
      </c>
      <c r="AF39" s="93">
        <f>IFERROR(IF($I39="","",VLOOKUP($I39,MASTER!$G:$CF,50,0))*$W39,0)</f>
        <v>0</v>
      </c>
      <c r="AG39" s="93">
        <f>IFERROR(IF($I39="","",VLOOKUP($I39,MASTER!$G:$CF,51,0))*$W39,0)</f>
        <v>0</v>
      </c>
      <c r="AH39" s="103"/>
      <c r="AI39" s="745" t="str">
        <f>IF(AH39="","",(AH39*P39))</f>
        <v/>
      </c>
      <c r="AJ39" s="106">
        <f t="shared" ref="AJ39" si="106">IF(L39="",0,P39*L39)</f>
        <v>0</v>
      </c>
      <c r="AK39">
        <f>I39</f>
        <v>0</v>
      </c>
      <c r="AL39" s="104">
        <f>Y39</f>
        <v>0</v>
      </c>
      <c r="AM39" s="105" t="str">
        <f>IF(L39="","",L39*P39)</f>
        <v/>
      </c>
      <c r="AN39" s="106" t="str">
        <f>IF(W39="","",W39*P39)</f>
        <v/>
      </c>
      <c r="AO39" s="107" t="e">
        <f>+W39/(60*24)</f>
        <v>#VALUE!</v>
      </c>
    </row>
    <row r="40" spans="1:41" ht="50.1" customHeight="1">
      <c r="A40" s="271" t="e">
        <f>VLOOKUP($I40,MASTER!$B:$B,2,0)</f>
        <v>#N/A</v>
      </c>
      <c r="C40" s="92"/>
      <c r="D40" s="93" t="str">
        <f>IF($I40="","",VLOOKUP($I40,MASTER!$G:$CF,2,0))</f>
        <v/>
      </c>
      <c r="E40" s="93" t="str">
        <f>IF($I40="","",VLOOKUP($I40,MASTER!$G:$CF,25,0))</f>
        <v/>
      </c>
      <c r="F40" s="93" t="str">
        <f>IF($I40="","",VLOOKUP($I40,MASTER!$G:$CF,27,0))</f>
        <v/>
      </c>
      <c r="G40" s="761">
        <f t="shared" si="3"/>
        <v>0</v>
      </c>
      <c r="H40" s="240" t="str">
        <f t="shared" si="4"/>
        <v/>
      </c>
      <c r="I40" s="95"/>
      <c r="J40" s="96"/>
      <c r="K40" s="241"/>
      <c r="L40" s="265"/>
      <c r="M40" s="97"/>
      <c r="N40" s="243"/>
      <c r="O40" s="98"/>
      <c r="P40" s="93" t="str">
        <f>IF($I40="","",VLOOKUP($I40,MASTER!$G:$CF,65,0))</f>
        <v/>
      </c>
      <c r="Q40" s="93" t="str">
        <f>IF($I40="","",VLOOKUP($I40,MASTER!$G:$CF,37,0))</f>
        <v/>
      </c>
      <c r="R40" s="99" t="str">
        <f t="shared" si="5"/>
        <v/>
      </c>
      <c r="S40" s="93"/>
      <c r="T40" s="93" t="str">
        <f>IF($I40="","",VLOOKUP($I40,MASTER!$G:$CF,38,0))</f>
        <v/>
      </c>
      <c r="U40" s="100" t="str">
        <f t="shared" si="6"/>
        <v/>
      </c>
      <c r="V40" s="170" t="str">
        <f t="shared" si="7"/>
        <v/>
      </c>
      <c r="W40" s="101" t="str">
        <f t="shared" si="8"/>
        <v/>
      </c>
      <c r="X40" s="740" t="e">
        <f t="shared" si="9"/>
        <v>#VALUE!</v>
      </c>
      <c r="Y40" s="102" t="str">
        <f t="shared" ref="Y40:Y44" si="107">+Z39</f>
        <v/>
      </c>
      <c r="Z40" s="102" t="str">
        <f t="shared" si="105"/>
        <v/>
      </c>
      <c r="AA40" s="102"/>
      <c r="AB40" s="102"/>
      <c r="AC40" s="194"/>
      <c r="AD40" s="93">
        <f>IFERROR(IF($I40="","",VLOOKUP($I40,MASTER!$G:$CF,48,0))*$W40,0)</f>
        <v>0</v>
      </c>
      <c r="AE40" s="93">
        <f>IFERROR(IF($I40="","",VLOOKUP($I40,MASTER!$G:$CF,49,0))*$W40,0)</f>
        <v>0</v>
      </c>
      <c r="AF40" s="93">
        <f>IFERROR(IF($I40="","",VLOOKUP($I40,MASTER!$G:$CF,50,0))*$W40,0)</f>
        <v>0</v>
      </c>
      <c r="AG40" s="93">
        <f>IFERROR(IF($I40="","",VLOOKUP($I40,MASTER!$G:$CF,51,0))*$W40,0)</f>
        <v>0</v>
      </c>
      <c r="AH40" s="103"/>
      <c r="AI40" s="745"/>
      <c r="AJ40" s="106">
        <f>IF(L40="",0,P40*L40)</f>
        <v>0</v>
      </c>
      <c r="AK40">
        <f>I40</f>
        <v>0</v>
      </c>
      <c r="AL40" s="104" t="str">
        <f>Y40</f>
        <v/>
      </c>
      <c r="AM40" s="105" t="str">
        <f>IF(L40="","",L40*P40)</f>
        <v/>
      </c>
      <c r="AN40" s="106" t="str">
        <f>IF(W40="","",W40*P40)</f>
        <v/>
      </c>
      <c r="AO40" s="107" t="e">
        <f>+W40/(60*24)</f>
        <v>#VALUE!</v>
      </c>
    </row>
    <row r="41" spans="1:41" ht="50.1" customHeight="1">
      <c r="A41" s="271" t="e">
        <f>VLOOKUP($I41,MASTER!$B:$B,2,0)</f>
        <v>#N/A</v>
      </c>
      <c r="C41" s="92"/>
      <c r="D41" s="93" t="str">
        <f>IF($I41="","",VLOOKUP($I41,MASTER!$G:$CF,2,0))</f>
        <v/>
      </c>
      <c r="E41" s="93" t="str">
        <f>IF($I41="","",VLOOKUP($I41,MASTER!$G:$CF,25,0))</f>
        <v/>
      </c>
      <c r="F41" s="93" t="str">
        <f>IF($I41="","",VLOOKUP($I41,MASTER!$G:$CF,27,0))</f>
        <v/>
      </c>
      <c r="G41" s="761">
        <f t="shared" si="3"/>
        <v>0</v>
      </c>
      <c r="H41" s="240" t="str">
        <f t="shared" si="4"/>
        <v/>
      </c>
      <c r="I41" s="95"/>
      <c r="J41" s="96"/>
      <c r="K41" s="241"/>
      <c r="L41" s="265"/>
      <c r="M41" s="97"/>
      <c r="N41" s="242"/>
      <c r="O41" s="98"/>
      <c r="P41" s="93" t="str">
        <f>IF($I41="","",VLOOKUP($I41,MASTER!$G:$CF,65,0))</f>
        <v/>
      </c>
      <c r="Q41" s="93" t="str">
        <f>IF($I41="","",VLOOKUP($I41,MASTER!$G:$CF,37,0))</f>
        <v/>
      </c>
      <c r="R41" s="99" t="str">
        <f t="shared" si="5"/>
        <v/>
      </c>
      <c r="S41" s="93"/>
      <c r="T41" s="93" t="str">
        <f>IF($I41="","",VLOOKUP($I41,MASTER!$G:$CF,38,0))</f>
        <v/>
      </c>
      <c r="U41" s="100" t="str">
        <f t="shared" si="6"/>
        <v/>
      </c>
      <c r="V41" s="170" t="str">
        <f t="shared" si="7"/>
        <v/>
      </c>
      <c r="W41" s="101" t="str">
        <f t="shared" si="8"/>
        <v/>
      </c>
      <c r="X41" s="740" t="e">
        <f t="shared" si="9"/>
        <v>#VALUE!</v>
      </c>
      <c r="Y41" s="102" t="str">
        <f t="shared" si="107"/>
        <v/>
      </c>
      <c r="Z41" s="102" t="str">
        <f t="shared" si="105"/>
        <v/>
      </c>
      <c r="AA41" s="102"/>
      <c r="AB41" s="102"/>
      <c r="AC41" s="194"/>
      <c r="AD41" s="93">
        <f>IFERROR(IF($I41="","",VLOOKUP($I41,MASTER!$G:$CF,48,0))*$W41,0)</f>
        <v>0</v>
      </c>
      <c r="AE41" s="93">
        <f>IFERROR(IF($I41="","",VLOOKUP($I41,MASTER!$G:$CF,49,0))*$W41,0)</f>
        <v>0</v>
      </c>
      <c r="AF41" s="93">
        <f>IFERROR(IF($I41="","",VLOOKUP($I41,MASTER!$G:$CF,50,0))*$W41,0)</f>
        <v>0</v>
      </c>
      <c r="AG41" s="93">
        <f>IFERROR(IF($I41="","",VLOOKUP($I41,MASTER!$G:$CF,51,0))*$W41,0)</f>
        <v>0</v>
      </c>
      <c r="AH41" s="103"/>
      <c r="AI41" s="745"/>
      <c r="AJ41" s="106">
        <f>IF(L41="",0,P41*L41)</f>
        <v>0</v>
      </c>
      <c r="AK41">
        <f t="shared" ref="AK41" si="108">I41</f>
        <v>0</v>
      </c>
      <c r="AL41" s="104" t="str">
        <f>Y41</f>
        <v/>
      </c>
      <c r="AM41" s="105" t="str">
        <f>IF(L41="","",L41*P41)</f>
        <v/>
      </c>
      <c r="AN41" s="106" t="str">
        <f>IF(W41="","",W41*P41)</f>
        <v/>
      </c>
      <c r="AO41" s="107" t="e">
        <f>+W41/(60*24)</f>
        <v>#VALUE!</v>
      </c>
    </row>
    <row r="42" spans="1:41" ht="50.1" customHeight="1">
      <c r="A42" s="271" t="e">
        <f>VLOOKUP($I42,MASTER!$B:$B,2,0)</f>
        <v>#N/A</v>
      </c>
      <c r="C42" s="92"/>
      <c r="D42" s="93" t="str">
        <f>IF($I42="","",VLOOKUP($I42,MASTER!$G:$CF,2,0))</f>
        <v/>
      </c>
      <c r="E42" s="93" t="str">
        <f>IF($I42="","",VLOOKUP($I42,MASTER!$G:$CF,25,0))</f>
        <v/>
      </c>
      <c r="F42" s="93" t="str">
        <f>IF($I42="","",VLOOKUP($I42,MASTER!$G:$CF,27,0))</f>
        <v/>
      </c>
      <c r="G42" s="761">
        <f t="shared" si="3"/>
        <v>0</v>
      </c>
      <c r="H42" s="240" t="str">
        <f t="shared" si="4"/>
        <v/>
      </c>
      <c r="I42" s="95"/>
      <c r="J42" s="96"/>
      <c r="K42" s="241"/>
      <c r="L42" s="265"/>
      <c r="M42" s="97"/>
      <c r="N42" s="226">
        <f>+L42</f>
        <v>0</v>
      </c>
      <c r="O42" s="98"/>
      <c r="P42" s="93" t="str">
        <f>IF($I42="","",VLOOKUP($I42,MASTER!$G:$CF,65,0))</f>
        <v/>
      </c>
      <c r="Q42" s="93" t="str">
        <f>IF($I42="","",VLOOKUP($I42,MASTER!$G:$CF,37,0))</f>
        <v/>
      </c>
      <c r="R42" s="99" t="str">
        <f t="shared" si="5"/>
        <v/>
      </c>
      <c r="S42" s="93"/>
      <c r="T42" s="93" t="str">
        <f>IF($I42="","",VLOOKUP($I42,MASTER!$G:$CF,38,0))</f>
        <v/>
      </c>
      <c r="U42" s="100" t="str">
        <f t="shared" si="6"/>
        <v/>
      </c>
      <c r="V42" s="170" t="str">
        <f t="shared" si="7"/>
        <v/>
      </c>
      <c r="W42" s="101" t="str">
        <f t="shared" si="8"/>
        <v/>
      </c>
      <c r="X42" s="740" t="e">
        <f t="shared" si="9"/>
        <v>#VALUE!</v>
      </c>
      <c r="Y42" s="102" t="str">
        <f t="shared" si="107"/>
        <v/>
      </c>
      <c r="Z42" s="102" t="str">
        <f t="shared" si="105"/>
        <v/>
      </c>
      <c r="AA42" s="102"/>
      <c r="AB42" s="102"/>
      <c r="AC42" s="194"/>
      <c r="AD42" s="93">
        <f>IFERROR(IF($I42="","",VLOOKUP($I42,MASTER!$G:$CF,48,0))*$W42,0)</f>
        <v>0</v>
      </c>
      <c r="AE42" s="93">
        <f>IFERROR(IF($I42="","",VLOOKUP($I42,MASTER!$G:$CF,49,0))*$W42,0)</f>
        <v>0</v>
      </c>
      <c r="AF42" s="93">
        <f>IFERROR(IF($I42="","",VLOOKUP($I42,MASTER!$G:$CF,50,0))*$W42,0)</f>
        <v>0</v>
      </c>
      <c r="AG42" s="93">
        <f>IFERROR(IF($I42="","",VLOOKUP($I42,MASTER!$G:$CF,51,0))*$W42,0)</f>
        <v>0</v>
      </c>
      <c r="AH42" s="103"/>
      <c r="AI42" s="745" t="str">
        <f>IF(AH42="","",(AH42*P42))</f>
        <v/>
      </c>
      <c r="AJ42" s="106">
        <f t="shared" ref="AJ42" si="109">IF(L42="",0,P42*L42)</f>
        <v>0</v>
      </c>
      <c r="AK42">
        <f>I42</f>
        <v>0</v>
      </c>
      <c r="AL42" s="104" t="str">
        <f>Y42</f>
        <v/>
      </c>
      <c r="AM42" s="105" t="str">
        <f>IF(L42="","",L42*P42)</f>
        <v/>
      </c>
      <c r="AN42" s="106" t="str">
        <f>IF(W42="","",W42*P42)</f>
        <v/>
      </c>
      <c r="AO42" s="107" t="e">
        <f>+W42/(60*24)</f>
        <v>#VALUE!</v>
      </c>
    </row>
    <row r="43" spans="1:41" ht="50.1" customHeight="1">
      <c r="A43" s="271" t="e">
        <f>VLOOKUP($I43,MASTER!$B:$B,2,0)</f>
        <v>#N/A</v>
      </c>
      <c r="C43" s="92"/>
      <c r="D43" s="93" t="str">
        <f>IF($I43="","",VLOOKUP($I43,MASTER!$G:$CF,2,0))</f>
        <v/>
      </c>
      <c r="E43" s="93" t="str">
        <f>IF($I43="","",VLOOKUP($I43,MASTER!$G:$CF,25,0))</f>
        <v/>
      </c>
      <c r="F43" s="93" t="str">
        <f>IF($I43="","",VLOOKUP($I43,MASTER!$G:$CF,27,0))</f>
        <v/>
      </c>
      <c r="G43" s="761">
        <f t="shared" si="3"/>
        <v>0</v>
      </c>
      <c r="H43" s="240" t="str">
        <f t="shared" si="4"/>
        <v/>
      </c>
      <c r="I43" s="95"/>
      <c r="J43" s="96"/>
      <c r="K43" s="241"/>
      <c r="L43" s="265"/>
      <c r="M43" s="97"/>
      <c r="N43" s="226">
        <f>+L43</f>
        <v>0</v>
      </c>
      <c r="O43" s="98"/>
      <c r="P43" s="93" t="str">
        <f>IF($I43="","",VLOOKUP($I43,MASTER!$G:$CF,65,0))</f>
        <v/>
      </c>
      <c r="Q43" s="93" t="str">
        <f>IF($I43="","",VLOOKUP($I43,MASTER!$G:$CF,37,0))</f>
        <v/>
      </c>
      <c r="R43" s="99" t="str">
        <f t="shared" si="5"/>
        <v/>
      </c>
      <c r="S43" s="93"/>
      <c r="T43" s="93" t="str">
        <f>IF($I43="","",VLOOKUP($I43,MASTER!$G:$CF,38,0))</f>
        <v/>
      </c>
      <c r="U43" s="100" t="str">
        <f t="shared" si="6"/>
        <v/>
      </c>
      <c r="V43" s="170" t="str">
        <f t="shared" si="7"/>
        <v/>
      </c>
      <c r="W43" s="101" t="str">
        <f t="shared" si="8"/>
        <v/>
      </c>
      <c r="X43" s="740" t="e">
        <f t="shared" si="9"/>
        <v>#VALUE!</v>
      </c>
      <c r="Y43" s="295"/>
      <c r="Z43" s="102" t="str">
        <f t="shared" si="105"/>
        <v/>
      </c>
      <c r="AA43" s="102"/>
      <c r="AB43" s="102"/>
      <c r="AC43" s="194"/>
      <c r="AD43" s="93">
        <f>IFERROR(IF($I43="","",VLOOKUP($I43,MASTER!$G:$CF,48,0))*$W43,0)</f>
        <v>0</v>
      </c>
      <c r="AE43" s="93">
        <f>IFERROR(IF($I43="","",VLOOKUP($I43,MASTER!$G:$CF,49,0))*$W43,0)</f>
        <v>0</v>
      </c>
      <c r="AF43" s="93">
        <f>IFERROR(IF($I43="","",VLOOKUP($I43,MASTER!$G:$CF,50,0))*$W43,0)</f>
        <v>0</v>
      </c>
      <c r="AG43" s="93">
        <f>IFERROR(IF($I43="","",VLOOKUP($I43,MASTER!$G:$CF,51,0))*$W43,0)</f>
        <v>0</v>
      </c>
      <c r="AH43" s="103"/>
      <c r="AI43" s="745"/>
      <c r="AJ43" s="106">
        <f>IF(L43="",0,P43*L43)</f>
        <v>0</v>
      </c>
      <c r="AK43">
        <f t="shared" ref="AK43" si="110">I43</f>
        <v>0</v>
      </c>
      <c r="AL43" s="104">
        <f t="shared" ref="AL43" si="111">Y43</f>
        <v>0</v>
      </c>
      <c r="AM43" s="105" t="str">
        <f t="shared" ref="AM43" si="112">IF(L43="","",L43*P43)</f>
        <v/>
      </c>
      <c r="AN43" s="106" t="str">
        <f t="shared" ref="AN43" si="113">IF(W43="","",W43*P43)</f>
        <v/>
      </c>
      <c r="AO43" s="107" t="e">
        <f t="shared" ref="AO43" si="114">+W43/(60*24)</f>
        <v>#VALUE!</v>
      </c>
    </row>
    <row r="44" spans="1:41" ht="50.1" customHeight="1">
      <c r="A44" s="271" t="e">
        <f>VLOOKUP($I44,MASTER!$B:$B,2,0)</f>
        <v>#N/A</v>
      </c>
      <c r="C44" s="92"/>
      <c r="D44" s="93" t="str">
        <f>IF($I44="","",VLOOKUP($I44,MASTER!$G:$CF,2,0))</f>
        <v/>
      </c>
      <c r="E44" s="93" t="str">
        <f>IF($I44="","",VLOOKUP($I44,MASTER!$G:$CF,25,0))</f>
        <v/>
      </c>
      <c r="F44" s="93" t="str">
        <f>IF($I44="","",VLOOKUP($I44,MASTER!$G:$CF,27,0))</f>
        <v/>
      </c>
      <c r="G44" s="761">
        <f t="shared" si="3"/>
        <v>0</v>
      </c>
      <c r="H44" s="240" t="str">
        <f t="shared" si="4"/>
        <v/>
      </c>
      <c r="I44" s="95"/>
      <c r="J44" s="96"/>
      <c r="K44" s="241"/>
      <c r="L44" s="265"/>
      <c r="M44" s="97"/>
      <c r="N44" s="242"/>
      <c r="O44" s="98"/>
      <c r="P44" s="93" t="str">
        <f>IF($I44="","",VLOOKUP($I44,MASTER!$G:$CF,65,0))</f>
        <v/>
      </c>
      <c r="Q44" s="93" t="str">
        <f>IF($I44="","",VLOOKUP($I44,MASTER!$G:$CF,37,0))</f>
        <v/>
      </c>
      <c r="R44" s="99" t="str">
        <f t="shared" si="5"/>
        <v/>
      </c>
      <c r="S44" s="93"/>
      <c r="T44" s="93" t="str">
        <f>IF($I44="","",VLOOKUP($I44,MASTER!$G:$CF,38,0))</f>
        <v/>
      </c>
      <c r="U44" s="100" t="str">
        <f t="shared" si="6"/>
        <v/>
      </c>
      <c r="V44" s="170" t="str">
        <f t="shared" si="7"/>
        <v/>
      </c>
      <c r="W44" s="101" t="str">
        <f t="shared" si="8"/>
        <v/>
      </c>
      <c r="X44" s="740" t="e">
        <f t="shared" si="9"/>
        <v>#VALUE!</v>
      </c>
      <c r="Y44" s="102" t="str">
        <f t="shared" si="107"/>
        <v/>
      </c>
      <c r="Z44" s="102" t="str">
        <f t="shared" si="105"/>
        <v/>
      </c>
      <c r="AA44" s="102"/>
      <c r="AB44" s="102"/>
      <c r="AC44" s="95"/>
      <c r="AD44" s="93">
        <f>IFERROR(IF($I44="","",VLOOKUP($I44,MASTER!$G:$CF,48,0))*$W44,0)</f>
        <v>0</v>
      </c>
      <c r="AE44" s="93">
        <f>IFERROR(IF($I44="","",VLOOKUP($I44,MASTER!$G:$CF,49,0))*$W44,0)</f>
        <v>0</v>
      </c>
      <c r="AF44" s="93">
        <f>IFERROR(IF($I44="","",VLOOKUP($I44,MASTER!$G:$CF,50,0))*$W44,0)</f>
        <v>0</v>
      </c>
      <c r="AG44" s="93">
        <f>IFERROR(IF($I44="","",VLOOKUP($I44,MASTER!$G:$CF,51,0))*$W44,0)</f>
        <v>0</v>
      </c>
      <c r="AH44" s="103"/>
      <c r="AI44" s="745"/>
      <c r="AJ44" s="106">
        <f t="shared" ref="AJ44" si="115">IF(L44="",0,P44*L44)</f>
        <v>0</v>
      </c>
      <c r="AK44">
        <f>I44</f>
        <v>0</v>
      </c>
      <c r="AL44" s="104" t="str">
        <f>Y44</f>
        <v/>
      </c>
      <c r="AM44" s="105" t="str">
        <f>IF(L44="","",L44*P44)</f>
        <v/>
      </c>
      <c r="AN44" s="106" t="str">
        <f>IF(W44="","",W44*P44)</f>
        <v/>
      </c>
      <c r="AO44" s="107" t="e">
        <f>+W44/(60*24)</f>
        <v>#VALUE!</v>
      </c>
    </row>
    <row r="45" spans="1:41" ht="50.1" customHeight="1">
      <c r="A45" s="271" t="e">
        <f>VLOOKUP($I45,MASTER!$B:$B,2,0)</f>
        <v>#N/A</v>
      </c>
      <c r="C45" s="92"/>
      <c r="D45" s="93" t="str">
        <f>IF($I45="","",VLOOKUP($I45,MASTER!$G:$CF,2,0))</f>
        <v/>
      </c>
      <c r="E45" s="93" t="str">
        <f>IF($I45="","",VLOOKUP($I45,MASTER!$G:$CF,25,0))</f>
        <v/>
      </c>
      <c r="F45" s="93" t="str">
        <f>IF($I45="","",VLOOKUP($I45,MASTER!$G:$CF,27,0))</f>
        <v/>
      </c>
      <c r="G45" s="761">
        <f t="shared" si="3"/>
        <v>0</v>
      </c>
      <c r="H45" s="240" t="str">
        <f t="shared" si="4"/>
        <v/>
      </c>
      <c r="I45" s="95"/>
      <c r="J45" s="96"/>
      <c r="K45" s="241"/>
      <c r="L45" s="265"/>
      <c r="M45" s="97"/>
      <c r="N45" s="263"/>
      <c r="O45" s="98"/>
      <c r="P45" s="93" t="str">
        <f>IF($I45="","",VLOOKUP($I45,MASTER!$G:$CF,65,0))</f>
        <v/>
      </c>
      <c r="Q45" s="93" t="str">
        <f>IF($I45="","",VLOOKUP($I45,MASTER!$G:$CF,37,0))</f>
        <v/>
      </c>
      <c r="R45" s="99" t="str">
        <f t="shared" si="5"/>
        <v/>
      </c>
      <c r="S45" s="93"/>
      <c r="T45" s="93" t="str">
        <f>IF($I45="","",VLOOKUP($I45,MASTER!$G:$CF,38,0))</f>
        <v/>
      </c>
      <c r="U45" s="100" t="str">
        <f t="shared" si="6"/>
        <v/>
      </c>
      <c r="V45" s="170" t="str">
        <f t="shared" si="7"/>
        <v/>
      </c>
      <c r="W45" s="101" t="str">
        <f t="shared" si="8"/>
        <v/>
      </c>
      <c r="X45" s="740" t="e">
        <f t="shared" si="9"/>
        <v>#VALUE!</v>
      </c>
      <c r="Y45" s="102"/>
      <c r="Z45" s="102" t="str">
        <f t="shared" si="105"/>
        <v/>
      </c>
      <c r="AA45" s="102"/>
      <c r="AB45" s="102"/>
      <c r="AC45" s="194"/>
      <c r="AD45" s="93">
        <f>IFERROR(IF($I45="","",VLOOKUP($I45,MASTER!$G:$CF,48,0))*$W45,0)</f>
        <v>0</v>
      </c>
      <c r="AE45" s="93">
        <f>IFERROR(IF($I45="","",VLOOKUP($I45,MASTER!$G:$CF,49,0))*$W45,0)</f>
        <v>0</v>
      </c>
      <c r="AF45" s="93">
        <f>IFERROR(IF($I45="","",VLOOKUP($I45,MASTER!$G:$CF,50,0))*$W45,0)</f>
        <v>0</v>
      </c>
      <c r="AG45" s="93">
        <f>IFERROR(IF($I45="","",VLOOKUP($I45,MASTER!$G:$CF,51,0))*$W45,0)</f>
        <v>0</v>
      </c>
      <c r="AH45" s="103"/>
      <c r="AI45" s="745"/>
      <c r="AJ45" s="106">
        <f>IF(L45="",0,P45*L45)</f>
        <v>0</v>
      </c>
      <c r="AK45" t="e">
        <f>#REF!</f>
        <v>#REF!</v>
      </c>
      <c r="AL45" s="104">
        <f>Y45</f>
        <v>0</v>
      </c>
      <c r="AM45" s="105" t="str">
        <f>IF(L45="","",L45*P45)</f>
        <v/>
      </c>
      <c r="AN45" s="106" t="str">
        <f>IF(W45="","",W45*P45)</f>
        <v/>
      </c>
      <c r="AO45" s="107" t="e">
        <f>+W45/(60*24)</f>
        <v>#VALUE!</v>
      </c>
    </row>
    <row r="46" spans="1:41" ht="50.1" customHeight="1">
      <c r="A46" s="271" t="e">
        <f>VLOOKUP($I46,MASTER!$B:$B,2,0)</f>
        <v>#N/A</v>
      </c>
      <c r="C46" s="92"/>
      <c r="D46" s="93" t="str">
        <f>IF($I46="","",VLOOKUP($I46,MASTER!$G:$CF,2,0))</f>
        <v/>
      </c>
      <c r="E46" s="93" t="str">
        <f>IF($I46="","",VLOOKUP($I46,MASTER!$G:$CF,25,0))</f>
        <v/>
      </c>
      <c r="F46" s="93" t="str">
        <f>IF($I46="","",VLOOKUP($I46,MASTER!$G:$CF,27,0))</f>
        <v/>
      </c>
      <c r="G46" s="761">
        <f t="shared" si="3"/>
        <v>0</v>
      </c>
      <c r="H46" s="240" t="str">
        <f t="shared" si="4"/>
        <v/>
      </c>
      <c r="I46" s="95"/>
      <c r="J46" s="96"/>
      <c r="K46" s="93"/>
      <c r="L46" s="244"/>
      <c r="M46" s="97"/>
      <c r="N46" s="226">
        <f t="shared" ref="N46:N53" si="116">+L46</f>
        <v>0</v>
      </c>
      <c r="O46" s="98"/>
      <c r="P46" s="93" t="str">
        <f>IF($I46="","",VLOOKUP($I46,MASTER!$G:$CF,65,0))</f>
        <v/>
      </c>
      <c r="Q46" s="93" t="str">
        <f>IF($I46="","",VLOOKUP($I46,MASTER!$G:$CF,37,0))</f>
        <v/>
      </c>
      <c r="R46" s="99" t="str">
        <f t="shared" si="5"/>
        <v/>
      </c>
      <c r="S46" s="93"/>
      <c r="T46" s="93" t="str">
        <f>IF($I46="","",VLOOKUP($I46,MASTER!$G:$CF,38,0))</f>
        <v/>
      </c>
      <c r="U46" s="100" t="str">
        <f t="shared" si="6"/>
        <v/>
      </c>
      <c r="V46" s="170" t="str">
        <f t="shared" si="7"/>
        <v/>
      </c>
      <c r="W46" s="101" t="str">
        <f t="shared" si="8"/>
        <v/>
      </c>
      <c r="X46" s="740" t="e">
        <f t="shared" si="9"/>
        <v>#VALUE!</v>
      </c>
      <c r="Y46" s="102"/>
      <c r="Z46" s="102" t="str">
        <f t="shared" si="105"/>
        <v/>
      </c>
      <c r="AA46" s="102"/>
      <c r="AB46" s="102"/>
      <c r="AC46" s="194"/>
      <c r="AD46" s="93">
        <f>IFERROR(IF($I46="","",VLOOKUP($I46,MASTER!$G:$CF,48,0))*$W46,0)</f>
        <v>0</v>
      </c>
      <c r="AE46" s="93">
        <f>IFERROR(IF($I46="","",VLOOKUP($I46,MASTER!$G:$CF,49,0))*$W46,0)</f>
        <v>0</v>
      </c>
      <c r="AF46" s="93">
        <f>IFERROR(IF($I46="","",VLOOKUP($I46,MASTER!$G:$CF,50,0))*$W46,0)</f>
        <v>0</v>
      </c>
      <c r="AG46" s="93">
        <f>IFERROR(IF($I46="","",VLOOKUP($I46,MASTER!$G:$CF,51,0))*$W46,0)</f>
        <v>0</v>
      </c>
      <c r="AH46" s="103"/>
      <c r="AI46" s="745" t="str">
        <f t="shared" ref="AI46:AI53" si="117">IF(AH46="","",(AH46*P46))</f>
        <v/>
      </c>
      <c r="AJ46" s="106">
        <f t="shared" ref="AJ46:AJ53" si="118">IF(L46="",0,P46*L46)</f>
        <v>0</v>
      </c>
      <c r="AK46">
        <f t="shared" ref="AK46:AK52" si="119">I46</f>
        <v>0</v>
      </c>
      <c r="AL46" s="104">
        <f t="shared" ref="AL46:AL53" si="120">Y46</f>
        <v>0</v>
      </c>
      <c r="AM46" s="105" t="str">
        <f t="shared" ref="AM46:AM95" si="121">IF(L46="","",L46*P46)</f>
        <v/>
      </c>
      <c r="AN46" s="106" t="str">
        <f t="shared" ref="AN46:AN95" si="122">IF(W46="","",W46*P46)</f>
        <v/>
      </c>
      <c r="AO46" s="107" t="e">
        <f t="shared" ref="AO46:AO53" si="123">+W46/(60*24)</f>
        <v>#VALUE!</v>
      </c>
    </row>
    <row r="47" spans="1:41" ht="50.1" customHeight="1">
      <c r="A47" s="271" t="e">
        <f>VLOOKUP($I47,MASTER!$B:$B,2,0)</f>
        <v>#N/A</v>
      </c>
      <c r="C47" s="92"/>
      <c r="D47" s="93" t="str">
        <f>IF($I47="","",VLOOKUP($I47,MASTER!$G:$CF,2,0))</f>
        <v/>
      </c>
      <c r="E47" s="93" t="str">
        <f>IF($I47="","",VLOOKUP($I47,MASTER!$G:$CF,25,0))</f>
        <v/>
      </c>
      <c r="F47" s="93" t="str">
        <f>IF($I47="","",VLOOKUP($I47,MASTER!$G:$CF,27,0))</f>
        <v/>
      </c>
      <c r="G47" s="761">
        <f t="shared" si="3"/>
        <v>0</v>
      </c>
      <c r="H47" s="240" t="str">
        <f t="shared" si="4"/>
        <v/>
      </c>
      <c r="I47" s="95"/>
      <c r="J47" s="96"/>
      <c r="K47" s="93"/>
      <c r="L47" s="244"/>
      <c r="M47" s="97"/>
      <c r="N47" s="226">
        <f t="shared" si="116"/>
        <v>0</v>
      </c>
      <c r="O47" s="98"/>
      <c r="P47" s="93" t="str">
        <f>IF($I47="","",VLOOKUP($I47,MASTER!$G:$CF,65,0))</f>
        <v/>
      </c>
      <c r="Q47" s="93" t="str">
        <f>IF($I47="","",VLOOKUP($I47,MASTER!$G:$CF,37,0))</f>
        <v/>
      </c>
      <c r="R47" s="99" t="str">
        <f t="shared" si="5"/>
        <v/>
      </c>
      <c r="S47" s="93"/>
      <c r="T47" s="93" t="str">
        <f>IF($I47="","",VLOOKUP($I47,MASTER!$G:$CF,38,0))</f>
        <v/>
      </c>
      <c r="U47" s="100" t="str">
        <f t="shared" si="6"/>
        <v/>
      </c>
      <c r="V47" s="170" t="str">
        <f t="shared" si="7"/>
        <v/>
      </c>
      <c r="W47" s="101" t="str">
        <f t="shared" si="8"/>
        <v/>
      </c>
      <c r="X47" s="740" t="e">
        <f t="shared" si="9"/>
        <v>#VALUE!</v>
      </c>
      <c r="Y47" s="102" t="str">
        <f>+Z46</f>
        <v/>
      </c>
      <c r="Z47" s="102" t="str">
        <f t="shared" si="105"/>
        <v/>
      </c>
      <c r="AA47" s="102"/>
      <c r="AB47" s="102"/>
      <c r="AC47" s="194"/>
      <c r="AD47" s="93">
        <f>IFERROR(IF($I47="","",VLOOKUP($I47,MASTER!$G:$CF,48,0))*$W47,0)</f>
        <v>0</v>
      </c>
      <c r="AE47" s="93">
        <f>IFERROR(IF($I47="","",VLOOKUP($I47,MASTER!$G:$CF,49,0))*$W47,0)</f>
        <v>0</v>
      </c>
      <c r="AF47" s="93">
        <f>IFERROR(IF($I47="","",VLOOKUP($I47,MASTER!$G:$CF,50,0))*$W47,0)</f>
        <v>0</v>
      </c>
      <c r="AG47" s="93">
        <f>IFERROR(IF($I47="","",VLOOKUP($I47,MASTER!$G:$CF,51,0))*$W47,0)</f>
        <v>0</v>
      </c>
      <c r="AH47" s="103"/>
      <c r="AI47" s="745" t="str">
        <f t="shared" si="117"/>
        <v/>
      </c>
      <c r="AJ47" s="106">
        <f t="shared" si="118"/>
        <v>0</v>
      </c>
      <c r="AK47">
        <f t="shared" si="119"/>
        <v>0</v>
      </c>
      <c r="AL47" s="104" t="str">
        <f t="shared" si="120"/>
        <v/>
      </c>
      <c r="AM47" s="105" t="str">
        <f t="shared" si="121"/>
        <v/>
      </c>
      <c r="AN47" s="106" t="str">
        <f t="shared" si="122"/>
        <v/>
      </c>
      <c r="AO47" s="107" t="e">
        <f t="shared" si="123"/>
        <v>#VALUE!</v>
      </c>
    </row>
    <row r="48" spans="1:41" ht="50.1" customHeight="1">
      <c r="A48" s="271" t="e">
        <f>VLOOKUP($I48,MASTER!$B:$B,2,0)</f>
        <v>#N/A</v>
      </c>
      <c r="C48" s="92"/>
      <c r="D48" s="93" t="str">
        <f>IF($I48="","",VLOOKUP($I48,MASTER!$G:$CF,2,0))</f>
        <v/>
      </c>
      <c r="E48" s="93" t="str">
        <f>IF($I48="","",VLOOKUP($I48,MASTER!$G:$CF,25,0))</f>
        <v/>
      </c>
      <c r="F48" s="93" t="str">
        <f>IF($I48="","",VLOOKUP($I48,MASTER!$G:$CF,27,0))</f>
        <v/>
      </c>
      <c r="G48" s="761">
        <f t="shared" si="3"/>
        <v>0</v>
      </c>
      <c r="H48" s="240" t="str">
        <f t="shared" si="4"/>
        <v/>
      </c>
      <c r="I48" s="95"/>
      <c r="J48" s="96"/>
      <c r="K48" s="93"/>
      <c r="L48" s="244"/>
      <c r="M48" s="97"/>
      <c r="N48" s="226">
        <f t="shared" si="116"/>
        <v>0</v>
      </c>
      <c r="O48" s="98"/>
      <c r="P48" s="93" t="str">
        <f>IF($I48="","",VLOOKUP($I48,MASTER!$G:$CF,65,0))</f>
        <v/>
      </c>
      <c r="Q48" s="93" t="str">
        <f>IF($I48="","",VLOOKUP($I48,MASTER!$G:$CF,37,0))</f>
        <v/>
      </c>
      <c r="R48" s="99" t="str">
        <f t="shared" si="5"/>
        <v/>
      </c>
      <c r="S48" s="93"/>
      <c r="T48" s="93" t="str">
        <f>IF($I48="","",VLOOKUP($I48,MASTER!$G:$CF,38,0))</f>
        <v/>
      </c>
      <c r="U48" s="100" t="str">
        <f t="shared" si="6"/>
        <v/>
      </c>
      <c r="V48" s="170" t="str">
        <f t="shared" si="7"/>
        <v/>
      </c>
      <c r="W48" s="101" t="str">
        <f t="shared" si="8"/>
        <v/>
      </c>
      <c r="X48" s="740" t="e">
        <f t="shared" si="9"/>
        <v>#VALUE!</v>
      </c>
      <c r="Y48" s="102" t="str">
        <f>+Z47</f>
        <v/>
      </c>
      <c r="Z48" s="102" t="str">
        <f t="shared" si="105"/>
        <v/>
      </c>
      <c r="AA48" s="102"/>
      <c r="AB48" s="102"/>
      <c r="AC48" s="194"/>
      <c r="AD48" s="93">
        <f>IFERROR(IF($I48="","",VLOOKUP($I48,MASTER!$G:$CF,48,0))*$W48,0)</f>
        <v>0</v>
      </c>
      <c r="AE48" s="93">
        <f>IFERROR(IF($I48="","",VLOOKUP($I48,MASTER!$G:$CF,49,0))*$W48,0)</f>
        <v>0</v>
      </c>
      <c r="AF48" s="93">
        <f>IFERROR(IF($I48="","",VLOOKUP($I48,MASTER!$G:$CF,50,0))*$W48,0)</f>
        <v>0</v>
      </c>
      <c r="AG48" s="93">
        <f>IFERROR(IF($I48="","",VLOOKUP($I48,MASTER!$G:$CF,51,0))*$W48,0)</f>
        <v>0</v>
      </c>
      <c r="AH48" s="103"/>
      <c r="AI48" s="745" t="str">
        <f t="shared" si="117"/>
        <v/>
      </c>
      <c r="AJ48" s="106">
        <f t="shared" si="118"/>
        <v>0</v>
      </c>
      <c r="AK48">
        <f t="shared" si="119"/>
        <v>0</v>
      </c>
      <c r="AL48" s="104" t="str">
        <f t="shared" si="120"/>
        <v/>
      </c>
      <c r="AM48" s="105" t="str">
        <f t="shared" si="121"/>
        <v/>
      </c>
      <c r="AN48" s="106" t="str">
        <f t="shared" si="122"/>
        <v/>
      </c>
      <c r="AO48" s="107" t="e">
        <f t="shared" si="123"/>
        <v>#VALUE!</v>
      </c>
    </row>
    <row r="49" spans="1:41" ht="50.1" customHeight="1">
      <c r="A49" s="271" t="e">
        <f>VLOOKUP($I49,MASTER!$B:$B,2,0)</f>
        <v>#N/A</v>
      </c>
      <c r="C49" s="92"/>
      <c r="D49" s="93" t="str">
        <f>IF($I49="","",VLOOKUP($I49,MASTER!$G:$CF,2,0))</f>
        <v/>
      </c>
      <c r="E49" s="93" t="str">
        <f>IF($I49="","",VLOOKUP($I49,MASTER!$G:$CF,25,0))</f>
        <v/>
      </c>
      <c r="F49" s="93" t="str">
        <f>IF($I49="","",VLOOKUP($I49,MASTER!$G:$CF,27,0))</f>
        <v/>
      </c>
      <c r="G49" s="761">
        <f t="shared" si="3"/>
        <v>0</v>
      </c>
      <c r="H49" s="240" t="str">
        <f t="shared" si="4"/>
        <v/>
      </c>
      <c r="I49" s="95"/>
      <c r="J49" s="96"/>
      <c r="K49" s="93"/>
      <c r="L49" s="244"/>
      <c r="M49" s="97"/>
      <c r="N49" s="226">
        <f t="shared" si="116"/>
        <v>0</v>
      </c>
      <c r="O49" s="98"/>
      <c r="P49" s="93" t="str">
        <f>IF($I49="","",VLOOKUP($I49,MASTER!$G:$CF,65,0))</f>
        <v/>
      </c>
      <c r="Q49" s="93" t="str">
        <f>IF($I49="","",VLOOKUP($I49,MASTER!$G:$CF,37,0))</f>
        <v/>
      </c>
      <c r="R49" s="99" t="str">
        <f t="shared" si="5"/>
        <v/>
      </c>
      <c r="S49" s="93"/>
      <c r="T49" s="93" t="str">
        <f>IF($I49="","",VLOOKUP($I49,MASTER!$G:$CF,38,0))</f>
        <v/>
      </c>
      <c r="U49" s="100" t="str">
        <f t="shared" si="6"/>
        <v/>
      </c>
      <c r="V49" s="170" t="str">
        <f t="shared" si="7"/>
        <v/>
      </c>
      <c r="W49" s="101" t="str">
        <f t="shared" si="8"/>
        <v/>
      </c>
      <c r="X49" s="740" t="e">
        <f t="shared" si="9"/>
        <v>#VALUE!</v>
      </c>
      <c r="Y49" s="102" t="str">
        <f>+Z48</f>
        <v/>
      </c>
      <c r="Z49" s="102" t="str">
        <f t="shared" si="105"/>
        <v/>
      </c>
      <c r="AA49" s="102"/>
      <c r="AB49" s="102"/>
      <c r="AC49" s="194"/>
      <c r="AD49" s="93">
        <f>IFERROR(IF($I49="","",VLOOKUP($I49,MASTER!$G:$CF,48,0))*$W49,0)</f>
        <v>0</v>
      </c>
      <c r="AE49" s="93">
        <f>IFERROR(IF($I49="","",VLOOKUP($I49,MASTER!$G:$CF,49,0))*$W49,0)</f>
        <v>0</v>
      </c>
      <c r="AF49" s="93">
        <f>IFERROR(IF($I49="","",VLOOKUP($I49,MASTER!$G:$CF,50,0))*$W49,0)</f>
        <v>0</v>
      </c>
      <c r="AG49" s="93">
        <f>IFERROR(IF($I49="","",VLOOKUP($I49,MASTER!$G:$CF,51,0))*$W49,0)</f>
        <v>0</v>
      </c>
      <c r="AH49" s="103"/>
      <c r="AI49" s="745" t="str">
        <f t="shared" si="117"/>
        <v/>
      </c>
      <c r="AJ49" s="106">
        <f t="shared" si="118"/>
        <v>0</v>
      </c>
      <c r="AK49">
        <f t="shared" si="119"/>
        <v>0</v>
      </c>
      <c r="AL49" s="104" t="str">
        <f t="shared" si="120"/>
        <v/>
      </c>
      <c r="AM49" s="105" t="str">
        <f t="shared" si="121"/>
        <v/>
      </c>
      <c r="AN49" s="106" t="str">
        <f t="shared" si="122"/>
        <v/>
      </c>
      <c r="AO49" s="107" t="e">
        <f t="shared" si="123"/>
        <v>#VALUE!</v>
      </c>
    </row>
    <row r="50" spans="1:41" ht="50.1" customHeight="1">
      <c r="A50" s="271" t="e">
        <f>VLOOKUP($I50,MASTER!$B:$B,2,0)</f>
        <v>#N/A</v>
      </c>
      <c r="C50" s="92"/>
      <c r="D50" s="93" t="str">
        <f>IF($I50="","",VLOOKUP($I50,MASTER!$G:$CF,2,0))</f>
        <v/>
      </c>
      <c r="E50" s="93" t="str">
        <f>IF($I50="","",VLOOKUP($I50,MASTER!$G:$CF,25,0))</f>
        <v/>
      </c>
      <c r="F50" s="93" t="str">
        <f>IF($I50="","",VLOOKUP($I50,MASTER!$G:$CF,27,0))</f>
        <v/>
      </c>
      <c r="G50" s="761">
        <f t="shared" si="3"/>
        <v>0</v>
      </c>
      <c r="H50" s="240" t="str">
        <f t="shared" si="4"/>
        <v/>
      </c>
      <c r="I50" s="95"/>
      <c r="J50" s="96"/>
      <c r="K50" s="93"/>
      <c r="L50" s="244"/>
      <c r="M50" s="97"/>
      <c r="N50" s="226">
        <f t="shared" si="116"/>
        <v>0</v>
      </c>
      <c r="O50" s="98"/>
      <c r="P50" s="93" t="str">
        <f>IF($I50="","",VLOOKUP($I50,MASTER!$G:$CF,65,0))</f>
        <v/>
      </c>
      <c r="Q50" s="93" t="str">
        <f>IF($I50="","",VLOOKUP($I50,MASTER!$G:$CF,37,0))</f>
        <v/>
      </c>
      <c r="R50" s="99" t="str">
        <f t="shared" si="5"/>
        <v/>
      </c>
      <c r="S50" s="93"/>
      <c r="T50" s="93" t="str">
        <f>IF($I50="","",VLOOKUP($I50,MASTER!$G:$CF,38,0))</f>
        <v/>
      </c>
      <c r="U50" s="100" t="str">
        <f t="shared" si="6"/>
        <v/>
      </c>
      <c r="V50" s="170" t="str">
        <f t="shared" si="7"/>
        <v/>
      </c>
      <c r="W50" s="101" t="str">
        <f t="shared" si="8"/>
        <v/>
      </c>
      <c r="X50" s="740" t="e">
        <f t="shared" si="9"/>
        <v>#VALUE!</v>
      </c>
      <c r="Y50" s="102" t="str">
        <f>+Z49</f>
        <v/>
      </c>
      <c r="Z50" s="102" t="str">
        <f t="shared" si="105"/>
        <v/>
      </c>
      <c r="AA50" s="102"/>
      <c r="AB50" s="102"/>
      <c r="AC50" s="194"/>
      <c r="AD50" s="93">
        <f>IFERROR(IF($I50="","",VLOOKUP($I50,MASTER!$G:$CF,48,0))*$W50,0)</f>
        <v>0</v>
      </c>
      <c r="AE50" s="93">
        <f>IFERROR(IF($I50="","",VLOOKUP($I50,MASTER!$G:$CF,49,0))*$W50,0)</f>
        <v>0</v>
      </c>
      <c r="AF50" s="93">
        <f>IFERROR(IF($I50="","",VLOOKUP($I50,MASTER!$G:$CF,50,0))*$W50,0)</f>
        <v>0</v>
      </c>
      <c r="AG50" s="93">
        <f>IFERROR(IF($I50="","",VLOOKUP($I50,MASTER!$G:$CF,51,0))*$W50,0)</f>
        <v>0</v>
      </c>
      <c r="AH50" s="103"/>
      <c r="AI50" s="745" t="str">
        <f t="shared" si="117"/>
        <v/>
      </c>
      <c r="AJ50" s="106">
        <f t="shared" si="118"/>
        <v>0</v>
      </c>
      <c r="AK50">
        <f>I50</f>
        <v>0</v>
      </c>
      <c r="AL50" s="104" t="str">
        <f t="shared" si="120"/>
        <v/>
      </c>
      <c r="AM50" s="105" t="str">
        <f t="shared" si="121"/>
        <v/>
      </c>
      <c r="AN50" s="106" t="str">
        <f t="shared" si="122"/>
        <v/>
      </c>
      <c r="AO50" s="107" t="e">
        <f t="shared" si="123"/>
        <v>#VALUE!</v>
      </c>
    </row>
    <row r="51" spans="1:41" ht="50.1" customHeight="1">
      <c r="A51" s="271" t="e">
        <f>VLOOKUP($I51,MASTER!$B:$B,2,0)</f>
        <v>#N/A</v>
      </c>
      <c r="C51" s="92"/>
      <c r="D51" s="93" t="str">
        <f>IF($I51="","",VLOOKUP($I51,MASTER!$G:$CF,2,0))</f>
        <v/>
      </c>
      <c r="E51" s="93" t="str">
        <f>IF($I51="","",VLOOKUP($I51,MASTER!$G:$CF,25,0))</f>
        <v/>
      </c>
      <c r="F51" s="93" t="str">
        <f>IF($I51="","",VLOOKUP($I51,MASTER!$G:$CF,27,0))</f>
        <v/>
      </c>
      <c r="G51" s="761">
        <f t="shared" si="3"/>
        <v>0</v>
      </c>
      <c r="H51" s="240" t="str">
        <f t="shared" si="4"/>
        <v/>
      </c>
      <c r="I51" s="95"/>
      <c r="J51" s="96"/>
      <c r="K51" s="93"/>
      <c r="L51" s="244"/>
      <c r="M51" s="97"/>
      <c r="N51" s="226">
        <f t="shared" si="116"/>
        <v>0</v>
      </c>
      <c r="O51" s="98"/>
      <c r="P51" s="93" t="str">
        <f>IF($I51="","",VLOOKUP($I51,MASTER!$G:$CF,65,0))</f>
        <v/>
      </c>
      <c r="Q51" s="93" t="str">
        <f>IF($I51="","",VLOOKUP($I51,MASTER!$G:$CF,37,0))</f>
        <v/>
      </c>
      <c r="R51" s="99" t="str">
        <f t="shared" si="5"/>
        <v/>
      </c>
      <c r="S51" s="93"/>
      <c r="T51" s="93" t="str">
        <f>IF($I51="","",VLOOKUP($I51,MASTER!$G:$CF,38,0))</f>
        <v/>
      </c>
      <c r="U51" s="100" t="str">
        <f t="shared" si="6"/>
        <v/>
      </c>
      <c r="V51" s="170" t="str">
        <f t="shared" si="7"/>
        <v/>
      </c>
      <c r="W51" s="101" t="str">
        <f t="shared" si="8"/>
        <v/>
      </c>
      <c r="X51" s="740" t="e">
        <f t="shared" si="9"/>
        <v>#VALUE!</v>
      </c>
      <c r="Y51" s="102"/>
      <c r="Z51" s="102"/>
      <c r="AA51" s="102"/>
      <c r="AB51" s="102"/>
      <c r="AC51" s="194"/>
      <c r="AD51" s="93">
        <f>IFERROR(IF($I51="","",VLOOKUP($I51,MASTER!$G:$CF,48,0))*$W51,0)</f>
        <v>0</v>
      </c>
      <c r="AE51" s="93">
        <f>IFERROR(IF($I51="","",VLOOKUP($I51,MASTER!$G:$CF,49,0))*$W51,0)</f>
        <v>0</v>
      </c>
      <c r="AF51" s="93">
        <f>IFERROR(IF($I51="","",VLOOKUP($I51,MASTER!$G:$CF,50,0))*$W51,0)</f>
        <v>0</v>
      </c>
      <c r="AG51" s="93">
        <f>IFERROR(IF($I51="","",VLOOKUP($I51,MASTER!$G:$CF,51,0))*$W51,0)</f>
        <v>0</v>
      </c>
      <c r="AH51" s="103"/>
      <c r="AI51" s="745"/>
      <c r="AJ51" s="106">
        <f t="shared" si="118"/>
        <v>0</v>
      </c>
      <c r="AK51">
        <f>I51</f>
        <v>0</v>
      </c>
      <c r="AL51" s="104">
        <f>Y51</f>
        <v>0</v>
      </c>
      <c r="AM51" s="105" t="str">
        <f>IF(L51="","",L51*P51)</f>
        <v/>
      </c>
      <c r="AN51" s="106" t="str">
        <f>IF(W51="","",W51*P51)</f>
        <v/>
      </c>
      <c r="AO51" s="107" t="e">
        <f>+W51/(60*24)</f>
        <v>#VALUE!</v>
      </c>
    </row>
    <row r="52" spans="1:41" ht="50.1" customHeight="1">
      <c r="A52" s="271" t="e">
        <f>VLOOKUP($I52,MASTER!$B:$B,2,0)</f>
        <v>#N/A</v>
      </c>
      <c r="C52" s="92"/>
      <c r="D52" s="93" t="str">
        <f>IF($I52="","",VLOOKUP($I52,MASTER!$G:$CF,2,0))</f>
        <v/>
      </c>
      <c r="E52" s="93" t="str">
        <f>IF($I52="","",VLOOKUP($I52,MASTER!$G:$CF,25,0))</f>
        <v/>
      </c>
      <c r="F52" s="93" t="str">
        <f>IF($I52="","",VLOOKUP($I52,MASTER!$G:$CF,27,0))</f>
        <v/>
      </c>
      <c r="G52" s="761">
        <f t="shared" si="3"/>
        <v>0</v>
      </c>
      <c r="H52" s="240" t="str">
        <f t="shared" si="4"/>
        <v/>
      </c>
      <c r="I52" s="95"/>
      <c r="J52" s="96"/>
      <c r="K52" s="93"/>
      <c r="L52" s="244"/>
      <c r="M52" s="97"/>
      <c r="N52" s="226">
        <f t="shared" si="116"/>
        <v>0</v>
      </c>
      <c r="O52" s="98"/>
      <c r="P52" s="93" t="str">
        <f>IF($I52="","",VLOOKUP($I52,MASTER!$G:$CF,65,0))</f>
        <v/>
      </c>
      <c r="Q52" s="93" t="str">
        <f>IF($I52="","",VLOOKUP($I52,MASTER!$G:$CF,37,0))</f>
        <v/>
      </c>
      <c r="R52" s="99" t="str">
        <f t="shared" si="5"/>
        <v/>
      </c>
      <c r="S52" s="93"/>
      <c r="T52" s="93" t="str">
        <f>IF($I52="","",VLOOKUP($I52,MASTER!$G:$CF,38,0))</f>
        <v/>
      </c>
      <c r="U52" s="100" t="str">
        <f t="shared" si="6"/>
        <v/>
      </c>
      <c r="V52" s="170" t="str">
        <f t="shared" si="7"/>
        <v/>
      </c>
      <c r="W52" s="101" t="str">
        <f t="shared" si="8"/>
        <v/>
      </c>
      <c r="X52" s="740" t="e">
        <f t="shared" si="9"/>
        <v>#VALUE!</v>
      </c>
      <c r="Y52" s="102" t="str">
        <f>+Z50</f>
        <v/>
      </c>
      <c r="Z52" s="102" t="str">
        <f>IF(I52="","",Y52+W52/1440)</f>
        <v/>
      </c>
      <c r="AA52" s="102"/>
      <c r="AB52" s="102"/>
      <c r="AC52" s="194"/>
      <c r="AD52" s="93">
        <f>IFERROR(IF($I52="","",VLOOKUP($I52,MASTER!$G:$CF,48,0))*$W52,0)</f>
        <v>0</v>
      </c>
      <c r="AE52" s="93">
        <f>IFERROR(IF($I52="","",VLOOKUP($I52,MASTER!$G:$CF,49,0))*$W52,0)</f>
        <v>0</v>
      </c>
      <c r="AF52" s="93">
        <f>IFERROR(IF($I52="","",VLOOKUP($I52,MASTER!$G:$CF,50,0))*$W52,0)</f>
        <v>0</v>
      </c>
      <c r="AG52" s="93">
        <f>IFERROR(IF($I52="","",VLOOKUP($I52,MASTER!$G:$CF,51,0))*$W52,0)</f>
        <v>0</v>
      </c>
      <c r="AH52" s="103"/>
      <c r="AI52" s="745" t="str">
        <f t="shared" si="117"/>
        <v/>
      </c>
      <c r="AJ52" s="106">
        <f t="shared" si="118"/>
        <v>0</v>
      </c>
      <c r="AK52">
        <f t="shared" si="119"/>
        <v>0</v>
      </c>
      <c r="AL52" s="104" t="str">
        <f t="shared" si="120"/>
        <v/>
      </c>
      <c r="AM52" s="105" t="str">
        <f t="shared" si="121"/>
        <v/>
      </c>
      <c r="AN52" s="106" t="str">
        <f t="shared" si="122"/>
        <v/>
      </c>
      <c r="AO52" s="107" t="e">
        <f t="shared" si="123"/>
        <v>#VALUE!</v>
      </c>
    </row>
    <row r="53" spans="1:41" ht="50.1" customHeight="1">
      <c r="A53" s="271" t="e">
        <f>VLOOKUP($I53,MASTER!$B:$B,2,0)</f>
        <v>#N/A</v>
      </c>
      <c r="C53" s="92"/>
      <c r="D53" s="93" t="str">
        <f>IF($I53="","",VLOOKUP($I53,MASTER!$G:$CF,2,0))</f>
        <v/>
      </c>
      <c r="E53" s="93" t="str">
        <f>IF($I53="","",VLOOKUP($I53,MASTER!$G:$CF,25,0))</f>
        <v/>
      </c>
      <c r="F53" s="93" t="str">
        <f>IF($I53="","",VLOOKUP($I53,MASTER!$G:$CF,27,0))</f>
        <v/>
      </c>
      <c r="G53" s="761">
        <f t="shared" si="3"/>
        <v>0</v>
      </c>
      <c r="H53" s="240" t="str">
        <f t="shared" si="4"/>
        <v/>
      </c>
      <c r="I53" s="95"/>
      <c r="J53" s="96"/>
      <c r="K53" s="93"/>
      <c r="L53" s="244"/>
      <c r="M53" s="97"/>
      <c r="N53" s="226">
        <f t="shared" si="116"/>
        <v>0</v>
      </c>
      <c r="O53" s="98"/>
      <c r="P53" s="93" t="str">
        <f>IF($I53="","",VLOOKUP($I53,MASTER!$G:$CF,65,0))</f>
        <v/>
      </c>
      <c r="Q53" s="93" t="str">
        <f>IF($I53="","",VLOOKUP($I53,MASTER!$G:$CF,37,0))</f>
        <v/>
      </c>
      <c r="R53" s="99" t="str">
        <f t="shared" si="5"/>
        <v/>
      </c>
      <c r="S53" s="93"/>
      <c r="T53" s="93" t="str">
        <f>IF($I53="","",VLOOKUP($I53,MASTER!$G:$CF,38,0))</f>
        <v/>
      </c>
      <c r="U53" s="100" t="str">
        <f t="shared" si="6"/>
        <v/>
      </c>
      <c r="V53" s="170" t="str">
        <f t="shared" si="7"/>
        <v/>
      </c>
      <c r="W53" s="101" t="str">
        <f t="shared" si="8"/>
        <v/>
      </c>
      <c r="X53" s="740" t="e">
        <f t="shared" si="9"/>
        <v>#VALUE!</v>
      </c>
      <c r="Y53" s="102"/>
      <c r="Z53" s="102" t="str">
        <f>IF(I53="","",Y53+W53/1440)</f>
        <v/>
      </c>
      <c r="AA53" s="102"/>
      <c r="AB53" s="102"/>
      <c r="AC53" s="102"/>
      <c r="AD53" s="93">
        <f>IFERROR(IF($I53="","",VLOOKUP($I53,MASTER!$G:$CF,48,0))*$W53,0)</f>
        <v>0</v>
      </c>
      <c r="AE53" s="93">
        <f>IFERROR(IF($I53="","",VLOOKUP($I53,MASTER!$G:$CF,49,0))*$W53,0)</f>
        <v>0</v>
      </c>
      <c r="AF53" s="93">
        <f>IFERROR(IF($I53="","",VLOOKUP($I53,MASTER!$G:$CF,50,0))*$W53,0)</f>
        <v>0</v>
      </c>
      <c r="AG53" s="93">
        <f>IFERROR(IF($I53="","",VLOOKUP($I53,MASTER!$G:$CF,51,0))*$W53,0)</f>
        <v>0</v>
      </c>
      <c r="AH53" s="103"/>
      <c r="AI53" s="745" t="str">
        <f t="shared" si="117"/>
        <v/>
      </c>
      <c r="AJ53" s="106">
        <f t="shared" si="118"/>
        <v>0</v>
      </c>
      <c r="AK53">
        <f>J53</f>
        <v>0</v>
      </c>
      <c r="AL53" s="104">
        <f t="shared" si="120"/>
        <v>0</v>
      </c>
      <c r="AM53" s="105" t="str">
        <f t="shared" si="121"/>
        <v/>
      </c>
      <c r="AN53" s="106" t="str">
        <f t="shared" si="122"/>
        <v/>
      </c>
      <c r="AO53" s="107" t="e">
        <f t="shared" si="123"/>
        <v>#VALUE!</v>
      </c>
    </row>
    <row r="54" spans="1:41" ht="15" customHeight="1" thickBot="1">
      <c r="A54" s="271" t="e">
        <f>VLOOKUP($I54,MASTER!$B:$B,2,0)</f>
        <v>#N/A</v>
      </c>
      <c r="C54" s="108"/>
      <c r="D54" s="109"/>
      <c r="E54" s="109"/>
      <c r="F54" s="109"/>
      <c r="G54" s="109"/>
      <c r="H54" s="110"/>
      <c r="I54" s="109"/>
      <c r="J54" s="111"/>
      <c r="K54" s="109"/>
      <c r="L54" s="255"/>
      <c r="M54" s="109"/>
      <c r="N54" s="227"/>
      <c r="O54" s="112"/>
      <c r="P54" s="109"/>
      <c r="Q54" s="113"/>
      <c r="R54" s="114"/>
      <c r="S54" s="114"/>
      <c r="T54" s="114"/>
      <c r="U54" s="115"/>
      <c r="V54" s="109"/>
      <c r="W54" s="116"/>
      <c r="X54" s="112"/>
      <c r="Y54" s="117"/>
      <c r="Z54" s="117"/>
      <c r="AA54" s="117"/>
      <c r="AB54" s="117"/>
      <c r="AC54" s="117"/>
      <c r="AD54" s="116"/>
      <c r="AE54" s="116"/>
      <c r="AF54" s="116"/>
      <c r="AG54" s="116"/>
      <c r="AH54" s="118"/>
      <c r="AI54" s="118"/>
      <c r="AJ54" s="106">
        <f>IF(L54="",0,P54*L54)</f>
        <v>0</v>
      </c>
      <c r="AM54" s="105" t="str">
        <f t="shared" si="121"/>
        <v/>
      </c>
      <c r="AN54" s="106" t="str">
        <f t="shared" si="122"/>
        <v/>
      </c>
    </row>
    <row r="55" spans="1:41" ht="31.5">
      <c r="A55" s="271" t="e">
        <f>VLOOKUP($I55,MASTER!$B:$B,2,0)</f>
        <v>#N/A</v>
      </c>
      <c r="C55" s="119"/>
      <c r="D55" s="120"/>
      <c r="E55" s="120"/>
      <c r="F55" s="120"/>
      <c r="G55" s="120"/>
      <c r="H55" s="121"/>
      <c r="I55" s="717" t="s">
        <v>1548</v>
      </c>
      <c r="J55" s="719"/>
      <c r="K55" s="717"/>
      <c r="L55" s="714">
        <f>SUM(L14:L53)</f>
        <v>0</v>
      </c>
      <c r="M55" s="699"/>
      <c r="N55" s="720"/>
      <c r="O55" s="721"/>
      <c r="P55" s="721"/>
      <c r="Q55" s="699" t="e">
        <f>AVERAGE($Q$14:$Q$53)</f>
        <v>#DIV/0!</v>
      </c>
      <c r="R55" s="721"/>
      <c r="S55" s="721"/>
      <c r="T55" s="721"/>
      <c r="U55" s="722"/>
      <c r="V55" s="721"/>
      <c r="W55" s="721">
        <f>SUM(W14:W53)</f>
        <v>0</v>
      </c>
      <c r="X55" s="723"/>
      <c r="Y55" s="724"/>
      <c r="Z55" s="724"/>
      <c r="AA55" s="724"/>
      <c r="AB55" s="724"/>
      <c r="AC55" s="724"/>
      <c r="AD55" s="130">
        <f>SUM(AD$14:AD$54)</f>
        <v>0</v>
      </c>
      <c r="AE55" s="130">
        <f t="shared" ref="AE55:AG55" si="124">SUM(AE$14:AE$54)</f>
        <v>0</v>
      </c>
      <c r="AF55" s="130">
        <f t="shared" si="124"/>
        <v>0</v>
      </c>
      <c r="AG55" s="130">
        <f t="shared" si="124"/>
        <v>0</v>
      </c>
      <c r="AH55" s="131">
        <f>SUM(AH17:AH54)</f>
        <v>0</v>
      </c>
      <c r="AI55" s="130"/>
      <c r="AJ55" s="175"/>
      <c r="AM55" s="105">
        <f t="shared" si="121"/>
        <v>0</v>
      </c>
      <c r="AN55" s="106">
        <f t="shared" si="122"/>
        <v>0</v>
      </c>
    </row>
    <row r="56" spans="1:41" ht="32.25" thickBot="1">
      <c r="A56" s="271" t="e">
        <f>VLOOKUP($I56,MASTER!$B:$B,2,0)</f>
        <v>#N/A</v>
      </c>
      <c r="C56" s="132"/>
      <c r="D56" s="133"/>
      <c r="E56" s="133"/>
      <c r="F56" s="133"/>
      <c r="G56" s="133"/>
      <c r="H56" s="134"/>
      <c r="I56" s="726"/>
      <c r="J56" s="728"/>
      <c r="K56" s="726"/>
      <c r="L56" s="729"/>
      <c r="M56" s="730"/>
      <c r="N56" s="822"/>
      <c r="O56" s="822"/>
      <c r="P56" s="738"/>
      <c r="Q56" s="731"/>
      <c r="R56" s="738"/>
      <c r="S56" s="738"/>
      <c r="T56" s="738"/>
      <c r="U56" s="732"/>
      <c r="V56" s="738"/>
      <c r="W56" s="733"/>
      <c r="X56" s="734"/>
      <c r="Y56" s="735"/>
      <c r="Z56" s="735"/>
      <c r="AA56" s="735"/>
      <c r="AB56" s="735"/>
      <c r="AC56" s="735"/>
      <c r="AD56" s="140">
        <f>$AC$11-AD55</f>
        <v>415</v>
      </c>
      <c r="AE56" s="140">
        <f>$AC$11-AE55</f>
        <v>415</v>
      </c>
      <c r="AF56" s="140">
        <f>$AC$11-AF55</f>
        <v>415</v>
      </c>
      <c r="AG56" s="140">
        <f>$AC$11-AG55</f>
        <v>415</v>
      </c>
      <c r="AH56" s="143"/>
      <c r="AI56" s="143"/>
      <c r="AJ56" s="40"/>
      <c r="AM56" s="105" t="str">
        <f t="shared" si="121"/>
        <v/>
      </c>
      <c r="AN56" s="106" t="str">
        <f t="shared" si="122"/>
        <v/>
      </c>
    </row>
    <row r="57" spans="1:41" ht="31.5" customHeight="1">
      <c r="A57" s="271" t="e">
        <f>VLOOKUP($I57,MASTER!$B:$B,2,0)</f>
        <v>#N/A</v>
      </c>
      <c r="C57" s="40"/>
      <c r="D57" s="40"/>
      <c r="E57" s="40"/>
      <c r="F57" s="40"/>
      <c r="G57" s="40"/>
      <c r="H57" s="144"/>
      <c r="I57" s="40"/>
      <c r="J57" s="145"/>
      <c r="K57" s="40"/>
      <c r="L57" s="256"/>
      <c r="M57" s="146"/>
      <c r="N57" s="229"/>
      <c r="O57" s="147"/>
      <c r="P57" s="147"/>
      <c r="Q57" s="148"/>
      <c r="R57" s="149"/>
      <c r="S57" s="149"/>
      <c r="T57" s="149"/>
      <c r="U57" s="150"/>
      <c r="V57" s="147"/>
      <c r="W57" s="175"/>
      <c r="X57" s="151"/>
      <c r="Y57" s="152"/>
      <c r="Z57" s="152"/>
      <c r="AA57" s="152"/>
      <c r="AB57" s="152"/>
      <c r="AC57" s="152"/>
      <c r="AD57" s="175">
        <f>SUM(AD14:AD53)</f>
        <v>0</v>
      </c>
      <c r="AE57" s="175">
        <f t="shared" ref="AE57:AG57" si="125">SUM(AE14:AE53)</f>
        <v>0</v>
      </c>
      <c r="AF57" s="175">
        <f t="shared" si="125"/>
        <v>0</v>
      </c>
      <c r="AG57" s="175">
        <f t="shared" si="125"/>
        <v>0</v>
      </c>
      <c r="AH57" s="40"/>
      <c r="AI57" s="40"/>
      <c r="AJ57" s="40">
        <f>SUM(AJ13:AJ54)</f>
        <v>0</v>
      </c>
      <c r="AM57" s="105" t="str">
        <f t="shared" si="121"/>
        <v/>
      </c>
      <c r="AN57" s="106" t="str">
        <f t="shared" si="122"/>
        <v/>
      </c>
    </row>
    <row r="58" spans="1:41" ht="31.5" customHeight="1">
      <c r="A58" s="271" t="e">
        <f>VLOOKUP($I58,MASTER!$B:$B,2,0)</f>
        <v>#N/A</v>
      </c>
      <c r="C58" s="40"/>
      <c r="D58" s="513" t="s">
        <v>1001</v>
      </c>
      <c r="E58" s="513"/>
      <c r="F58" s="40"/>
      <c r="G58" s="40"/>
      <c r="H58" s="144"/>
      <c r="I58" s="40"/>
      <c r="J58" s="145"/>
      <c r="K58" s="40"/>
      <c r="L58" s="256"/>
      <c r="M58" s="146"/>
      <c r="N58" s="229"/>
      <c r="O58" s="147"/>
      <c r="P58" s="147"/>
      <c r="Q58" s="148"/>
      <c r="R58" s="149"/>
      <c r="S58" s="149"/>
      <c r="T58" s="149"/>
      <c r="U58" s="150"/>
      <c r="V58" s="548"/>
      <c r="W58" s="548"/>
      <c r="X58" s="548"/>
      <c r="Y58" s="548"/>
      <c r="Z58" s="548"/>
      <c r="AA58" s="152"/>
      <c r="AB58" s="152"/>
      <c r="AC58" s="152"/>
      <c r="AD58" s="175"/>
      <c r="AE58" s="175"/>
      <c r="AF58" s="175"/>
      <c r="AG58" s="175"/>
      <c r="AH58" s="40"/>
      <c r="AI58" s="40"/>
      <c r="AJ58" s="40" t="e">
        <f>+AJ57/(AD55+AE55+AF55+AG55)*60</f>
        <v>#DIV/0!</v>
      </c>
      <c r="AM58" s="105" t="str">
        <f t="shared" si="121"/>
        <v/>
      </c>
      <c r="AN58" s="106" t="str">
        <f t="shared" si="122"/>
        <v/>
      </c>
    </row>
    <row r="59" spans="1:41" ht="31.5" customHeight="1">
      <c r="A59" s="271" t="e">
        <f>VLOOKUP($I59,MASTER!$B:$B,2,0)</f>
        <v>#N/A</v>
      </c>
      <c r="C59" s="40"/>
      <c r="D59" s="514" t="s">
        <v>1004</v>
      </c>
      <c r="E59" s="514">
        <f>+AJ57</f>
        <v>0</v>
      </c>
      <c r="F59" s="43"/>
      <c r="G59" s="43"/>
      <c r="H59" s="153"/>
      <c r="I59" s="157"/>
      <c r="J59" s="157"/>
      <c r="K59" s="157"/>
      <c r="L59" s="257"/>
      <c r="M59" s="157"/>
      <c r="N59" s="157"/>
      <c r="O59" s="43"/>
      <c r="P59" s="43"/>
      <c r="Q59" s="148"/>
      <c r="R59" s="149"/>
      <c r="S59" s="149"/>
      <c r="T59" s="149"/>
      <c r="U59" s="150"/>
      <c r="V59" s="548"/>
      <c r="W59" s="548"/>
      <c r="X59" s="548"/>
      <c r="Y59" s="548"/>
      <c r="Z59" s="548"/>
      <c r="AA59" s="152"/>
      <c r="AB59" s="152"/>
      <c r="AC59" s="152"/>
      <c r="AD59" s="175"/>
      <c r="AE59" s="175"/>
      <c r="AF59" s="175"/>
      <c r="AG59" s="175"/>
      <c r="AH59" s="40"/>
      <c r="AI59" s="40"/>
      <c r="AJ59" s="40"/>
      <c r="AM59" s="105" t="str">
        <f t="shared" si="121"/>
        <v/>
      </c>
      <c r="AN59" s="106" t="str">
        <f t="shared" si="122"/>
        <v/>
      </c>
    </row>
    <row r="60" spans="1:41" ht="31.5" customHeight="1">
      <c r="A60" s="271" t="e">
        <f>VLOOKUP($I60,MASTER!$B:$B,2,0)</f>
        <v>#N/A</v>
      </c>
      <c r="C60" s="40"/>
      <c r="D60" s="513" t="s">
        <v>1003</v>
      </c>
      <c r="E60" s="516">
        <f>+AD55+AE55+AF55+AG55</f>
        <v>0</v>
      </c>
      <c r="F60" s="40"/>
      <c r="G60" s="40"/>
      <c r="H60" s="144"/>
      <c r="I60" s="40"/>
      <c r="J60" s="145"/>
      <c r="K60" s="40"/>
      <c r="L60" s="256"/>
      <c r="M60" s="146"/>
      <c r="N60" s="229"/>
      <c r="O60" s="147"/>
      <c r="P60" s="147"/>
      <c r="Q60" s="148"/>
      <c r="R60" s="149"/>
      <c r="S60" s="149"/>
      <c r="T60" s="149"/>
      <c r="U60" s="150"/>
      <c r="V60" s="548"/>
      <c r="W60" s="548"/>
      <c r="X60" s="548"/>
      <c r="Y60" s="548"/>
      <c r="Z60" s="548"/>
      <c r="AA60" s="152"/>
      <c r="AB60" s="152"/>
      <c r="AC60" s="152"/>
      <c r="AD60" s="175"/>
      <c r="AE60" s="175"/>
      <c r="AF60" s="175"/>
      <c r="AG60" s="175"/>
      <c r="AH60" s="40"/>
      <c r="AI60" s="40"/>
      <c r="AJ60" s="40"/>
      <c r="AM60" s="105" t="str">
        <f t="shared" si="121"/>
        <v/>
      </c>
      <c r="AN60" s="106" t="str">
        <f t="shared" si="122"/>
        <v/>
      </c>
    </row>
    <row r="61" spans="1:41" ht="31.5" customHeight="1">
      <c r="A61" s="271" t="e">
        <f>VLOOKUP($I61,MASTER!$B:$B,2,0)</f>
        <v>#N/A</v>
      </c>
      <c r="C61" s="40"/>
      <c r="D61" s="513" t="s">
        <v>1535</v>
      </c>
      <c r="E61" s="516">
        <f>'Shift Pagi'!E69</f>
        <v>430</v>
      </c>
      <c r="F61" s="40"/>
      <c r="G61" s="40"/>
      <c r="H61" s="144"/>
      <c r="I61" s="40"/>
      <c r="J61" s="145"/>
      <c r="K61" s="40"/>
      <c r="L61" s="256"/>
      <c r="M61" s="146"/>
      <c r="N61" s="229"/>
      <c r="O61" s="147"/>
      <c r="P61" s="147"/>
      <c r="Q61" s="148"/>
      <c r="R61" s="149"/>
      <c r="S61" s="149"/>
      <c r="T61" s="149"/>
      <c r="U61" s="150"/>
      <c r="V61" s="548"/>
      <c r="W61" s="548"/>
      <c r="X61" s="548"/>
      <c r="Y61" s="548"/>
      <c r="Z61" s="548"/>
      <c r="AA61" s="152"/>
      <c r="AB61" s="152"/>
      <c r="AC61" s="152"/>
      <c r="AD61" s="175"/>
      <c r="AE61" s="175"/>
      <c r="AF61" s="175"/>
      <c r="AG61" s="175"/>
      <c r="AH61" s="40"/>
      <c r="AI61" s="40"/>
      <c r="AJ61" s="40"/>
      <c r="AM61" s="105" t="str">
        <f t="shared" ref="AM61" si="126">IF(L61="","",L61*P61)</f>
        <v/>
      </c>
      <c r="AN61" s="106" t="str">
        <f t="shared" ref="AN61" si="127">IF(W61="","",W61*P61)</f>
        <v/>
      </c>
    </row>
    <row r="62" spans="1:41" ht="31.5" customHeight="1">
      <c r="A62" s="271" t="e">
        <f>VLOOKUP($I62,MASTER!$B:$B,2,0)</f>
        <v>#N/A</v>
      </c>
      <c r="C62" s="40"/>
      <c r="D62" s="513" t="s">
        <v>723</v>
      </c>
      <c r="E62" s="513" t="e">
        <f>+E59/E60*60</f>
        <v>#DIV/0!</v>
      </c>
      <c r="F62" s="40"/>
      <c r="G62" s="40"/>
      <c r="H62" s="144"/>
      <c r="I62" s="40"/>
      <c r="J62" s="145"/>
      <c r="K62" s="40"/>
      <c r="L62" s="256"/>
      <c r="M62" s="146"/>
      <c r="N62" s="229"/>
      <c r="O62" s="147"/>
      <c r="P62" s="147"/>
      <c r="Q62" s="148"/>
      <c r="R62" s="149"/>
      <c r="S62" s="149"/>
      <c r="T62" s="149"/>
      <c r="U62" s="150"/>
      <c r="V62" s="548"/>
      <c r="W62" s="548"/>
      <c r="X62" s="548"/>
      <c r="Y62" s="548"/>
      <c r="Z62" s="548"/>
      <c r="AA62" s="152"/>
      <c r="AB62" s="152"/>
      <c r="AC62" s="152"/>
      <c r="AD62" s="175"/>
      <c r="AE62" s="175"/>
      <c r="AF62" s="175"/>
      <c r="AG62" s="175"/>
      <c r="AH62" s="40"/>
      <c r="AI62" s="40"/>
      <c r="AJ62" s="40"/>
      <c r="AM62" s="105" t="str">
        <f t="shared" si="121"/>
        <v/>
      </c>
      <c r="AN62" s="106" t="str">
        <f t="shared" si="122"/>
        <v/>
      </c>
    </row>
    <row r="63" spans="1:41" ht="31.5" customHeight="1">
      <c r="A63" s="271" t="e">
        <f>VLOOKUP($I63,MASTER!$B:$B,2,0)</f>
        <v>#N/A</v>
      </c>
      <c r="C63" s="40"/>
      <c r="D63" s="515" t="s">
        <v>1011</v>
      </c>
      <c r="E63" s="523">
        <f>L55</f>
        <v>0</v>
      </c>
      <c r="F63" s="40"/>
      <c r="G63" s="40"/>
      <c r="H63" s="144"/>
      <c r="I63" s="40"/>
      <c r="J63" s="145"/>
      <c r="K63" s="40"/>
      <c r="L63" s="256"/>
      <c r="M63" s="146"/>
      <c r="N63" s="229"/>
      <c r="O63" s="147"/>
      <c r="P63" s="147"/>
      <c r="Q63" s="148"/>
      <c r="R63" s="149"/>
      <c r="S63" s="149"/>
      <c r="T63" s="149"/>
      <c r="U63" s="150"/>
      <c r="V63" s="147"/>
      <c r="W63" s="175"/>
      <c r="X63" s="151"/>
      <c r="Y63" s="152"/>
      <c r="Z63" s="152"/>
      <c r="AA63" s="152"/>
      <c r="AB63" s="152"/>
      <c r="AC63" s="152"/>
      <c r="AD63" s="175"/>
      <c r="AE63" s="175"/>
      <c r="AF63" s="175"/>
      <c r="AG63" s="175"/>
      <c r="AH63" s="40"/>
      <c r="AI63" s="40"/>
      <c r="AJ63" s="40"/>
      <c r="AM63" s="105" t="str">
        <f t="shared" si="121"/>
        <v/>
      </c>
      <c r="AN63" s="106" t="str">
        <f t="shared" si="122"/>
        <v/>
      </c>
    </row>
    <row r="64" spans="1:41" ht="31.5" customHeight="1">
      <c r="A64" s="271" t="e">
        <f>VLOOKUP($I64,MASTER!$B:$B,2,0)</f>
        <v>#N/A</v>
      </c>
      <c r="D64" s="40"/>
      <c r="E64" s="40"/>
      <c r="F64" s="157"/>
      <c r="G64" s="157"/>
      <c r="H64" s="157"/>
      <c r="I64" s="157"/>
      <c r="J64" s="157"/>
      <c r="K64" s="157"/>
      <c r="L64" s="257"/>
      <c r="M64" s="157"/>
      <c r="N64" s="231"/>
      <c r="O64" s="157"/>
      <c r="P64" s="147"/>
      <c r="Q64" s="148"/>
      <c r="R64" s="149"/>
      <c r="S64" s="149"/>
      <c r="T64" s="149"/>
      <c r="U64" s="150"/>
      <c r="V64" s="147"/>
      <c r="W64" s="175"/>
      <c r="X64" s="151"/>
      <c r="Y64" s="152"/>
      <c r="Z64" s="152"/>
      <c r="AA64" s="152"/>
      <c r="AB64" s="152"/>
      <c r="AC64" s="152"/>
      <c r="AD64" s="175"/>
      <c r="AE64" s="175"/>
      <c r="AF64" s="175"/>
      <c r="AG64" s="175"/>
      <c r="AH64" s="40"/>
      <c r="AI64" s="40"/>
      <c r="AJ64" s="40"/>
      <c r="AM64" s="105"/>
      <c r="AN64" s="106" t="str">
        <f t="shared" si="122"/>
        <v/>
      </c>
    </row>
    <row r="65" spans="1:41" ht="31.5" customHeight="1">
      <c r="A65" s="271" t="e">
        <f>VLOOKUP($I65,MASTER!$B:$B,2,0)</f>
        <v>#N/A</v>
      </c>
      <c r="C65" s="40"/>
      <c r="F65" s="40"/>
      <c r="G65" s="40"/>
      <c r="H65" s="144"/>
      <c r="I65" s="40"/>
      <c r="J65" s="145"/>
      <c r="K65" s="40"/>
      <c r="L65" s="256"/>
      <c r="M65" s="146"/>
      <c r="N65" s="229"/>
      <c r="O65" s="147"/>
      <c r="P65" s="147"/>
      <c r="Q65" s="148"/>
      <c r="R65" s="149"/>
      <c r="S65" s="149"/>
      <c r="T65" s="149"/>
      <c r="U65" s="150"/>
      <c r="V65" s="147"/>
      <c r="W65" s="175"/>
      <c r="X65" s="151"/>
      <c r="Y65" s="152"/>
      <c r="Z65" s="152"/>
      <c r="AA65" s="152"/>
      <c r="AB65" s="152"/>
      <c r="AC65" s="152"/>
      <c r="AD65" s="175"/>
      <c r="AE65" s="175"/>
      <c r="AF65" s="175"/>
      <c r="AG65" s="175"/>
      <c r="AH65" s="40"/>
      <c r="AI65" s="40"/>
      <c r="AJ65" s="40"/>
      <c r="AM65" s="105" t="str">
        <f t="shared" si="121"/>
        <v/>
      </c>
      <c r="AN65" s="106" t="str">
        <f t="shared" si="122"/>
        <v/>
      </c>
    </row>
    <row r="66" spans="1:41" ht="31.5" customHeight="1">
      <c r="A66" s="271" t="e">
        <f>VLOOKUP($I66,MASTER!$B:$B,2,0)</f>
        <v>#N/A</v>
      </c>
      <c r="AM66" s="105" t="str">
        <f t="shared" si="121"/>
        <v/>
      </c>
      <c r="AN66" s="106" t="str">
        <f t="shared" si="122"/>
        <v/>
      </c>
    </row>
    <row r="67" spans="1:41" ht="31.5" customHeight="1">
      <c r="A67" s="271" t="e">
        <f>VLOOKUP($I67,MASTER!$B:$B,2,0)</f>
        <v>#N/A</v>
      </c>
      <c r="AM67" s="105" t="str">
        <f t="shared" si="121"/>
        <v/>
      </c>
      <c r="AN67" s="106" t="str">
        <f t="shared" si="122"/>
        <v/>
      </c>
    </row>
    <row r="68" spans="1:41" ht="31.5" customHeight="1">
      <c r="A68" s="271" t="e">
        <f>VLOOKUP($I68,MASTER!$B:$B,2,0)</f>
        <v>#N/A</v>
      </c>
      <c r="AM68" s="105" t="str">
        <f t="shared" si="121"/>
        <v/>
      </c>
      <c r="AN68" s="106" t="str">
        <f t="shared" si="122"/>
        <v/>
      </c>
    </row>
    <row r="69" spans="1:41" ht="31.5" customHeight="1">
      <c r="A69" s="271" t="e">
        <f>VLOOKUP($I69,MASTER!$B:$B,2,0)</f>
        <v>#N/A</v>
      </c>
      <c r="AM69" s="105" t="str">
        <f t="shared" si="121"/>
        <v/>
      </c>
      <c r="AN69" s="106" t="str">
        <f t="shared" si="122"/>
        <v/>
      </c>
      <c r="AO69" s="107">
        <f t="shared" ref="AO69:AO100" si="128">+W69/(60*24)</f>
        <v>0</v>
      </c>
    </row>
    <row r="70" spans="1:41" ht="31.5" customHeight="1">
      <c r="A70" s="271" t="e">
        <f>VLOOKUP($I70,MASTER!$B:$B,2,0)</f>
        <v>#N/A</v>
      </c>
      <c r="AM70" s="105" t="str">
        <f t="shared" si="121"/>
        <v/>
      </c>
      <c r="AN70" s="106" t="str">
        <f t="shared" si="122"/>
        <v/>
      </c>
      <c r="AO70" s="107">
        <f t="shared" si="128"/>
        <v>0</v>
      </c>
    </row>
    <row r="71" spans="1:41" ht="31.5" customHeight="1">
      <c r="A71" s="271" t="e">
        <f>VLOOKUP($I71,MASTER!$B:$B,2,0)</f>
        <v>#N/A</v>
      </c>
      <c r="AM71" s="105" t="str">
        <f t="shared" si="121"/>
        <v/>
      </c>
      <c r="AN71" s="106" t="str">
        <f t="shared" si="122"/>
        <v/>
      </c>
      <c r="AO71" s="107">
        <f t="shared" si="128"/>
        <v>0</v>
      </c>
    </row>
    <row r="72" spans="1:41" ht="31.5" customHeight="1">
      <c r="A72" s="271" t="e">
        <f>VLOOKUP($I72,MASTER!$B:$B,2,0)</f>
        <v>#N/A</v>
      </c>
      <c r="AM72" s="105" t="str">
        <f t="shared" si="121"/>
        <v/>
      </c>
      <c r="AN72" s="106" t="str">
        <f t="shared" si="122"/>
        <v/>
      </c>
      <c r="AO72" s="107">
        <f t="shared" si="128"/>
        <v>0</v>
      </c>
    </row>
    <row r="73" spans="1:41" ht="31.5" customHeight="1">
      <c r="A73" s="271" t="e">
        <f>VLOOKUP($I73,MASTER!$B:$B,2,0)</f>
        <v>#N/A</v>
      </c>
      <c r="AM73" s="105" t="str">
        <f t="shared" si="121"/>
        <v/>
      </c>
      <c r="AN73" s="106" t="str">
        <f t="shared" si="122"/>
        <v/>
      </c>
      <c r="AO73" s="107">
        <f t="shared" si="128"/>
        <v>0</v>
      </c>
    </row>
    <row r="74" spans="1:41" ht="31.5" customHeight="1">
      <c r="A74" s="271" t="e">
        <f>VLOOKUP($I74,MASTER!$B:$B,2,0)</f>
        <v>#N/A</v>
      </c>
      <c r="AM74" s="105" t="str">
        <f t="shared" si="121"/>
        <v/>
      </c>
      <c r="AN74" s="106" t="str">
        <f t="shared" si="122"/>
        <v/>
      </c>
      <c r="AO74" s="107">
        <f t="shared" si="128"/>
        <v>0</v>
      </c>
    </row>
    <row r="75" spans="1:41" ht="31.5" customHeight="1">
      <c r="A75" s="271" t="e">
        <f>VLOOKUP($I75,MASTER!$B:$B,2,0)</f>
        <v>#N/A</v>
      </c>
      <c r="AM75" s="105" t="str">
        <f t="shared" si="121"/>
        <v/>
      </c>
      <c r="AN75" s="106" t="str">
        <f t="shared" si="122"/>
        <v/>
      </c>
      <c r="AO75" s="107">
        <f t="shared" si="128"/>
        <v>0</v>
      </c>
    </row>
    <row r="76" spans="1:41" ht="31.5" customHeight="1">
      <c r="A76" s="271" t="e">
        <f>VLOOKUP($I76,MASTER!$B:$B,2,0)</f>
        <v>#N/A</v>
      </c>
      <c r="AM76" s="105" t="str">
        <f t="shared" si="121"/>
        <v/>
      </c>
      <c r="AN76" s="106" t="str">
        <f t="shared" si="122"/>
        <v/>
      </c>
      <c r="AO76" s="107">
        <f t="shared" si="128"/>
        <v>0</v>
      </c>
    </row>
    <row r="77" spans="1:41" ht="31.5" customHeight="1">
      <c r="A77" s="271" t="e">
        <f>VLOOKUP($I77,MASTER!$B:$B,2,0)</f>
        <v>#N/A</v>
      </c>
      <c r="AM77" s="105" t="str">
        <f t="shared" si="121"/>
        <v/>
      </c>
      <c r="AN77" s="106" t="str">
        <f t="shared" si="122"/>
        <v/>
      </c>
      <c r="AO77" s="107">
        <f t="shared" si="128"/>
        <v>0</v>
      </c>
    </row>
    <row r="78" spans="1:41" ht="31.5" customHeight="1">
      <c r="A78" s="271" t="e">
        <f>VLOOKUP($I78,MASTER!$B:$B,2,0)</f>
        <v>#N/A</v>
      </c>
      <c r="AM78" s="105" t="str">
        <f t="shared" si="121"/>
        <v/>
      </c>
      <c r="AN78" s="106" t="str">
        <f t="shared" si="122"/>
        <v/>
      </c>
      <c r="AO78" s="107">
        <f t="shared" si="128"/>
        <v>0</v>
      </c>
    </row>
    <row r="79" spans="1:41" ht="31.5" customHeight="1">
      <c r="A79" s="271" t="e">
        <f>VLOOKUP($I79,MASTER!$B:$B,2,0)</f>
        <v>#N/A</v>
      </c>
      <c r="AM79" s="105" t="str">
        <f t="shared" si="121"/>
        <v/>
      </c>
      <c r="AN79" s="106" t="str">
        <f t="shared" si="122"/>
        <v/>
      </c>
      <c r="AO79" s="107">
        <f t="shared" si="128"/>
        <v>0</v>
      </c>
    </row>
    <row r="80" spans="1:41" ht="31.5" customHeight="1">
      <c r="A80" s="271" t="e">
        <f>VLOOKUP($I80,MASTER!$B:$B,2,0)</f>
        <v>#N/A</v>
      </c>
      <c r="AM80" s="105" t="str">
        <f t="shared" si="121"/>
        <v/>
      </c>
      <c r="AN80" s="106" t="str">
        <f t="shared" si="122"/>
        <v/>
      </c>
      <c r="AO80" s="107">
        <f t="shared" si="128"/>
        <v>0</v>
      </c>
    </row>
    <row r="81" spans="1:41" ht="31.5" customHeight="1">
      <c r="A81" s="271" t="e">
        <f>VLOOKUP($I81,MASTER!$B:$B,2,0)</f>
        <v>#N/A</v>
      </c>
      <c r="AM81" s="105" t="str">
        <f t="shared" si="121"/>
        <v/>
      </c>
      <c r="AN81" s="106" t="str">
        <f t="shared" si="122"/>
        <v/>
      </c>
      <c r="AO81" s="107">
        <f t="shared" si="128"/>
        <v>0</v>
      </c>
    </row>
    <row r="82" spans="1:41" ht="31.5" customHeight="1">
      <c r="A82" s="271" t="e">
        <f>VLOOKUP($I82,MASTER!$B:$B,2,0)</f>
        <v>#N/A</v>
      </c>
      <c r="AM82" s="105" t="str">
        <f t="shared" si="121"/>
        <v/>
      </c>
      <c r="AN82" s="106" t="str">
        <f t="shared" si="122"/>
        <v/>
      </c>
      <c r="AO82" s="107">
        <f t="shared" si="128"/>
        <v>0</v>
      </c>
    </row>
    <row r="83" spans="1:41" ht="31.5" customHeight="1">
      <c r="A83" s="271" t="e">
        <f>VLOOKUP($I83,MASTER!$B:$B,2,0)</f>
        <v>#N/A</v>
      </c>
      <c r="AM83" s="105" t="str">
        <f t="shared" si="121"/>
        <v/>
      </c>
      <c r="AN83" s="106" t="str">
        <f t="shared" si="122"/>
        <v/>
      </c>
      <c r="AO83" s="107">
        <f t="shared" si="128"/>
        <v>0</v>
      </c>
    </row>
    <row r="84" spans="1:41" ht="31.5" customHeight="1">
      <c r="A84" s="271" t="e">
        <f>VLOOKUP($I84,MASTER!$B:$B,2,0)</f>
        <v>#N/A</v>
      </c>
      <c r="AM84" s="105" t="str">
        <f t="shared" si="121"/>
        <v/>
      </c>
      <c r="AN84" s="106" t="str">
        <f t="shared" si="122"/>
        <v/>
      </c>
      <c r="AO84" s="107">
        <f t="shared" si="128"/>
        <v>0</v>
      </c>
    </row>
    <row r="85" spans="1:41" ht="31.5" customHeight="1">
      <c r="A85" s="271" t="e">
        <f>VLOOKUP($I85,MASTER!$B:$B,2,0)</f>
        <v>#N/A</v>
      </c>
      <c r="AM85" s="105" t="str">
        <f t="shared" si="121"/>
        <v/>
      </c>
      <c r="AN85" s="106" t="str">
        <f t="shared" si="122"/>
        <v/>
      </c>
      <c r="AO85" s="107">
        <f t="shared" si="128"/>
        <v>0</v>
      </c>
    </row>
    <row r="86" spans="1:41" ht="31.5" customHeight="1">
      <c r="A86" s="271" t="e">
        <f>VLOOKUP($I86,MASTER!$B:$B,2,0)</f>
        <v>#N/A</v>
      </c>
      <c r="AM86" s="105" t="str">
        <f t="shared" si="121"/>
        <v/>
      </c>
      <c r="AN86" s="106" t="str">
        <f t="shared" si="122"/>
        <v/>
      </c>
      <c r="AO86" s="107">
        <f t="shared" si="128"/>
        <v>0</v>
      </c>
    </row>
    <row r="87" spans="1:41" ht="31.5" customHeight="1">
      <c r="A87" s="271" t="e">
        <f>VLOOKUP($I87,MASTER!$B:$B,2,0)</f>
        <v>#N/A</v>
      </c>
      <c r="AM87" s="105" t="str">
        <f t="shared" si="121"/>
        <v/>
      </c>
      <c r="AN87" s="106" t="str">
        <f t="shared" si="122"/>
        <v/>
      </c>
      <c r="AO87" s="107">
        <f t="shared" si="128"/>
        <v>0</v>
      </c>
    </row>
    <row r="88" spans="1:41" ht="81.75" customHeight="1" thickBot="1"/>
    <row r="89" spans="1:41">
      <c r="C89" s="2"/>
      <c r="D89" s="2"/>
      <c r="I89" s="3"/>
      <c r="J89" s="3"/>
      <c r="K89" s="3"/>
      <c r="M89" s="3"/>
      <c r="N89" s="218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798" t="s">
        <v>680</v>
      </c>
      <c r="AH89" s="799"/>
    </row>
    <row r="90" spans="1:41" ht="24" thickBot="1">
      <c r="C90" s="2"/>
      <c r="E90" s="4" t="s">
        <v>681</v>
      </c>
      <c r="I90" s="3"/>
      <c r="J90" s="3"/>
      <c r="K90" s="3"/>
      <c r="M90" s="3"/>
      <c r="N90" s="218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800"/>
      <c r="AH90" s="801"/>
    </row>
    <row r="91" spans="1:41" ht="24" thickBot="1">
      <c r="C91" s="2"/>
      <c r="E91" s="4" t="s">
        <v>682</v>
      </c>
      <c r="I91" s="3"/>
      <c r="J91" s="3"/>
      <c r="K91" s="3"/>
      <c r="M91" s="3"/>
      <c r="N91" s="218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41" ht="84.75" customHeight="1" thickBot="1">
      <c r="C92" s="266" t="s">
        <v>683</v>
      </c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747"/>
      <c r="AI92" s="5"/>
      <c r="AJ92" s="176"/>
    </row>
    <row r="93" spans="1:41" ht="9.9499999999999993" customHeight="1" thickBot="1">
      <c r="A93" s="271" t="e">
        <f>VLOOKUP($I93,MASTER!$B:$B,2,0)</f>
        <v>#N/A</v>
      </c>
      <c r="R93" s="364" t="s">
        <v>1103</v>
      </c>
      <c r="AM93" s="105" t="str">
        <f t="shared" si="121"/>
        <v/>
      </c>
      <c r="AN93" s="106" t="str">
        <f t="shared" si="122"/>
        <v/>
      </c>
      <c r="AO93" s="107">
        <f t="shared" si="128"/>
        <v>0</v>
      </c>
    </row>
    <row r="94" spans="1:41" ht="33.75">
      <c r="A94" s="271" t="e">
        <f>VLOOKUP($I94,MASTER!$B:$B,2,0)</f>
        <v>#N/A</v>
      </c>
      <c r="C94" s="802" t="s">
        <v>751</v>
      </c>
      <c r="D94" s="803"/>
      <c r="E94" s="803"/>
      <c r="F94" s="803"/>
      <c r="G94" s="803"/>
      <c r="H94" s="803"/>
      <c r="I94" s="6"/>
      <c r="J94" s="6"/>
      <c r="K94" s="7"/>
      <c r="L94" s="650"/>
      <c r="M94" s="651"/>
      <c r="N94" s="652"/>
      <c r="O94" s="651"/>
      <c r="P94" s="653"/>
      <c r="Q94" s="654"/>
      <c r="R94" s="340" t="s">
        <v>675</v>
      </c>
      <c r="S94" s="654"/>
      <c r="T94" s="654"/>
      <c r="U94" s="655"/>
      <c r="V94" s="651"/>
      <c r="W94" s="656"/>
      <c r="X94" s="657"/>
      <c r="Y94" s="658"/>
      <c r="Z94" s="659" t="s">
        <v>684</v>
      </c>
      <c r="AA94" s="659" t="s">
        <v>685</v>
      </c>
      <c r="AB94" s="659"/>
      <c r="AC94" s="660" t="s">
        <v>40</v>
      </c>
      <c r="AD94" s="656"/>
      <c r="AE94" s="656"/>
      <c r="AF94" s="656"/>
      <c r="AG94" s="656"/>
      <c r="AH94" s="661"/>
      <c r="AI94" s="661"/>
      <c r="AJ94" s="29"/>
      <c r="AM94" s="105" t="str">
        <f t="shared" si="121"/>
        <v/>
      </c>
      <c r="AN94" s="106" t="str">
        <f t="shared" si="122"/>
        <v/>
      </c>
      <c r="AO94" s="107">
        <f t="shared" si="128"/>
        <v>0</v>
      </c>
    </row>
    <row r="95" spans="1:41" ht="33.75">
      <c r="A95" s="271" t="e">
        <f>VLOOKUP($I95,MASTER!$B:$B,2,0)</f>
        <v>#N/A</v>
      </c>
      <c r="C95" s="818"/>
      <c r="D95" s="819"/>
      <c r="E95" s="819"/>
      <c r="F95" s="819"/>
      <c r="G95" s="819"/>
      <c r="H95" s="819"/>
      <c r="I95" s="18"/>
      <c r="J95" s="18"/>
      <c r="K95" s="19"/>
      <c r="L95" s="662"/>
      <c r="M95" s="663"/>
      <c r="N95" s="664"/>
      <c r="O95" s="663"/>
      <c r="P95" s="665"/>
      <c r="Q95" s="666"/>
      <c r="R95" s="666" t="s">
        <v>674</v>
      </c>
      <c r="S95" s="666"/>
      <c r="T95" s="666"/>
      <c r="U95" s="667"/>
      <c r="V95" s="663"/>
      <c r="W95" s="668"/>
      <c r="X95" s="669"/>
      <c r="Y95" s="670"/>
      <c r="Z95" s="350"/>
      <c r="AA95" s="350" t="s">
        <v>686</v>
      </c>
      <c r="AB95" s="350" t="s">
        <v>687</v>
      </c>
      <c r="AC95" s="671" t="s">
        <v>687</v>
      </c>
      <c r="AD95" s="672"/>
      <c r="AE95" s="672"/>
      <c r="AF95" s="672"/>
      <c r="AG95" s="672"/>
      <c r="AH95" s="763"/>
      <c r="AI95" s="673"/>
      <c r="AJ95" s="31"/>
      <c r="AM95" s="105" t="str">
        <f t="shared" si="121"/>
        <v/>
      </c>
      <c r="AN95" s="106" t="str">
        <f t="shared" si="122"/>
        <v/>
      </c>
      <c r="AO95" s="107">
        <f t="shared" si="128"/>
        <v>0</v>
      </c>
    </row>
    <row r="96" spans="1:41" s="599" customFormat="1" ht="35.25" customHeight="1">
      <c r="A96" s="587" t="e">
        <f>VLOOKUP($I96,MASTER!$B:$B,2,0)</f>
        <v>#N/A</v>
      </c>
      <c r="B96" s="587"/>
      <c r="C96" s="492" t="s">
        <v>688</v>
      </c>
      <c r="D96" s="494" t="str">
        <f>$D$9</f>
        <v>:   Rabu Malam</v>
      </c>
      <c r="E96" s="494"/>
      <c r="F96" s="494"/>
      <c r="G96" s="494"/>
      <c r="H96" s="494"/>
      <c r="I96" s="494"/>
      <c r="J96" s="639"/>
      <c r="K96" s="494"/>
      <c r="L96" s="640" t="s">
        <v>689</v>
      </c>
      <c r="M96" s="641"/>
      <c r="N96" s="642"/>
      <c r="O96" s="494"/>
      <c r="P96" s="494"/>
      <c r="Q96" s="643"/>
      <c r="R96" s="459" t="s">
        <v>673</v>
      </c>
      <c r="S96" s="643"/>
      <c r="T96" s="643"/>
      <c r="U96" s="645"/>
      <c r="V96" s="494"/>
      <c r="W96" s="820"/>
      <c r="X96" s="820"/>
      <c r="Y96" s="821"/>
      <c r="Z96" s="609">
        <v>2</v>
      </c>
      <c r="AA96" s="646">
        <v>7</v>
      </c>
      <c r="AB96" s="609">
        <v>60</v>
      </c>
      <c r="AC96" s="647">
        <v>415</v>
      </c>
      <c r="AD96" s="622"/>
      <c r="AE96" s="464"/>
      <c r="AF96" s="596"/>
      <c r="AG96" s="597"/>
      <c r="AH96" s="618"/>
      <c r="AI96" s="598"/>
      <c r="AJ96" s="596"/>
      <c r="AM96" s="463"/>
      <c r="AN96" s="464"/>
      <c r="AO96" s="465">
        <f t="shared" si="128"/>
        <v>0</v>
      </c>
    </row>
    <row r="97" spans="1:41" s="599" customFormat="1" ht="35.25" customHeight="1">
      <c r="A97" s="587" t="e">
        <f>VLOOKUP($I97,MASTER!$B:$B,2,0)</f>
        <v>#N/A</v>
      </c>
      <c r="B97" s="587"/>
      <c r="C97" s="490" t="s">
        <v>1437</v>
      </c>
      <c r="D97" s="459" t="str">
        <f>$D$10</f>
        <v>:   05-Mei-2026</v>
      </c>
      <c r="E97" s="459"/>
      <c r="F97" s="459"/>
      <c r="G97" s="459"/>
      <c r="H97" s="459"/>
      <c r="I97" s="459"/>
      <c r="J97" s="464"/>
      <c r="K97" s="459"/>
      <c r="L97" s="648" t="s">
        <v>691</v>
      </c>
      <c r="M97" s="619"/>
      <c r="N97" s="620" t="s">
        <v>692</v>
      </c>
      <c r="O97" s="621"/>
      <c r="P97" s="604" t="s">
        <v>693</v>
      </c>
      <c r="Q97" s="605"/>
      <c r="R97" s="459" t="s">
        <v>854</v>
      </c>
      <c r="S97" s="606"/>
      <c r="T97" s="606"/>
      <c r="U97" s="607"/>
      <c r="V97" s="608" t="s">
        <v>694</v>
      </c>
      <c r="W97" s="789"/>
      <c r="X97" s="789"/>
      <c r="Y97" s="790"/>
      <c r="Z97" s="609" t="s">
        <v>695</v>
      </c>
      <c r="AA97" s="610"/>
      <c r="AB97" s="609">
        <v>60</v>
      </c>
      <c r="AC97" s="647">
        <f>+AA97*AB97</f>
        <v>0</v>
      </c>
      <c r="AD97" s="622"/>
      <c r="AE97" s="464"/>
      <c r="AF97" s="596"/>
      <c r="AG97" s="597"/>
      <c r="AH97" s="618"/>
      <c r="AI97" s="598"/>
      <c r="AJ97" s="596"/>
      <c r="AM97" s="463"/>
      <c r="AN97" s="464"/>
      <c r="AO97" s="465">
        <f t="shared" si="128"/>
        <v>0</v>
      </c>
    </row>
    <row r="98" spans="1:41" s="599" customFormat="1" ht="35.25" customHeight="1" thickBot="1">
      <c r="A98" s="587" t="e">
        <f>VLOOKUP($I98,MASTER!$B:$B,2,0)</f>
        <v>#N/A</v>
      </c>
      <c r="B98" s="587"/>
      <c r="C98" s="490" t="s">
        <v>685</v>
      </c>
      <c r="D98" s="459" t="s">
        <v>1465</v>
      </c>
      <c r="E98" s="459"/>
      <c r="F98" s="459"/>
      <c r="G98" s="459"/>
      <c r="H98" s="459"/>
      <c r="I98" s="459"/>
      <c r="J98" s="464"/>
      <c r="K98" s="459"/>
      <c r="L98" s="782"/>
      <c r="M98" s="778"/>
      <c r="N98" s="779"/>
      <c r="O98" s="780"/>
      <c r="P98" s="775"/>
      <c r="Q98" s="776"/>
      <c r="R98" s="459" t="s">
        <v>672</v>
      </c>
      <c r="S98" s="606"/>
      <c r="T98" s="606"/>
      <c r="U98" s="607"/>
      <c r="V98" s="777"/>
      <c r="W98" s="789"/>
      <c r="X98" s="789"/>
      <c r="Y98" s="790"/>
      <c r="Z98" s="609"/>
      <c r="AA98" s="609"/>
      <c r="AB98" s="609"/>
      <c r="AC98" s="647">
        <v>415</v>
      </c>
      <c r="AD98" s="622"/>
      <c r="AE98" s="464"/>
      <c r="AF98" s="464"/>
      <c r="AG98" s="597"/>
      <c r="AH98" s="618"/>
      <c r="AI98" s="649"/>
      <c r="AJ98" s="464"/>
      <c r="AM98" s="463"/>
      <c r="AN98" s="464"/>
      <c r="AO98" s="465">
        <f t="shared" si="128"/>
        <v>0</v>
      </c>
    </row>
    <row r="99" spans="1:41" s="614" customFormat="1" ht="99.95" customHeight="1" thickBot="1">
      <c r="A99" s="587" t="e">
        <f>VLOOKUP($I99,MASTER!$B:$B,2,0)</f>
        <v>#N/A</v>
      </c>
      <c r="B99" s="587"/>
      <c r="C99" s="624" t="s">
        <v>696</v>
      </c>
      <c r="D99" s="625" t="s">
        <v>697</v>
      </c>
      <c r="E99" s="626" t="s">
        <v>698</v>
      </c>
      <c r="F99" s="626" t="s">
        <v>699</v>
      </c>
      <c r="G99" s="741" t="s">
        <v>1556</v>
      </c>
      <c r="H99" s="627" t="s">
        <v>700</v>
      </c>
      <c r="I99" s="626" t="s">
        <v>701</v>
      </c>
      <c r="J99" s="628"/>
      <c r="K99" s="625" t="s">
        <v>702</v>
      </c>
      <c r="L99" s="629" t="s">
        <v>1001</v>
      </c>
      <c r="M99" s="630" t="s">
        <v>1446</v>
      </c>
      <c r="N99" s="630" t="s">
        <v>1447</v>
      </c>
      <c r="O99" s="630" t="s">
        <v>1448</v>
      </c>
      <c r="P99" s="781" t="s">
        <v>705</v>
      </c>
      <c r="Q99" s="631" t="s">
        <v>706</v>
      </c>
      <c r="R99" s="631" t="s">
        <v>707</v>
      </c>
      <c r="S99" s="631" t="s">
        <v>708</v>
      </c>
      <c r="T99" s="631" t="s">
        <v>67</v>
      </c>
      <c r="U99" s="632"/>
      <c r="V99" s="625" t="s">
        <v>709</v>
      </c>
      <c r="W99" s="633" t="s">
        <v>106</v>
      </c>
      <c r="X99" s="739" t="s">
        <v>1557</v>
      </c>
      <c r="Y99" s="634" t="s">
        <v>711</v>
      </c>
      <c r="Z99" s="634" t="s">
        <v>712</v>
      </c>
      <c r="AA99" s="634" t="s">
        <v>713</v>
      </c>
      <c r="AB99" s="634" t="s">
        <v>714</v>
      </c>
      <c r="AC99" s="634" t="s">
        <v>715</v>
      </c>
      <c r="AD99" s="637" t="s">
        <v>724</v>
      </c>
      <c r="AE99" s="637" t="s">
        <v>725</v>
      </c>
      <c r="AF99" s="637" t="s">
        <v>726</v>
      </c>
      <c r="AG99" s="637" t="s">
        <v>727</v>
      </c>
      <c r="AH99" s="783" t="s">
        <v>720</v>
      </c>
      <c r="AI99" s="762" t="s">
        <v>721</v>
      </c>
      <c r="AJ99" s="597"/>
      <c r="AK99" s="614" t="s">
        <v>32</v>
      </c>
      <c r="AL99" s="614" t="s">
        <v>722</v>
      </c>
      <c r="AM99" s="463"/>
      <c r="AN99" s="464"/>
      <c r="AO99" s="465" t="e">
        <f t="shared" si="128"/>
        <v>#VALUE!</v>
      </c>
    </row>
    <row r="100" spans="1:41" ht="21" customHeight="1">
      <c r="A100" s="271" t="e">
        <f>VLOOKUP($I100,MASTER!$B:$B,2,0)</f>
        <v>#N/A</v>
      </c>
      <c r="C100" s="155"/>
      <c r="D100" s="83"/>
      <c r="E100" s="83"/>
      <c r="F100" s="83"/>
      <c r="G100" s="83"/>
      <c r="H100" s="84"/>
      <c r="I100" s="83"/>
      <c r="J100" s="85"/>
      <c r="K100" s="83"/>
      <c r="L100" s="253"/>
      <c r="M100" s="83"/>
      <c r="N100" s="225"/>
      <c r="O100" s="83"/>
      <c r="P100" s="83"/>
      <c r="Q100" s="86"/>
      <c r="R100" s="86"/>
      <c r="S100" s="86"/>
      <c r="T100" s="86"/>
      <c r="U100" s="87"/>
      <c r="V100" s="83"/>
      <c r="W100" s="88"/>
      <c r="X100" s="89"/>
      <c r="Y100" s="90"/>
      <c r="Z100" s="90"/>
      <c r="AA100" s="90"/>
      <c r="AB100" s="90"/>
      <c r="AC100" s="90"/>
      <c r="AD100" s="88"/>
      <c r="AE100" s="88"/>
      <c r="AF100" s="88"/>
      <c r="AG100" s="88"/>
      <c r="AH100" s="91"/>
      <c r="AI100" s="91"/>
      <c r="AJ100" s="106">
        <f t="shared" ref="AJ100:AJ135" si="129">IF(L100="",0,P100*L100)</f>
        <v>0</v>
      </c>
      <c r="AM100" s="105" t="str">
        <f t="shared" ref="AM100" si="130">IF(L100="","",L100*P100)</f>
        <v/>
      </c>
      <c r="AN100" s="106" t="str">
        <f t="shared" ref="AN100" si="131">IF(W100="","",W100*P100)</f>
        <v/>
      </c>
      <c r="AO100" s="107">
        <f t="shared" si="128"/>
        <v>0</v>
      </c>
    </row>
    <row r="101" spans="1:41" ht="50.1" customHeight="1">
      <c r="A101" s="271" t="e">
        <f>VLOOKUP($I101,MASTER!$B:$B,2,0)</f>
        <v>#N/A</v>
      </c>
      <c r="C101" s="188"/>
      <c r="D101" s="93" t="str">
        <f>IF($I101="","",VLOOKUP($I101,MASTER!$G:$CF,2,0))</f>
        <v/>
      </c>
      <c r="E101" s="93" t="str">
        <f>IF($I101="","",VLOOKUP($I101,MASTER!$G:$CF,25,0))</f>
        <v/>
      </c>
      <c r="F101" s="93" t="str">
        <f>IF($I101="","",VLOOKUP($I101,MASTER!$G:$CF,27,0))</f>
        <v/>
      </c>
      <c r="G101" s="761">
        <f>L101</f>
        <v>0</v>
      </c>
      <c r="H101" s="94" t="str">
        <f>IF($L101&lt;$F101="0","0",IF($L101="","",ROUNDUP(L101/F101,1)))</f>
        <v/>
      </c>
      <c r="I101" s="95"/>
      <c r="J101" s="209"/>
      <c r="K101" s="93"/>
      <c r="L101" s="244"/>
      <c r="M101" s="97"/>
      <c r="N101" s="226">
        <f t="shared" ref="N101" si="132">+L101</f>
        <v>0</v>
      </c>
      <c r="O101" s="98"/>
      <c r="P101" s="93" t="str">
        <f>IF($I101="","",VLOOKUP($I101,MASTER!$G:$CF,65,0))</f>
        <v/>
      </c>
      <c r="Q101" s="93" t="str">
        <f>IF($I101="","",VLOOKUP($I101,MASTER!$G:$CF,37,0))</f>
        <v/>
      </c>
      <c r="R101" s="99" t="str">
        <f>IF(L101="","",+Q101*L101/60)</f>
        <v/>
      </c>
      <c r="S101" s="93" t="str">
        <f>IF($I101="","",VLOOKUP($I101,MASTER!$G:$CF,39,0))</f>
        <v/>
      </c>
      <c r="T101" s="93" t="str">
        <f>IF($I101="","",VLOOKUP($I101,MASTER!$G:$CF,38,0))</f>
        <v/>
      </c>
      <c r="U101" s="100" t="str">
        <f>IF(I101="","",SUM(R101:T101))</f>
        <v/>
      </c>
      <c r="V101" s="170" t="str">
        <f>IF(I101="","",(S101+T101)*P101)</f>
        <v/>
      </c>
      <c r="W101" s="101" t="str">
        <f>IF(U101="","",ROUNDUP(U101,0))</f>
        <v/>
      </c>
      <c r="X101" s="740" t="e">
        <f t="shared" ref="X101:X138" si="133">+L101/W101*60</f>
        <v>#VALUE!</v>
      </c>
      <c r="Y101" s="102">
        <v>0.87847222222222221</v>
      </c>
      <c r="Z101" s="102" t="str">
        <f>IF(I101="","",Y101+W101/1440)</f>
        <v/>
      </c>
      <c r="AA101" s="102"/>
      <c r="AB101" s="102"/>
      <c r="AC101" s="194"/>
      <c r="AD101" s="93">
        <f>IFERROR(IF($I101="","",VLOOKUP($I101,MASTER!$G:$CF,52,0))*$W101,0)</f>
        <v>0</v>
      </c>
      <c r="AE101" s="93">
        <f>IFERROR(IF($I101="","",VLOOKUP($I101,MASTER!$G:$CF,53,0))*$W101,0)</f>
        <v>0</v>
      </c>
      <c r="AF101" s="93">
        <f>IFERROR(IF($I101="","",VLOOKUP($I101,MASTER!$G:$CF,54,0))*$W101,0)</f>
        <v>0</v>
      </c>
      <c r="AG101" s="93">
        <f>IFERROR(IF($I101="","",VLOOKUP($I101,MASTER!$G:$CF,55,0))*$W101,0)</f>
        <v>0</v>
      </c>
      <c r="AH101" s="751"/>
      <c r="AI101" s="745"/>
      <c r="AJ101" s="106">
        <f>IF(L101="",0,P101*L101)</f>
        <v>0</v>
      </c>
      <c r="AL101" s="104"/>
      <c r="AM101" s="105" t="str">
        <f t="shared" ref="AM101" si="134">IF(L101="","",L101*P101)</f>
        <v/>
      </c>
      <c r="AN101" s="106" t="str">
        <f t="shared" ref="AN101" si="135">IF(W101="","",W101*P101)</f>
        <v/>
      </c>
      <c r="AO101" s="107" t="e">
        <f>+W101/(60*24)</f>
        <v>#VALUE!</v>
      </c>
    </row>
    <row r="102" spans="1:41" ht="50.1" customHeight="1">
      <c r="A102" s="271" t="e">
        <f>VLOOKUP($I102,MASTER!$B:$B,2,0)</f>
        <v>#N/A</v>
      </c>
      <c r="C102" s="188"/>
      <c r="D102" s="93" t="str">
        <f>IF($I102="","",VLOOKUP($I102,MASTER!$G:$CF,2,0))</f>
        <v/>
      </c>
      <c r="E102" s="93" t="str">
        <f>IF($I102="","",VLOOKUP($I102,MASTER!$G:$CF,25,0))</f>
        <v/>
      </c>
      <c r="F102" s="93" t="str">
        <f>IF($I102="","",VLOOKUP($I102,MASTER!$G:$CF,27,0))</f>
        <v/>
      </c>
      <c r="G102" s="761">
        <f t="shared" ref="G102:G138" si="136">L102</f>
        <v>0</v>
      </c>
      <c r="H102" s="94" t="str">
        <f>IF($L102&lt;$F102="0","0",IF($L102="","",ROUNDUP(L102/F102,1)))</f>
        <v/>
      </c>
      <c r="I102" s="95"/>
      <c r="J102" s="209"/>
      <c r="K102" s="93"/>
      <c r="L102" s="244"/>
      <c r="M102" s="97"/>
      <c r="N102" s="226">
        <f t="shared" ref="N102" si="137">+L102</f>
        <v>0</v>
      </c>
      <c r="O102" s="98"/>
      <c r="P102" s="93" t="str">
        <f>IF($I102="","",VLOOKUP($I102,MASTER!$G:$CF,65,0))</f>
        <v/>
      </c>
      <c r="Q102" s="93" t="str">
        <f>IF($I102="","",VLOOKUP($I102,MASTER!$G:$CF,37,0))</f>
        <v/>
      </c>
      <c r="R102" s="99" t="str">
        <f t="shared" ref="R102:R138" si="138">IF(L102="","",+Q102*L102/60)</f>
        <v/>
      </c>
      <c r="S102" s="93" t="str">
        <f>IF($I102="","",VLOOKUP($I102,MASTER!$G:$CF,39,0))</f>
        <v/>
      </c>
      <c r="T102" s="93" t="str">
        <f>IF($I102="","",VLOOKUP($I102,MASTER!$G:$CF,38,0))</f>
        <v/>
      </c>
      <c r="U102" s="100" t="str">
        <f t="shared" ref="U102:U138" si="139">IF(I102="","",SUM(R102:T102))</f>
        <v/>
      </c>
      <c r="V102" s="170" t="str">
        <f t="shared" ref="V102:V138" si="140">IF(I102="","",(S102+T102)*P102)</f>
        <v/>
      </c>
      <c r="W102" s="101" t="str">
        <f t="shared" ref="W102:W138" si="141">IF(U102="","",ROUNDUP(U102,0))</f>
        <v/>
      </c>
      <c r="X102" s="740" t="e">
        <f t="shared" si="133"/>
        <v>#VALUE!</v>
      </c>
      <c r="Y102" s="102" t="str">
        <f>+Z101</f>
        <v/>
      </c>
      <c r="Z102" s="102" t="str">
        <f t="shared" ref="Z102" si="142">IF(I102="","",Y102+W102/1440)</f>
        <v/>
      </c>
      <c r="AA102" s="102"/>
      <c r="AB102" s="102"/>
      <c r="AC102" s="102"/>
      <c r="AD102" s="93">
        <f>IFERROR(IF($I102="","",VLOOKUP($I102,MASTER!$G:$CF,52,0))*$W102,0)</f>
        <v>0</v>
      </c>
      <c r="AE102" s="93">
        <f>IFERROR(IF($I102="","",VLOOKUP($I102,MASTER!$G:$CF,53,0))*$W102,0)</f>
        <v>0</v>
      </c>
      <c r="AF102" s="93">
        <f>IFERROR(IF($I102="","",VLOOKUP($I102,MASTER!$G:$CF,54,0))*$W102,0)</f>
        <v>0</v>
      </c>
      <c r="AG102" s="93">
        <f>IFERROR(IF($I102="","",VLOOKUP($I102,MASTER!$G:$CF,55,0))*$W102,0)</f>
        <v>0</v>
      </c>
      <c r="AH102" s="751">
        <v>1</v>
      </c>
      <c r="AI102" s="745"/>
      <c r="AJ102" s="106">
        <f t="shared" ref="AJ102" si="143">IF(L102="",0,P102*L102)</f>
        <v>0</v>
      </c>
      <c r="AL102" s="104"/>
      <c r="AM102" s="105" t="str">
        <f>IF(L102="","",L102*P102)</f>
        <v/>
      </c>
      <c r="AN102" s="106" t="str">
        <f>IF(W102="","",W102*P102)</f>
        <v/>
      </c>
      <c r="AO102" s="107" t="e">
        <f t="shared" ref="AO102" si="144">+W102/(60*24)</f>
        <v>#VALUE!</v>
      </c>
    </row>
    <row r="103" spans="1:41" ht="50.1" customHeight="1">
      <c r="A103" s="271" t="e">
        <f>VLOOKUP($I103,MASTER!$B:$B,2,0)</f>
        <v>#N/A</v>
      </c>
      <c r="C103" s="188"/>
      <c r="D103" s="93" t="str">
        <f>IF($I103="","",VLOOKUP($I103,MASTER!$G:$CF,2,0))</f>
        <v/>
      </c>
      <c r="E103" s="93" t="str">
        <f>IF($I103="","",VLOOKUP($I103,MASTER!$G:$CF,25,0))</f>
        <v/>
      </c>
      <c r="F103" s="93" t="str">
        <f>IF($I103="","",VLOOKUP($I103,MASTER!$G:$CF,27,0))</f>
        <v/>
      </c>
      <c r="G103" s="761">
        <f t="shared" si="136"/>
        <v>0</v>
      </c>
      <c r="H103" s="94" t="str">
        <f>IF($L103&lt;$F103="0","0",IF($L103="","",ROUNDUP(L103/F103,1)))</f>
        <v/>
      </c>
      <c r="I103" s="95"/>
      <c r="J103" s="209"/>
      <c r="K103" s="93"/>
      <c r="L103" s="244"/>
      <c r="M103" s="97"/>
      <c r="N103" s="226">
        <f>+L103</f>
        <v>0</v>
      </c>
      <c r="O103" s="98"/>
      <c r="P103" s="93" t="str">
        <f>IF($I103="","",VLOOKUP($I103,MASTER!$G:$CF,65,0))</f>
        <v/>
      </c>
      <c r="Q103" s="93" t="str">
        <f>IF($I103="","",VLOOKUP($I103,MASTER!$G:$CF,37,0))</f>
        <v/>
      </c>
      <c r="R103" s="99" t="str">
        <f t="shared" si="138"/>
        <v/>
      </c>
      <c r="S103" s="93" t="str">
        <f>IF($I103="","",VLOOKUP($I103,MASTER!$G:$CF,39,0))</f>
        <v/>
      </c>
      <c r="T103" s="93" t="str">
        <f>IF($I103="","",VLOOKUP($I103,MASTER!$G:$CF,38,0))</f>
        <v/>
      </c>
      <c r="U103" s="100" t="str">
        <f t="shared" si="139"/>
        <v/>
      </c>
      <c r="V103" s="170" t="str">
        <f t="shared" si="140"/>
        <v/>
      </c>
      <c r="W103" s="101" t="str">
        <f t="shared" si="141"/>
        <v/>
      </c>
      <c r="X103" s="740" t="e">
        <f t="shared" si="133"/>
        <v>#VALUE!</v>
      </c>
      <c r="Y103" s="102" t="str">
        <f>+Z102</f>
        <v/>
      </c>
      <c r="Z103" s="102" t="str">
        <f>IF(I103="","",Y103+W103/1440)</f>
        <v/>
      </c>
      <c r="AA103" s="102"/>
      <c r="AB103" s="102"/>
      <c r="AC103" s="102"/>
      <c r="AD103" s="93">
        <f>IFERROR(IF($I103="","",VLOOKUP($I103,MASTER!$G:$CF,52,0))*$W103,0)</f>
        <v>0</v>
      </c>
      <c r="AE103" s="93">
        <f>IFERROR(IF($I103="","",VLOOKUP($I103,MASTER!$G:$CF,53,0))*$W103,0)</f>
        <v>0</v>
      </c>
      <c r="AF103" s="93">
        <f>IFERROR(IF($I103="","",VLOOKUP($I103,MASTER!$G:$CF,54,0))*$W103,0)</f>
        <v>0</v>
      </c>
      <c r="AG103" s="93">
        <f>IFERROR(IF($I103="","",VLOOKUP($I103,MASTER!$G:$CF,55,0))*$W103,0)</f>
        <v>0</v>
      </c>
      <c r="AH103" s="751"/>
      <c r="AI103" s="745"/>
      <c r="AJ103" s="106">
        <f t="shared" ref="AJ103" si="145">IF(L103="",0,P103*L103)</f>
        <v>0</v>
      </c>
      <c r="AL103" s="104"/>
      <c r="AM103" s="105" t="str">
        <f>IF(L103="","",L103*P103)</f>
        <v/>
      </c>
      <c r="AN103" s="106" t="str">
        <f>IF(W103="","",W103*P103)</f>
        <v/>
      </c>
      <c r="AO103" s="107" t="e">
        <f>+W103/(60*24)</f>
        <v>#VALUE!</v>
      </c>
    </row>
    <row r="104" spans="1:41" ht="50.1" customHeight="1">
      <c r="A104" s="271" t="e">
        <f>VLOOKUP($I104,MASTER!$B:$B,2,0)</f>
        <v>#N/A</v>
      </c>
      <c r="C104" s="188"/>
      <c r="D104" s="93" t="str">
        <f>IF($I104="","",VLOOKUP($I104,MASTER!$G:$CF,2,0))</f>
        <v/>
      </c>
      <c r="E104" s="93" t="str">
        <f>IF($I104="","",VLOOKUP($I104,MASTER!$G:$CF,25,0))</f>
        <v/>
      </c>
      <c r="F104" s="93" t="str">
        <f>IF($I104="","",VLOOKUP($I104,MASTER!$G:$CF,27,0))</f>
        <v/>
      </c>
      <c r="G104" s="761">
        <f t="shared" si="136"/>
        <v>0</v>
      </c>
      <c r="H104" s="94" t="str">
        <f t="shared" ref="H104:H126" si="146">IF($L104&lt;$F104="0","0",IF($L104="","",ROUNDUP(L104/F104,1)))</f>
        <v/>
      </c>
      <c r="I104" s="95"/>
      <c r="J104" s="209"/>
      <c r="K104" s="93"/>
      <c r="L104" s="244"/>
      <c r="M104" s="97"/>
      <c r="N104" s="226">
        <f>+L104</f>
        <v>0</v>
      </c>
      <c r="O104" s="98"/>
      <c r="P104" s="93" t="str">
        <f>IF($I104="","",VLOOKUP($I104,MASTER!$G:$CF,65,0))</f>
        <v/>
      </c>
      <c r="Q104" s="93" t="str">
        <f>IF($I104="","",VLOOKUP($I104,MASTER!$G:$CF,37,0))</f>
        <v/>
      </c>
      <c r="R104" s="99" t="str">
        <f t="shared" si="138"/>
        <v/>
      </c>
      <c r="S104" s="93" t="str">
        <f>IF($I104="","",VLOOKUP($I104,MASTER!$G:$CF,39,0))</f>
        <v/>
      </c>
      <c r="T104" s="93" t="str">
        <f>IF($I104="","",VLOOKUP($I104,MASTER!$G:$CF,38,0))</f>
        <v/>
      </c>
      <c r="U104" s="100" t="str">
        <f t="shared" si="139"/>
        <v/>
      </c>
      <c r="V104" s="170" t="str">
        <f t="shared" si="140"/>
        <v/>
      </c>
      <c r="W104" s="101" t="str">
        <f t="shared" si="141"/>
        <v/>
      </c>
      <c r="X104" s="740" t="e">
        <f t="shared" si="133"/>
        <v>#VALUE!</v>
      </c>
      <c r="Y104" s="102" t="str">
        <f>+Y103</f>
        <v/>
      </c>
      <c r="Z104" s="102" t="str">
        <f>IF(I104="","",Y104+W104/1440)</f>
        <v/>
      </c>
      <c r="AA104" s="102"/>
      <c r="AB104" s="102"/>
      <c r="AC104" s="102"/>
      <c r="AD104" s="93">
        <f>IFERROR(IF($I104="","",VLOOKUP($I104,MASTER!$G:$CF,52,0))*$W104,0)</f>
        <v>0</v>
      </c>
      <c r="AE104" s="93">
        <f>IFERROR(IF($I104="","",VLOOKUP($I104,MASTER!$G:$CF,53,0))*$W104,0)</f>
        <v>0</v>
      </c>
      <c r="AF104" s="93">
        <f>IFERROR(IF($I104="","",VLOOKUP($I104,MASTER!$G:$CF,54,0))*$W104,0)</f>
        <v>0</v>
      </c>
      <c r="AG104" s="93">
        <f>IFERROR(IF($I104="","",VLOOKUP($I104,MASTER!$G:$CF,55,0))*$W104,0)</f>
        <v>0</v>
      </c>
      <c r="AH104" s="751"/>
      <c r="AI104" s="745"/>
      <c r="AJ104" s="106">
        <f>IF(L104="",0,P104*L104)</f>
        <v>0</v>
      </c>
      <c r="AL104" s="104"/>
      <c r="AM104" s="105" t="str">
        <f>IF(L104="","",L104*P104)</f>
        <v/>
      </c>
      <c r="AN104" s="106" t="str">
        <f>IF(W104="","",W104*P104)</f>
        <v/>
      </c>
      <c r="AO104" s="107" t="e">
        <f>+W104/(60*24)</f>
        <v>#VALUE!</v>
      </c>
    </row>
    <row r="105" spans="1:41" ht="50.1" customHeight="1">
      <c r="A105" s="271" t="e">
        <f>VLOOKUP($I105,MASTER!$B:$B,2,0)</f>
        <v>#N/A</v>
      </c>
      <c r="C105" s="188"/>
      <c r="D105" s="93" t="str">
        <f>IF($I105="","",VLOOKUP($I105,MASTER!$G:$CF,2,0))</f>
        <v/>
      </c>
      <c r="E105" s="93" t="str">
        <f>IF($I105="","",VLOOKUP($I105,MASTER!$G:$CF,25,0))</f>
        <v/>
      </c>
      <c r="F105" s="93" t="str">
        <f>IF($I105="","",VLOOKUP($I105,MASTER!$G:$CF,27,0))</f>
        <v/>
      </c>
      <c r="G105" s="761">
        <f t="shared" si="136"/>
        <v>0</v>
      </c>
      <c r="H105" s="94" t="str">
        <f t="shared" ref="H105:H114" si="147">IF($L105&lt;$F105="0","0",IF($L105="","",ROUNDUP(L105/F105,1)))</f>
        <v/>
      </c>
      <c r="I105" s="95"/>
      <c r="J105" s="209"/>
      <c r="K105" s="93"/>
      <c r="L105" s="244"/>
      <c r="M105" s="97"/>
      <c r="N105" s="226">
        <f t="shared" ref="N105" si="148">+L105</f>
        <v>0</v>
      </c>
      <c r="O105" s="98"/>
      <c r="P105" s="93" t="str">
        <f>IF($I105="","",VLOOKUP($I105,MASTER!$G:$CF,65,0))</f>
        <v/>
      </c>
      <c r="Q105" s="93" t="str">
        <f>IF($I105="","",VLOOKUP($I105,MASTER!$G:$CF,37,0))</f>
        <v/>
      </c>
      <c r="R105" s="99" t="str">
        <f t="shared" si="138"/>
        <v/>
      </c>
      <c r="S105" s="93" t="str">
        <f>IF($I105="","",VLOOKUP($I105,MASTER!$G:$CF,39,0))</f>
        <v/>
      </c>
      <c r="T105" s="93" t="str">
        <f>IF($I105="","",VLOOKUP($I105,MASTER!$G:$CF,38,0))</f>
        <v/>
      </c>
      <c r="U105" s="100" t="str">
        <f t="shared" si="139"/>
        <v/>
      </c>
      <c r="V105" s="170" t="str">
        <f t="shared" si="140"/>
        <v/>
      </c>
      <c r="W105" s="101" t="str">
        <f t="shared" si="141"/>
        <v/>
      </c>
      <c r="X105" s="740" t="e">
        <f t="shared" si="133"/>
        <v>#VALUE!</v>
      </c>
      <c r="Y105" s="102" t="str">
        <f>+Y107</f>
        <v/>
      </c>
      <c r="Z105" s="102" t="str">
        <f t="shared" ref="Z105" si="149">IF(I105="","",Y105+W105/1440)</f>
        <v/>
      </c>
      <c r="AA105" s="102"/>
      <c r="AB105" s="102"/>
      <c r="AC105" s="102"/>
      <c r="AD105" s="93">
        <f>IFERROR(IF($I105="","",VLOOKUP($I105,MASTER!$G:$CF,52,0))*$W105,0)</f>
        <v>0</v>
      </c>
      <c r="AE105" s="93">
        <f>IFERROR(IF($I105="","",VLOOKUP($I105,MASTER!$G:$CF,53,0))*$W105,0)</f>
        <v>0</v>
      </c>
      <c r="AF105" s="93">
        <f>IFERROR(IF($I105="","",VLOOKUP($I105,MASTER!$G:$CF,54,0))*$W105,0)</f>
        <v>0</v>
      </c>
      <c r="AG105" s="93">
        <f>IFERROR(IF($I105="","",VLOOKUP($I105,MASTER!$G:$CF,55,0))*$W105,0)</f>
        <v>0</v>
      </c>
      <c r="AH105" s="751"/>
      <c r="AI105" s="745"/>
      <c r="AJ105" s="106">
        <f t="shared" ref="AJ105" si="150">IF(L105="",0,P105*L105)</f>
        <v>0</v>
      </c>
      <c r="AL105" s="104"/>
      <c r="AM105" s="105" t="str">
        <f t="shared" ref="AM105" si="151">IF(L105="","",L105*P105)</f>
        <v/>
      </c>
      <c r="AN105" s="106" t="str">
        <f t="shared" ref="AN105" si="152">IF(W105="","",W105*P105)</f>
        <v/>
      </c>
      <c r="AO105" s="107" t="e">
        <f t="shared" ref="AO105" si="153">+W105/(60*24)</f>
        <v>#VALUE!</v>
      </c>
    </row>
    <row r="106" spans="1:41" ht="50.1" customHeight="1">
      <c r="A106" s="271" t="e">
        <f>VLOOKUP($I106,MASTER!$B:$B,2,0)</f>
        <v>#N/A</v>
      </c>
      <c r="C106" s="188"/>
      <c r="D106" s="93" t="str">
        <f>IF($I106="","",VLOOKUP($I106,MASTER!$G:$CF,2,0))</f>
        <v/>
      </c>
      <c r="E106" s="93" t="str">
        <f>IF($I106="","",VLOOKUP($I106,MASTER!$G:$CF,25,0))</f>
        <v/>
      </c>
      <c r="F106" s="93" t="str">
        <f>IF($I106="","",VLOOKUP($I106,MASTER!$G:$CF,27,0))</f>
        <v/>
      </c>
      <c r="G106" s="761">
        <f t="shared" si="136"/>
        <v>0</v>
      </c>
      <c r="H106" s="94" t="str">
        <f t="shared" si="147"/>
        <v/>
      </c>
      <c r="I106" s="95"/>
      <c r="J106" s="209"/>
      <c r="K106" s="93"/>
      <c r="L106" s="244"/>
      <c r="M106" s="97"/>
      <c r="N106" s="226">
        <f t="shared" ref="N106" si="154">+L106</f>
        <v>0</v>
      </c>
      <c r="O106" s="98"/>
      <c r="P106" s="93" t="str">
        <f>IF($I106="","",VLOOKUP($I106,MASTER!$G:$CF,65,0))</f>
        <v/>
      </c>
      <c r="Q106" s="93" t="str">
        <f>IF($I106="","",VLOOKUP($I106,MASTER!$G:$CF,37,0))</f>
        <v/>
      </c>
      <c r="R106" s="99" t="str">
        <f t="shared" si="138"/>
        <v/>
      </c>
      <c r="S106" s="93" t="str">
        <f>IF($I106="","",VLOOKUP($I106,MASTER!$G:$CF,39,0))</f>
        <v/>
      </c>
      <c r="T106" s="93" t="str">
        <f>IF($I106="","",VLOOKUP($I106,MASTER!$G:$CF,38,0))</f>
        <v/>
      </c>
      <c r="U106" s="100" t="str">
        <f t="shared" si="139"/>
        <v/>
      </c>
      <c r="V106" s="170" t="str">
        <f t="shared" si="140"/>
        <v/>
      </c>
      <c r="W106" s="101" t="str">
        <f t="shared" si="141"/>
        <v/>
      </c>
      <c r="X106" s="740" t="e">
        <f t="shared" si="133"/>
        <v>#VALUE!</v>
      </c>
      <c r="Y106" s="102" t="str">
        <f>+Z104</f>
        <v/>
      </c>
      <c r="Z106" s="102" t="str">
        <f t="shared" ref="Z106" si="155">IF(I106="","",Y106+W106/1440)</f>
        <v/>
      </c>
      <c r="AA106" s="102"/>
      <c r="AB106" s="102">
        <v>0</v>
      </c>
      <c r="AC106" s="102"/>
      <c r="AD106" s="93">
        <f>IFERROR(IF($I106="","",VLOOKUP($I106,MASTER!$G:$CF,52,0))*$W106,0)</f>
        <v>0</v>
      </c>
      <c r="AE106" s="93">
        <f>IFERROR(IF($I106="","",VLOOKUP($I106,MASTER!$G:$CF,53,0))*$W106,0)</f>
        <v>0</v>
      </c>
      <c r="AF106" s="93">
        <f>IFERROR(IF($I106="","",VLOOKUP($I106,MASTER!$G:$CF,54,0))*$W106,0)</f>
        <v>0</v>
      </c>
      <c r="AG106" s="93">
        <f>IFERROR(IF($I106="","",VLOOKUP($I106,MASTER!$G:$CF,55,0))*$W106,0)</f>
        <v>0</v>
      </c>
      <c r="AH106" s="751"/>
      <c r="AI106" s="745"/>
      <c r="AJ106" s="106">
        <f t="shared" ref="AJ106" si="156">IF(L106="",0,P106*L106)</f>
        <v>0</v>
      </c>
      <c r="AL106" s="104"/>
      <c r="AM106" s="105" t="str">
        <f>IF(L106="","",L106*P106)</f>
        <v/>
      </c>
      <c r="AN106" s="106" t="str">
        <f>IF(W106="","",W106*P106)</f>
        <v/>
      </c>
      <c r="AO106" s="107" t="e">
        <f t="shared" ref="AO106" si="157">+W106/(60*24)</f>
        <v>#VALUE!</v>
      </c>
    </row>
    <row r="107" spans="1:41" ht="50.1" customHeight="1">
      <c r="A107" s="271" t="e">
        <f>VLOOKUP($I107,MASTER!$B:$B,2,0)</f>
        <v>#N/A</v>
      </c>
      <c r="C107" s="188"/>
      <c r="D107" s="93" t="str">
        <f>IF($I107="","",VLOOKUP($I107,MASTER!$G:$CF,2,0))</f>
        <v/>
      </c>
      <c r="E107" s="93" t="str">
        <f>IF($I107="","",VLOOKUP($I107,MASTER!$G:$CF,25,0))</f>
        <v/>
      </c>
      <c r="F107" s="93" t="str">
        <f>IF($I107="","",VLOOKUP($I107,MASTER!$G:$CF,27,0))</f>
        <v/>
      </c>
      <c r="G107" s="761">
        <f t="shared" si="136"/>
        <v>0</v>
      </c>
      <c r="H107" s="94" t="str">
        <f t="shared" si="147"/>
        <v/>
      </c>
      <c r="I107" s="95"/>
      <c r="J107" s="209"/>
      <c r="K107" s="93"/>
      <c r="L107" s="244"/>
      <c r="M107" s="97"/>
      <c r="N107" s="226">
        <f t="shared" ref="N107" si="158">+L107</f>
        <v>0</v>
      </c>
      <c r="O107" s="98"/>
      <c r="P107" s="93" t="str">
        <f>IF($I107="","",VLOOKUP($I107,MASTER!$G:$CF,65,0))</f>
        <v/>
      </c>
      <c r="Q107" s="93" t="str">
        <f>IF($I107="","",VLOOKUP($I107,MASTER!$G:$CF,37,0))</f>
        <v/>
      </c>
      <c r="R107" s="99" t="str">
        <f t="shared" si="138"/>
        <v/>
      </c>
      <c r="S107" s="93" t="str">
        <f>IF($I107="","",VLOOKUP($I107,MASTER!$G:$CF,39,0))</f>
        <v/>
      </c>
      <c r="T107" s="93" t="str">
        <f>IF($I107="","",VLOOKUP($I107,MASTER!$G:$CF,38,0))</f>
        <v/>
      </c>
      <c r="U107" s="100" t="str">
        <f t="shared" si="139"/>
        <v/>
      </c>
      <c r="V107" s="170" t="str">
        <f t="shared" si="140"/>
        <v/>
      </c>
      <c r="W107" s="101" t="str">
        <f t="shared" si="141"/>
        <v/>
      </c>
      <c r="X107" s="740" t="e">
        <f t="shared" si="133"/>
        <v>#VALUE!</v>
      </c>
      <c r="Y107" s="102" t="str">
        <f>+Z103</f>
        <v/>
      </c>
      <c r="Z107" s="102" t="str">
        <f>IF(I107="","",Y107+W107/1440)</f>
        <v/>
      </c>
      <c r="AA107" s="102"/>
      <c r="AB107" s="102"/>
      <c r="AC107" s="102"/>
      <c r="AD107" s="93">
        <f>IFERROR(IF($I107="","",VLOOKUP($I107,MASTER!$G:$CF,52,0))*$W107,0)</f>
        <v>0</v>
      </c>
      <c r="AE107" s="93">
        <f>IFERROR(IF($I107="","",VLOOKUP($I107,MASTER!$G:$CF,53,0))*$W107,0)</f>
        <v>0</v>
      </c>
      <c r="AF107" s="93">
        <f>IFERROR(IF($I107="","",VLOOKUP($I107,MASTER!$G:$CF,54,0))*$W107,0)</f>
        <v>0</v>
      </c>
      <c r="AG107" s="93">
        <f>IFERROR(IF($I107="","",VLOOKUP($I107,MASTER!$G:$CF,55,0))*$W107,0)</f>
        <v>0</v>
      </c>
      <c r="AH107" s="751"/>
      <c r="AI107" s="745"/>
      <c r="AJ107" s="106">
        <f>IF(L107="",0,P107*L107)</f>
        <v>0</v>
      </c>
      <c r="AL107" s="104"/>
      <c r="AM107" s="105" t="str">
        <f t="shared" ref="AM107" si="159">IF(L107="","",L107*P107)</f>
        <v/>
      </c>
      <c r="AN107" s="106" t="str">
        <f t="shared" ref="AN107" si="160">IF(W107="","",W107*P107)</f>
        <v/>
      </c>
      <c r="AO107" s="107" t="e">
        <f>+W107/(60*24)</f>
        <v>#VALUE!</v>
      </c>
    </row>
    <row r="108" spans="1:41" ht="50.1" customHeight="1">
      <c r="A108" s="271" t="e">
        <f>VLOOKUP($I108,MASTER!$B:$B,2,0)</f>
        <v>#N/A</v>
      </c>
      <c r="C108" s="188"/>
      <c r="D108" s="93" t="str">
        <f>IF($I108="","",VLOOKUP($I108,MASTER!$G:$CF,2,0))</f>
        <v/>
      </c>
      <c r="E108" s="93" t="str">
        <f>IF($I108="","",VLOOKUP($I108,MASTER!$G:$CF,25,0))</f>
        <v/>
      </c>
      <c r="F108" s="93" t="str">
        <f>IF($I108="","",VLOOKUP($I108,MASTER!$G:$CF,27,0))</f>
        <v/>
      </c>
      <c r="G108" s="761">
        <f t="shared" si="136"/>
        <v>0</v>
      </c>
      <c r="H108" s="94" t="str">
        <f t="shared" si="147"/>
        <v/>
      </c>
      <c r="I108" s="95"/>
      <c r="J108" s="209"/>
      <c r="K108" s="93"/>
      <c r="L108" s="244"/>
      <c r="M108" s="97"/>
      <c r="N108" s="226">
        <f>+L108</f>
        <v>0</v>
      </c>
      <c r="O108" s="98"/>
      <c r="P108" s="93" t="str">
        <f>IF($I108="","",VLOOKUP($I108,MASTER!$G:$CF,65,0))</f>
        <v/>
      </c>
      <c r="Q108" s="93" t="str">
        <f>IF($I108="","",VLOOKUP($I108,MASTER!$G:$CF,37,0))</f>
        <v/>
      </c>
      <c r="R108" s="99" t="str">
        <f t="shared" si="138"/>
        <v/>
      </c>
      <c r="S108" s="93" t="str">
        <f>IF($I108="","",VLOOKUP($I108,MASTER!$G:$CF,39,0))</f>
        <v/>
      </c>
      <c r="T108" s="93" t="str">
        <f>IF($I108="","",VLOOKUP($I108,MASTER!$G:$CF,38,0))</f>
        <v/>
      </c>
      <c r="U108" s="100" t="str">
        <f t="shared" si="139"/>
        <v/>
      </c>
      <c r="V108" s="170" t="str">
        <f t="shared" si="140"/>
        <v/>
      </c>
      <c r="W108" s="101" t="str">
        <f t="shared" si="141"/>
        <v/>
      </c>
      <c r="X108" s="740" t="e">
        <f t="shared" si="133"/>
        <v>#VALUE!</v>
      </c>
      <c r="Y108" s="102" t="str">
        <f>+Z106</f>
        <v/>
      </c>
      <c r="Z108" s="102" t="str">
        <f>IF(I108="","",Y108+W108/1440)</f>
        <v/>
      </c>
      <c r="AA108" s="102"/>
      <c r="AB108" s="102"/>
      <c r="AC108" s="102"/>
      <c r="AD108" s="93">
        <f>IFERROR(IF($I108="","",VLOOKUP($I108,MASTER!$G:$CF,52,0))*$W108,0)</f>
        <v>0</v>
      </c>
      <c r="AE108" s="93">
        <f>IFERROR(IF($I108="","",VLOOKUP($I108,MASTER!$G:$CF,53,0))*$W108,0)</f>
        <v>0</v>
      </c>
      <c r="AF108" s="93">
        <f>IFERROR(IF($I108="","",VLOOKUP($I108,MASTER!$G:$CF,54,0))*$W108,0)</f>
        <v>0</v>
      </c>
      <c r="AG108" s="93">
        <f>IFERROR(IF($I108="","",VLOOKUP($I108,MASTER!$G:$CF,55,0))*$W108,0)</f>
        <v>0</v>
      </c>
      <c r="AH108" s="751"/>
      <c r="AI108" s="745"/>
      <c r="AJ108" s="106">
        <f t="shared" ref="AJ108" si="161">IF(L108="",0,P108*L108)</f>
        <v>0</v>
      </c>
      <c r="AL108" s="104"/>
      <c r="AM108" s="105" t="str">
        <f t="shared" ref="AM108" si="162">IF(L108="","",L108*P108)</f>
        <v/>
      </c>
      <c r="AN108" s="106" t="str">
        <f t="shared" ref="AN108" si="163">IF(W108="","",W108*P108)</f>
        <v/>
      </c>
      <c r="AO108" s="107" t="e">
        <f>+W108/(60*24)</f>
        <v>#VALUE!</v>
      </c>
    </row>
    <row r="109" spans="1:41" ht="50.1" customHeight="1">
      <c r="A109" s="271" t="e">
        <f>VLOOKUP($I109,MASTER!$B:$B,2,0)</f>
        <v>#N/A</v>
      </c>
      <c r="C109" s="188"/>
      <c r="D109" s="93" t="str">
        <f>IF($I109="","",VLOOKUP($I109,MASTER!$G:$CF,2,0))</f>
        <v/>
      </c>
      <c r="E109" s="93" t="str">
        <f>IF($I109="","",VLOOKUP($I109,MASTER!$G:$CF,25,0))</f>
        <v/>
      </c>
      <c r="F109" s="93" t="str">
        <f>IF($I109="","",VLOOKUP($I109,MASTER!$G:$CF,27,0))</f>
        <v/>
      </c>
      <c r="G109" s="761">
        <f t="shared" si="136"/>
        <v>0</v>
      </c>
      <c r="H109" s="94" t="str">
        <f t="shared" si="147"/>
        <v/>
      </c>
      <c r="I109" s="95"/>
      <c r="J109" s="209"/>
      <c r="K109" s="93"/>
      <c r="L109" s="244"/>
      <c r="M109" s="97"/>
      <c r="N109" s="226">
        <f t="shared" ref="N109" si="164">+L109</f>
        <v>0</v>
      </c>
      <c r="O109" s="98"/>
      <c r="P109" s="93" t="str">
        <f>IF($I109="","",VLOOKUP($I109,MASTER!$G:$CF,65,0))</f>
        <v/>
      </c>
      <c r="Q109" s="93" t="str">
        <f>IF($I109="","",VLOOKUP($I109,MASTER!$G:$CF,37,0))</f>
        <v/>
      </c>
      <c r="R109" s="99" t="str">
        <f t="shared" si="138"/>
        <v/>
      </c>
      <c r="S109" s="93" t="str">
        <f>IF($I109="","",VLOOKUP($I109,MASTER!$G:$CF,39,0))</f>
        <v/>
      </c>
      <c r="T109" s="93" t="str">
        <f>IF($I109="","",VLOOKUP($I109,MASTER!$G:$CF,38,0))</f>
        <v/>
      </c>
      <c r="U109" s="100" t="str">
        <f t="shared" si="139"/>
        <v/>
      </c>
      <c r="V109" s="170" t="str">
        <f t="shared" si="140"/>
        <v/>
      </c>
      <c r="W109" s="101" t="str">
        <f t="shared" si="141"/>
        <v/>
      </c>
      <c r="X109" s="740" t="e">
        <f t="shared" si="133"/>
        <v>#VALUE!</v>
      </c>
      <c r="Y109" s="102" t="str">
        <f>+Z108</f>
        <v/>
      </c>
      <c r="Z109" s="102" t="str">
        <f>IF(I109="","",Y109+W109/1440)</f>
        <v/>
      </c>
      <c r="AA109" s="102"/>
      <c r="AB109" s="102"/>
      <c r="AC109" s="102"/>
      <c r="AD109" s="93">
        <f>IFERROR(IF($I109="","",VLOOKUP($I109,MASTER!$G:$CF,52,0))*$W109,0)</f>
        <v>0</v>
      </c>
      <c r="AE109" s="93">
        <f>IFERROR(IF($I109="","",VLOOKUP($I109,MASTER!$G:$CF,53,0))*$W109,0)</f>
        <v>0</v>
      </c>
      <c r="AF109" s="93">
        <f>IFERROR(IF($I109="","",VLOOKUP($I109,MASTER!$G:$CF,54,0))*$W109,0)</f>
        <v>0</v>
      </c>
      <c r="AG109" s="93">
        <f>IFERROR(IF($I109="","",VLOOKUP($I109,MASTER!$G:$CF,55,0))*$W109,0)</f>
        <v>0</v>
      </c>
      <c r="AH109" s="751"/>
      <c r="AI109" s="745"/>
      <c r="AJ109" s="106">
        <f>IF(L109="",0,P109*L109)</f>
        <v>0</v>
      </c>
      <c r="AL109" s="104"/>
      <c r="AM109" s="105" t="str">
        <f>IF(L109="","",L109*P109)</f>
        <v/>
      </c>
      <c r="AN109" s="106" t="str">
        <f>IF(W109="","",W109*P109)</f>
        <v/>
      </c>
      <c r="AO109" s="107" t="e">
        <f>+W109/(60*24)</f>
        <v>#VALUE!</v>
      </c>
    </row>
    <row r="110" spans="1:41" ht="50.1" customHeight="1">
      <c r="A110" s="271" t="e">
        <f>VLOOKUP($I110,MASTER!$B:$B,2,0)</f>
        <v>#N/A</v>
      </c>
      <c r="C110" s="188"/>
      <c r="D110" s="93" t="str">
        <f>IF($I110="","",VLOOKUP($I110,MASTER!$G:$CF,2,0))</f>
        <v/>
      </c>
      <c r="E110" s="93" t="str">
        <f>IF($I110="","",VLOOKUP($I110,MASTER!$G:$CF,25,0))</f>
        <v/>
      </c>
      <c r="F110" s="93" t="str">
        <f>IF($I110="","",VLOOKUP($I110,MASTER!$G:$CF,27,0))</f>
        <v/>
      </c>
      <c r="G110" s="761">
        <f t="shared" si="136"/>
        <v>0</v>
      </c>
      <c r="H110" s="94" t="str">
        <f t="shared" si="147"/>
        <v/>
      </c>
      <c r="I110" s="95"/>
      <c r="J110" s="209"/>
      <c r="K110" s="93"/>
      <c r="L110" s="244"/>
      <c r="M110" s="97"/>
      <c r="N110" s="226">
        <f t="shared" ref="N110" si="165">+L110</f>
        <v>0</v>
      </c>
      <c r="O110" s="98"/>
      <c r="P110" s="93" t="str">
        <f>IF($I110="","",VLOOKUP($I110,MASTER!$G:$CF,65,0))</f>
        <v/>
      </c>
      <c r="Q110" s="93" t="str">
        <f>IF($I110="","",VLOOKUP($I110,MASTER!$G:$CF,37,0))</f>
        <v/>
      </c>
      <c r="R110" s="99" t="str">
        <f t="shared" si="138"/>
        <v/>
      </c>
      <c r="S110" s="93" t="str">
        <f>IF($I110="","",VLOOKUP($I110,MASTER!$G:$CF,39,0))</f>
        <v/>
      </c>
      <c r="T110" s="93" t="str">
        <f>IF($I110="","",VLOOKUP($I110,MASTER!$G:$CF,38,0))</f>
        <v/>
      </c>
      <c r="U110" s="100" t="str">
        <f t="shared" si="139"/>
        <v/>
      </c>
      <c r="V110" s="170" t="str">
        <f t="shared" si="140"/>
        <v/>
      </c>
      <c r="W110" s="101" t="str">
        <f t="shared" si="141"/>
        <v/>
      </c>
      <c r="X110" s="740" t="e">
        <f t="shared" si="133"/>
        <v>#VALUE!</v>
      </c>
      <c r="Y110" s="102" t="str">
        <f>+Z109</f>
        <v/>
      </c>
      <c r="Z110" s="102" t="str">
        <f>IF(I110="","",Y110+W110/1440)</f>
        <v/>
      </c>
      <c r="AA110" s="102"/>
      <c r="AB110" s="102"/>
      <c r="AC110" s="102"/>
      <c r="AD110" s="93">
        <f>IFERROR(IF($I110="","",VLOOKUP($I110,MASTER!$G:$CF,52,0))*$W110,0)</f>
        <v>0</v>
      </c>
      <c r="AE110" s="93">
        <f>IFERROR(IF($I110="","",VLOOKUP($I110,MASTER!$G:$CF,53,0))*$W110,0)</f>
        <v>0</v>
      </c>
      <c r="AF110" s="93">
        <f>IFERROR(IF($I110="","",VLOOKUP($I110,MASTER!$G:$CF,54,0))*$W110,0)</f>
        <v>0</v>
      </c>
      <c r="AG110" s="93">
        <f>IFERROR(IF($I110="","",VLOOKUP($I110,MASTER!$G:$CF,55,0))*$W110,0)</f>
        <v>0</v>
      </c>
      <c r="AH110" s="751"/>
      <c r="AI110" s="745"/>
      <c r="AJ110" s="106">
        <f t="shared" ref="AJ110" si="166">IF(L110="",0,P110*L110)</f>
        <v>0</v>
      </c>
      <c r="AL110" s="104"/>
      <c r="AM110" s="105" t="str">
        <f t="shared" ref="AM110" si="167">IF(L110="","",L110*P110)</f>
        <v/>
      </c>
      <c r="AN110" s="106" t="str">
        <f t="shared" ref="AN110" si="168">IF(W110="","",W110*P110)</f>
        <v/>
      </c>
      <c r="AO110" s="107" t="e">
        <f>+W110/(60*24)</f>
        <v>#VALUE!</v>
      </c>
    </row>
    <row r="111" spans="1:41" ht="50.1" customHeight="1">
      <c r="A111" s="271" t="e">
        <f>VLOOKUP($I111,MASTER!$B:$B,2,0)</f>
        <v>#N/A</v>
      </c>
      <c r="C111" s="188"/>
      <c r="D111" s="93" t="str">
        <f>IF($I111="","",VLOOKUP($I111,MASTER!$G:$CF,2,0))</f>
        <v/>
      </c>
      <c r="E111" s="93" t="str">
        <f>IF($I111="","",VLOOKUP($I111,MASTER!$G:$CF,25,0))</f>
        <v/>
      </c>
      <c r="F111" s="93" t="str">
        <f>IF($I111="","",VLOOKUP($I111,MASTER!$G:$CF,27,0))</f>
        <v/>
      </c>
      <c r="G111" s="761">
        <f t="shared" si="136"/>
        <v>0</v>
      </c>
      <c r="H111" s="94" t="str">
        <f t="shared" si="147"/>
        <v/>
      </c>
      <c r="I111" s="95"/>
      <c r="J111" s="209"/>
      <c r="K111" s="93"/>
      <c r="L111" s="244"/>
      <c r="M111" s="97"/>
      <c r="N111" s="226">
        <f t="shared" ref="N111" si="169">+L111</f>
        <v>0</v>
      </c>
      <c r="O111" s="98"/>
      <c r="P111" s="93" t="str">
        <f>IF($I111="","",VLOOKUP($I111,MASTER!$G:$CF,65,0))</f>
        <v/>
      </c>
      <c r="Q111" s="93" t="str">
        <f>IF($I111="","",VLOOKUP($I111,MASTER!$G:$CF,37,0))</f>
        <v/>
      </c>
      <c r="R111" s="99" t="str">
        <f t="shared" si="138"/>
        <v/>
      </c>
      <c r="S111" s="93" t="str">
        <f>IF($I111="","",VLOOKUP($I111,MASTER!$G:$CF,39,0))</f>
        <v/>
      </c>
      <c r="T111" s="93" t="str">
        <f>IF($I111="","",VLOOKUP($I111,MASTER!$G:$CF,38,0))</f>
        <v/>
      </c>
      <c r="U111" s="100" t="str">
        <f t="shared" si="139"/>
        <v/>
      </c>
      <c r="V111" s="170" t="str">
        <f t="shared" si="140"/>
        <v/>
      </c>
      <c r="W111" s="101" t="str">
        <f t="shared" si="141"/>
        <v/>
      </c>
      <c r="X111" s="740" t="e">
        <f t="shared" si="133"/>
        <v>#VALUE!</v>
      </c>
      <c r="Y111" s="102" t="str">
        <f>+Y110</f>
        <v/>
      </c>
      <c r="Z111" s="102" t="str">
        <f t="shared" ref="Z111" si="170">IF(I111="","",Y111+W111/1440)</f>
        <v/>
      </c>
      <c r="AA111" s="102"/>
      <c r="AB111" s="102"/>
      <c r="AC111" s="102"/>
      <c r="AD111" s="93">
        <f>IFERROR(IF($I111="","",VLOOKUP($I111,MASTER!$G:$CF,52,0))*$W111,0)</f>
        <v>0</v>
      </c>
      <c r="AE111" s="93">
        <f>IFERROR(IF($I111="","",VLOOKUP($I111,MASTER!$G:$CF,53,0))*$W111,0)</f>
        <v>0</v>
      </c>
      <c r="AF111" s="93">
        <f>IFERROR(IF($I111="","",VLOOKUP($I111,MASTER!$G:$CF,54,0))*$W111,0)</f>
        <v>0</v>
      </c>
      <c r="AG111" s="93">
        <f>IFERROR(IF($I111="","",VLOOKUP($I111,MASTER!$G:$CF,55,0))*$W111,0)</f>
        <v>0</v>
      </c>
      <c r="AH111" s="751"/>
      <c r="AI111" s="745"/>
      <c r="AJ111" s="106">
        <f t="shared" ref="AJ111" si="171">IF(L111="",0,P111*L111)</f>
        <v>0</v>
      </c>
      <c r="AL111" s="104"/>
      <c r="AM111" s="105" t="str">
        <f t="shared" ref="AM111" si="172">IF(L111="","",L111*P111)</f>
        <v/>
      </c>
      <c r="AN111" s="106" t="str">
        <f t="shared" ref="AN111" si="173">IF(W111="","",W111*P111)</f>
        <v/>
      </c>
      <c r="AO111" s="107" t="e">
        <f>+W111/(60*24)</f>
        <v>#VALUE!</v>
      </c>
    </row>
    <row r="112" spans="1:41" ht="50.1" customHeight="1">
      <c r="A112" s="271" t="e">
        <f>VLOOKUP($I112,MASTER!$B:$B,2,0)</f>
        <v>#N/A</v>
      </c>
      <c r="C112" s="188"/>
      <c r="D112" s="93" t="str">
        <f>IF($I112="","",VLOOKUP($I112,MASTER!$G:$CF,2,0))</f>
        <v/>
      </c>
      <c r="E112" s="93" t="str">
        <f>IF($I112="","",VLOOKUP($I112,MASTER!$G:$CF,25,0))</f>
        <v/>
      </c>
      <c r="F112" s="93" t="str">
        <f>IF($I112="","",VLOOKUP($I112,MASTER!$G:$CF,27,0))</f>
        <v/>
      </c>
      <c r="G112" s="761">
        <f t="shared" si="136"/>
        <v>0</v>
      </c>
      <c r="H112" s="94" t="str">
        <f t="shared" si="147"/>
        <v/>
      </c>
      <c r="I112" s="95"/>
      <c r="J112" s="209"/>
      <c r="K112" s="93"/>
      <c r="L112" s="244"/>
      <c r="M112" s="97"/>
      <c r="N112" s="226">
        <f>+L112</f>
        <v>0</v>
      </c>
      <c r="O112" s="98"/>
      <c r="P112" s="93" t="str">
        <f>IF($I112="","",VLOOKUP($I112,MASTER!$G:$CF,65,0))</f>
        <v/>
      </c>
      <c r="Q112" s="93" t="str">
        <f>IF($I112="","",VLOOKUP($I112,MASTER!$G:$CF,37,0))</f>
        <v/>
      </c>
      <c r="R112" s="99" t="str">
        <f t="shared" si="138"/>
        <v/>
      </c>
      <c r="S112" s="93" t="str">
        <f>IF($I112="","",VLOOKUP($I112,MASTER!$G:$CF,39,0))</f>
        <v/>
      </c>
      <c r="T112" s="93" t="str">
        <f>IF($I112="","",VLOOKUP($I112,MASTER!$G:$CF,38,0))</f>
        <v/>
      </c>
      <c r="U112" s="100" t="str">
        <f t="shared" si="139"/>
        <v/>
      </c>
      <c r="V112" s="170" t="str">
        <f t="shared" si="140"/>
        <v/>
      </c>
      <c r="W112" s="101" t="str">
        <f t="shared" si="141"/>
        <v/>
      </c>
      <c r="X112" s="740" t="e">
        <f t="shared" si="133"/>
        <v>#VALUE!</v>
      </c>
      <c r="Y112" s="102" t="str">
        <f>+Z110</f>
        <v/>
      </c>
      <c r="Z112" s="102" t="str">
        <f t="shared" ref="Z112" si="174">IF(I112="","",Y112+W112/1440)</f>
        <v/>
      </c>
      <c r="AA112" s="102"/>
      <c r="AB112" s="102"/>
      <c r="AC112" s="102"/>
      <c r="AD112" s="93">
        <f>IFERROR(IF($I112="","",VLOOKUP($I112,MASTER!$G:$CF,52,0))*$W112,0)</f>
        <v>0</v>
      </c>
      <c r="AE112" s="93">
        <f>IFERROR(IF($I112="","",VLOOKUP($I112,MASTER!$G:$CF,53,0))*$W112,0)</f>
        <v>0</v>
      </c>
      <c r="AF112" s="93">
        <f>IFERROR(IF($I112="","",VLOOKUP($I112,MASTER!$G:$CF,54,0))*$W112,0)</f>
        <v>0</v>
      </c>
      <c r="AG112" s="93">
        <f>IFERROR(IF($I112="","",VLOOKUP($I112,MASTER!$G:$CF,55,0))*$W112,0)</f>
        <v>0</v>
      </c>
      <c r="AH112" s="751"/>
      <c r="AI112" s="745"/>
      <c r="AJ112" s="106">
        <f t="shared" ref="AJ112" si="175">IF(L112="",0,P112*L112)</f>
        <v>0</v>
      </c>
      <c r="AL112" s="104"/>
      <c r="AM112" s="105" t="str">
        <f t="shared" ref="AM112" si="176">IF(L112="","",L112*P112)</f>
        <v/>
      </c>
      <c r="AN112" s="106" t="str">
        <f t="shared" ref="AN112" si="177">IF(W112="","",W112*P112)</f>
        <v/>
      </c>
      <c r="AO112" s="107" t="e">
        <f t="shared" ref="AO112" si="178">+W112/(60*24)</f>
        <v>#VALUE!</v>
      </c>
    </row>
    <row r="113" spans="1:41" ht="50.1" customHeight="1">
      <c r="A113" s="271" t="e">
        <f>VLOOKUP($I113,MASTER!$B:$B,2,0)</f>
        <v>#N/A</v>
      </c>
      <c r="C113" s="188"/>
      <c r="D113" s="93" t="str">
        <f>IF($I113="","",VLOOKUP($I113,MASTER!$G:$CF,2,0))</f>
        <v/>
      </c>
      <c r="E113" s="93" t="str">
        <f>IF($I113="","",VLOOKUP($I113,MASTER!$G:$CF,25,0))</f>
        <v/>
      </c>
      <c r="F113" s="93" t="str">
        <f>IF($I113="","",VLOOKUP($I113,MASTER!$G:$CF,27,0))</f>
        <v/>
      </c>
      <c r="G113" s="761">
        <f t="shared" si="136"/>
        <v>0</v>
      </c>
      <c r="H113" s="94" t="str">
        <f t="shared" si="147"/>
        <v/>
      </c>
      <c r="I113" s="95"/>
      <c r="J113" s="209"/>
      <c r="K113" s="93"/>
      <c r="L113" s="244"/>
      <c r="M113" s="97"/>
      <c r="N113" s="226">
        <f t="shared" ref="N113" si="179">+L113</f>
        <v>0</v>
      </c>
      <c r="O113" s="98"/>
      <c r="P113" s="93" t="str">
        <f>IF($I113="","",VLOOKUP($I113,MASTER!$G:$CF,65,0))</f>
        <v/>
      </c>
      <c r="Q113" s="93" t="str">
        <f>IF($I113="","",VLOOKUP($I113,MASTER!$G:$CF,37,0))</f>
        <v/>
      </c>
      <c r="R113" s="99" t="str">
        <f t="shared" si="138"/>
        <v/>
      </c>
      <c r="S113" s="93" t="str">
        <f>IF($I113="","",VLOOKUP($I113,MASTER!$G:$CF,39,0))</f>
        <v/>
      </c>
      <c r="T113" s="93" t="str">
        <f>IF($I113="","",VLOOKUP($I113,MASTER!$G:$CF,38,0))</f>
        <v/>
      </c>
      <c r="U113" s="100" t="str">
        <f t="shared" si="139"/>
        <v/>
      </c>
      <c r="V113" s="170" t="str">
        <f t="shared" si="140"/>
        <v/>
      </c>
      <c r="W113" s="101" t="str">
        <f t="shared" si="141"/>
        <v/>
      </c>
      <c r="X113" s="740" t="e">
        <f t="shared" si="133"/>
        <v>#VALUE!</v>
      </c>
      <c r="Y113" s="102" t="str">
        <f>+Z111</f>
        <v/>
      </c>
      <c r="Z113" s="102" t="str">
        <f t="shared" ref="Z113" si="180">IF(I113="","",Y113+W113/1440)</f>
        <v/>
      </c>
      <c r="AA113" s="102"/>
      <c r="AB113" s="102"/>
      <c r="AC113" s="194"/>
      <c r="AD113" s="93">
        <f>IFERROR(IF($I113="","",VLOOKUP($I113,MASTER!$G:$CF,52,0))*$W113,0)</f>
        <v>0</v>
      </c>
      <c r="AE113" s="93">
        <f>IFERROR(IF($I113="","",VLOOKUP($I113,MASTER!$G:$CF,53,0))*$W113,0)</f>
        <v>0</v>
      </c>
      <c r="AF113" s="93">
        <f>IFERROR(IF($I113="","",VLOOKUP($I113,MASTER!$G:$CF,54,0))*$W113,0)</f>
        <v>0</v>
      </c>
      <c r="AG113" s="93">
        <f>IFERROR(IF($I113="","",VLOOKUP($I113,MASTER!$G:$CF,55,0))*$W113,0)</f>
        <v>0</v>
      </c>
      <c r="AH113" s="751"/>
      <c r="AI113" s="745"/>
      <c r="AJ113" s="106">
        <f t="shared" ref="AJ113" si="181">IF(L113="",0,P113*L113)</f>
        <v>0</v>
      </c>
      <c r="AK113">
        <f>I113</f>
        <v>0</v>
      </c>
      <c r="AL113" s="104" t="str">
        <f>Y113</f>
        <v/>
      </c>
      <c r="AM113" s="105" t="str">
        <f t="shared" ref="AM113" si="182">IF(L113="","",L113*P113)</f>
        <v/>
      </c>
      <c r="AN113" s="106" t="str">
        <f t="shared" ref="AN113" si="183">IF(W113="","",W113*P113)</f>
        <v/>
      </c>
      <c r="AO113" s="107" t="e">
        <f t="shared" ref="AO113" si="184">+W113/(60*24)</f>
        <v>#VALUE!</v>
      </c>
    </row>
    <row r="114" spans="1:41" ht="50.1" customHeight="1">
      <c r="A114" s="271" t="e">
        <f>VLOOKUP($I114,MASTER!$B:$B,2,0)</f>
        <v>#N/A</v>
      </c>
      <c r="C114" s="188"/>
      <c r="D114" s="93" t="str">
        <f>IF($I114="","",VLOOKUP($I114,MASTER!$G:$CF,2,0))</f>
        <v/>
      </c>
      <c r="E114" s="93" t="str">
        <f>IF($I114="","",VLOOKUP($I114,MASTER!$G:$CF,25,0))</f>
        <v/>
      </c>
      <c r="F114" s="93" t="str">
        <f>IF($I114="","",VLOOKUP($I114,MASTER!$G:$CF,27,0))</f>
        <v/>
      </c>
      <c r="G114" s="761">
        <f t="shared" si="136"/>
        <v>0</v>
      </c>
      <c r="H114" s="94" t="str">
        <f t="shared" si="147"/>
        <v/>
      </c>
      <c r="I114" s="95"/>
      <c r="J114" s="209"/>
      <c r="K114" s="93"/>
      <c r="L114" s="244"/>
      <c r="M114" s="97"/>
      <c r="N114" s="226">
        <f t="shared" ref="N114" si="185">+L114</f>
        <v>0</v>
      </c>
      <c r="O114" s="98"/>
      <c r="P114" s="93" t="str">
        <f>IF($I114="","",VLOOKUP($I114,MASTER!$G:$CF,65,0))</f>
        <v/>
      </c>
      <c r="Q114" s="93" t="str">
        <f>IF($I114="","",VLOOKUP($I114,MASTER!$G:$CF,37,0))</f>
        <v/>
      </c>
      <c r="R114" s="99" t="str">
        <f t="shared" si="138"/>
        <v/>
      </c>
      <c r="S114" s="93" t="str">
        <f>IF($I114="","",VLOOKUP($I114,MASTER!$G:$CF,39,0))</f>
        <v/>
      </c>
      <c r="T114" s="93" t="str">
        <f>IF($I114="","",VLOOKUP($I114,MASTER!$G:$CF,38,0))</f>
        <v/>
      </c>
      <c r="U114" s="100" t="str">
        <f t="shared" si="139"/>
        <v/>
      </c>
      <c r="V114" s="170" t="str">
        <f t="shared" si="140"/>
        <v/>
      </c>
      <c r="W114" s="101" t="str">
        <f t="shared" si="141"/>
        <v/>
      </c>
      <c r="X114" s="740" t="e">
        <f t="shared" si="133"/>
        <v>#VALUE!</v>
      </c>
      <c r="Y114" s="102" t="str">
        <f>+Z112</f>
        <v/>
      </c>
      <c r="Z114" s="102" t="str">
        <f t="shared" ref="Z114" si="186">IF(I114="","",Y114+W114/1440)</f>
        <v/>
      </c>
      <c r="AA114" s="102"/>
      <c r="AB114" s="102"/>
      <c r="AC114" s="102"/>
      <c r="AD114" s="93">
        <f>IFERROR(IF($I114="","",VLOOKUP($I114,MASTER!$G:$CF,52,0))*$W114,0)</f>
        <v>0</v>
      </c>
      <c r="AE114" s="93">
        <f>IFERROR(IF($I114="","",VLOOKUP($I114,MASTER!$G:$CF,53,0))*$W114,0)</f>
        <v>0</v>
      </c>
      <c r="AF114" s="93">
        <f>IFERROR(IF($I114="","",VLOOKUP($I114,MASTER!$G:$CF,54,0))*$W114,0)</f>
        <v>0</v>
      </c>
      <c r="AG114" s="93">
        <f>IFERROR(IF($I114="","",VLOOKUP($I114,MASTER!$G:$CF,55,0))*$W114,0)</f>
        <v>0</v>
      </c>
      <c r="AH114" s="751"/>
      <c r="AI114" s="745"/>
      <c r="AJ114" s="106">
        <f t="shared" ref="AJ114" si="187">IF(L114="",0,P114*L114)</f>
        <v>0</v>
      </c>
      <c r="AL114" s="104"/>
      <c r="AM114" s="105" t="str">
        <f t="shared" ref="AM114" si="188">IF(L114="","",L114*P114)</f>
        <v/>
      </c>
      <c r="AN114" s="106" t="str">
        <f t="shared" ref="AN114" si="189">IF(W114="","",W114*P114)</f>
        <v/>
      </c>
      <c r="AO114" s="107" t="e">
        <f t="shared" ref="AO114" si="190">+W114/(60*24)</f>
        <v>#VALUE!</v>
      </c>
    </row>
    <row r="115" spans="1:41" ht="50.1" customHeight="1">
      <c r="A115" s="271" t="e">
        <f>VLOOKUP($I115,MASTER!$B:$B,2,0)</f>
        <v>#N/A</v>
      </c>
      <c r="C115" s="188"/>
      <c r="D115" s="93" t="str">
        <f>IF($I115="","",VLOOKUP($I115,MASTER!$G:$CF,2,0))</f>
        <v/>
      </c>
      <c r="E115" s="93" t="str">
        <f>IF($I115="","",VLOOKUP($I115,MASTER!$G:$CF,25,0))</f>
        <v/>
      </c>
      <c r="F115" s="93" t="str">
        <f>IF($I115="","",VLOOKUP($I115,MASTER!$G:$CF,27,0))</f>
        <v/>
      </c>
      <c r="G115" s="761">
        <f t="shared" si="136"/>
        <v>0</v>
      </c>
      <c r="H115" s="94" t="str">
        <f t="shared" si="146"/>
        <v/>
      </c>
      <c r="I115" s="95"/>
      <c r="J115" s="209"/>
      <c r="K115" s="93"/>
      <c r="L115" s="244"/>
      <c r="M115" s="97"/>
      <c r="N115" s="226">
        <f t="shared" ref="N115" si="191">+L115</f>
        <v>0</v>
      </c>
      <c r="O115" s="98"/>
      <c r="P115" s="93" t="str">
        <f>IF($I115="","",VLOOKUP($I115,MASTER!$G:$CF,65,0))</f>
        <v/>
      </c>
      <c r="Q115" s="93" t="str">
        <f>IF($I115="","",VLOOKUP($I115,MASTER!$G:$CF,37,0))</f>
        <v/>
      </c>
      <c r="R115" s="99" t="str">
        <f t="shared" si="138"/>
        <v/>
      </c>
      <c r="S115" s="93" t="str">
        <f>IF($I115="","",VLOOKUP($I115,MASTER!$G:$CF,39,0))</f>
        <v/>
      </c>
      <c r="T115" s="93" t="str">
        <f>IF($I115="","",VLOOKUP($I115,MASTER!$G:$CF,38,0))</f>
        <v/>
      </c>
      <c r="U115" s="100" t="str">
        <f t="shared" si="139"/>
        <v/>
      </c>
      <c r="V115" s="170" t="str">
        <f t="shared" si="140"/>
        <v/>
      </c>
      <c r="W115" s="101" t="str">
        <f t="shared" si="141"/>
        <v/>
      </c>
      <c r="X115" s="740" t="e">
        <f t="shared" si="133"/>
        <v>#VALUE!</v>
      </c>
      <c r="Y115" s="102" t="str">
        <f>+Z113</f>
        <v/>
      </c>
      <c r="Z115" s="102" t="str">
        <f t="shared" ref="Z115" si="192">IF(I115="","",Y115+W115/1440)</f>
        <v/>
      </c>
      <c r="AA115" s="102"/>
      <c r="AB115" s="102"/>
      <c r="AC115" s="102"/>
      <c r="AD115" s="93">
        <f>IFERROR(IF($I115="","",VLOOKUP($I115,MASTER!$G:$CF,52,0))*$W115,0)</f>
        <v>0</v>
      </c>
      <c r="AE115" s="93">
        <f>IFERROR(IF($I115="","",VLOOKUP($I115,MASTER!$G:$CF,53,0))*$W115,0)</f>
        <v>0</v>
      </c>
      <c r="AF115" s="93">
        <f>IFERROR(IF($I115="","",VLOOKUP($I115,MASTER!$G:$CF,54,0))*$W115,0)</f>
        <v>0</v>
      </c>
      <c r="AG115" s="93">
        <f>IFERROR(IF($I115="","",VLOOKUP($I115,MASTER!$G:$CF,55,0))*$W115,0)</f>
        <v>0</v>
      </c>
      <c r="AH115" s="751"/>
      <c r="AI115" s="745"/>
      <c r="AJ115" s="106">
        <f t="shared" ref="AJ115" si="193">IF(L115="",0,P115*L115)</f>
        <v>0</v>
      </c>
      <c r="AL115" s="104"/>
      <c r="AM115" s="105" t="str">
        <f t="shared" ref="AM115" si="194">IF(L115="","",L115*P115)</f>
        <v/>
      </c>
      <c r="AN115" s="106" t="str">
        <f t="shared" ref="AN115" si="195">IF(W115="","",W115*P115)</f>
        <v/>
      </c>
      <c r="AO115" s="107" t="e">
        <f t="shared" ref="AO115" si="196">+W115/(60*24)</f>
        <v>#VALUE!</v>
      </c>
    </row>
    <row r="116" spans="1:41" ht="50.1" customHeight="1">
      <c r="A116" s="271" t="e">
        <f>VLOOKUP($I116,MASTER!$B:$B,2,0)</f>
        <v>#N/A</v>
      </c>
      <c r="C116" s="188"/>
      <c r="D116" s="93" t="str">
        <f>IF($I116="","",VLOOKUP($I116,MASTER!$G:$CF,2,0))</f>
        <v/>
      </c>
      <c r="E116" s="93" t="str">
        <f>IF($I116="","",VLOOKUP($I116,MASTER!$G:$CF,25,0))</f>
        <v/>
      </c>
      <c r="F116" s="93" t="str">
        <f>IF($I116="","",VLOOKUP($I116,MASTER!$G:$CF,27,0))</f>
        <v/>
      </c>
      <c r="G116" s="761">
        <f t="shared" si="136"/>
        <v>0</v>
      </c>
      <c r="H116" s="94" t="str">
        <f t="shared" ref="H116:H123" si="197">IF($L116&lt;$F116="0","0",IF($L116="","",ROUNDUP(L116/F116,1)))</f>
        <v/>
      </c>
      <c r="I116" s="95"/>
      <c r="J116" s="209"/>
      <c r="K116" s="93"/>
      <c r="L116" s="244"/>
      <c r="M116" s="97"/>
      <c r="N116" s="226">
        <f t="shared" ref="N116" si="198">+L116</f>
        <v>0</v>
      </c>
      <c r="O116" s="98"/>
      <c r="P116" s="93" t="str">
        <f>IF($I116="","",VLOOKUP($I116,MASTER!$G:$CF,65,0))</f>
        <v/>
      </c>
      <c r="Q116" s="93" t="str">
        <f>IF($I116="","",VLOOKUP($I116,MASTER!$G:$CF,37,0))</f>
        <v/>
      </c>
      <c r="R116" s="99" t="str">
        <f t="shared" si="138"/>
        <v/>
      </c>
      <c r="S116" s="93" t="str">
        <f>IF($I116="","",VLOOKUP($I116,MASTER!$G:$CF,39,0))</f>
        <v/>
      </c>
      <c r="T116" s="93" t="str">
        <f>IF($I116="","",VLOOKUP($I116,MASTER!$G:$CF,38,0))</f>
        <v/>
      </c>
      <c r="U116" s="100" t="str">
        <f t="shared" si="139"/>
        <v/>
      </c>
      <c r="V116" s="170" t="str">
        <f t="shared" si="140"/>
        <v/>
      </c>
      <c r="W116" s="101" t="str">
        <f t="shared" si="141"/>
        <v/>
      </c>
      <c r="X116" s="740" t="e">
        <f t="shared" si="133"/>
        <v>#VALUE!</v>
      </c>
      <c r="Y116" s="102" t="str">
        <f>+Z115</f>
        <v/>
      </c>
      <c r="Z116" s="102" t="str">
        <f>IF(I116="","",Y116+W116/1440)</f>
        <v/>
      </c>
      <c r="AA116" s="102"/>
      <c r="AB116" s="102"/>
      <c r="AC116" s="102"/>
      <c r="AD116" s="93">
        <f>IFERROR(IF($I116="","",VLOOKUP($I116,MASTER!$G:$CF,52,0))*$W116,0)</f>
        <v>0</v>
      </c>
      <c r="AE116" s="93">
        <f>IFERROR(IF($I116="","",VLOOKUP($I116,MASTER!$G:$CF,53,0))*$W116,0)</f>
        <v>0</v>
      </c>
      <c r="AF116" s="93">
        <f>IFERROR(IF($I116="","",VLOOKUP($I116,MASTER!$G:$CF,54,0))*$W116,0)</f>
        <v>0</v>
      </c>
      <c r="AG116" s="93">
        <f>IFERROR(IF($I116="","",VLOOKUP($I116,MASTER!$G:$CF,55,0))*$W116,0)</f>
        <v>0</v>
      </c>
      <c r="AH116" s="751"/>
      <c r="AI116" s="745"/>
      <c r="AJ116" s="106">
        <f>IF(L116="",0,P116*L116)</f>
        <v>0</v>
      </c>
      <c r="AK116">
        <f>I116</f>
        <v>0</v>
      </c>
      <c r="AL116" s="104" t="str">
        <f>Y116</f>
        <v/>
      </c>
      <c r="AM116" s="105" t="str">
        <f t="shared" ref="AM116" si="199">IF(L116="","",L116*P116)</f>
        <v/>
      </c>
      <c r="AN116" s="106" t="str">
        <f t="shared" ref="AN116" si="200">IF(W116="","",W116*P116)</f>
        <v/>
      </c>
      <c r="AO116" s="107" t="e">
        <f>+W116/(60*24)</f>
        <v>#VALUE!</v>
      </c>
    </row>
    <row r="117" spans="1:41" ht="50.1" customHeight="1">
      <c r="A117" s="271" t="e">
        <f>VLOOKUP($I117,MASTER!$B:$B,2,0)</f>
        <v>#N/A</v>
      </c>
      <c r="C117" s="188"/>
      <c r="D117" s="93" t="str">
        <f>IF($I117="","",VLOOKUP($I117,MASTER!$G:$CF,2,0))</f>
        <v/>
      </c>
      <c r="E117" s="93" t="str">
        <f>IF($I117="","",VLOOKUP($I117,MASTER!$G:$CF,25,0))</f>
        <v/>
      </c>
      <c r="F117" s="93" t="str">
        <f>IF($I117="","",VLOOKUP($I117,MASTER!$G:$CF,27,0))</f>
        <v/>
      </c>
      <c r="G117" s="761">
        <f t="shared" si="136"/>
        <v>0</v>
      </c>
      <c r="H117" s="94" t="str">
        <f t="shared" si="197"/>
        <v/>
      </c>
      <c r="I117" s="95"/>
      <c r="J117" s="209"/>
      <c r="K117" s="93"/>
      <c r="L117" s="244"/>
      <c r="M117" s="97"/>
      <c r="N117" s="226">
        <f t="shared" ref="N117:N122" si="201">+L117</f>
        <v>0</v>
      </c>
      <c r="O117" s="98"/>
      <c r="P117" s="93" t="str">
        <f>IF($I117="","",VLOOKUP($I117,MASTER!$G:$CF,65,0))</f>
        <v/>
      </c>
      <c r="Q117" s="93" t="str">
        <f>IF($I117="","",VLOOKUP($I117,MASTER!$G:$CF,37,0))</f>
        <v/>
      </c>
      <c r="R117" s="99" t="str">
        <f t="shared" si="138"/>
        <v/>
      </c>
      <c r="S117" s="93" t="str">
        <f>IF($I117="","",VLOOKUP($I117,MASTER!$G:$CF,39,0))</f>
        <v/>
      </c>
      <c r="T117" s="93" t="str">
        <f>IF($I117="","",VLOOKUP($I117,MASTER!$G:$CF,38,0))</f>
        <v/>
      </c>
      <c r="U117" s="100" t="str">
        <f t="shared" si="139"/>
        <v/>
      </c>
      <c r="V117" s="170" t="str">
        <f t="shared" si="140"/>
        <v/>
      </c>
      <c r="W117" s="101" t="str">
        <f t="shared" si="141"/>
        <v/>
      </c>
      <c r="X117" s="740" t="e">
        <f t="shared" si="133"/>
        <v>#VALUE!</v>
      </c>
      <c r="Y117" s="102" t="str">
        <f>+Z116</f>
        <v/>
      </c>
      <c r="Z117" s="102" t="str">
        <f t="shared" ref="Z117" si="202">IF(I117="","",Y117+W117/1440)</f>
        <v/>
      </c>
      <c r="AA117" s="102"/>
      <c r="AB117" s="102"/>
      <c r="AC117" s="102"/>
      <c r="AD117" s="93">
        <f>IFERROR(IF($I117="","",VLOOKUP($I117,MASTER!$G:$CF,52,0))*$W117,0)</f>
        <v>0</v>
      </c>
      <c r="AE117" s="93">
        <f>IFERROR(IF($I117="","",VLOOKUP($I117,MASTER!$G:$CF,53,0))*$W117,0)</f>
        <v>0</v>
      </c>
      <c r="AF117" s="93">
        <f>IFERROR(IF($I117="","",VLOOKUP($I117,MASTER!$G:$CF,54,0))*$W117,0)</f>
        <v>0</v>
      </c>
      <c r="AG117" s="93">
        <f>IFERROR(IF($I117="","",VLOOKUP($I117,MASTER!$G:$CF,55,0))*$W117,0)</f>
        <v>0</v>
      </c>
      <c r="AH117" s="751">
        <v>1</v>
      </c>
      <c r="AI117" s="745"/>
      <c r="AJ117" s="106">
        <f t="shared" ref="AJ117" si="203">IF(L117="",0,P117*L117)</f>
        <v>0</v>
      </c>
      <c r="AL117" s="104"/>
      <c r="AM117" s="105" t="str">
        <f t="shared" ref="AM117" si="204">IF(L117="","",L117*P117)</f>
        <v/>
      </c>
      <c r="AN117" s="106" t="str">
        <f t="shared" ref="AN117" si="205">IF(W117="","",W117*P117)</f>
        <v/>
      </c>
      <c r="AO117" s="107" t="e">
        <f t="shared" ref="AO117" si="206">+W117/(60*24)</f>
        <v>#VALUE!</v>
      </c>
    </row>
    <row r="118" spans="1:41" ht="50.1" customHeight="1">
      <c r="A118" s="271" t="e">
        <f>VLOOKUP($I118,MASTER!$B:$B,2,0)</f>
        <v>#N/A</v>
      </c>
      <c r="C118" s="188"/>
      <c r="D118" s="93" t="str">
        <f>IF($I118="","",VLOOKUP($I118,MASTER!$G:$CF,2,0))</f>
        <v/>
      </c>
      <c r="E118" s="93" t="str">
        <f>IF($I118="","",VLOOKUP($I118,MASTER!$G:$CF,25,0))</f>
        <v/>
      </c>
      <c r="F118" s="93" t="str">
        <f>IF($I118="","",VLOOKUP($I118,MASTER!$G:$CF,27,0))</f>
        <v/>
      </c>
      <c r="G118" s="761">
        <f t="shared" si="136"/>
        <v>0</v>
      </c>
      <c r="H118" s="94" t="str">
        <f t="shared" si="197"/>
        <v/>
      </c>
      <c r="I118" s="95"/>
      <c r="J118" s="209"/>
      <c r="K118" s="93"/>
      <c r="L118" s="244"/>
      <c r="M118" s="97"/>
      <c r="N118" s="226">
        <f t="shared" si="201"/>
        <v>0</v>
      </c>
      <c r="O118" s="98"/>
      <c r="P118" s="93" t="str">
        <f>IF($I118="","",VLOOKUP($I118,MASTER!$G:$CF,65,0))</f>
        <v/>
      </c>
      <c r="Q118" s="93" t="str">
        <f>IF($I118="","",VLOOKUP($I118,MASTER!$G:$CF,37,0))</f>
        <v/>
      </c>
      <c r="R118" s="99" t="str">
        <f t="shared" si="138"/>
        <v/>
      </c>
      <c r="S118" s="93" t="str">
        <f>IF($I118="","",VLOOKUP($I118,MASTER!$G:$CF,39,0))</f>
        <v/>
      </c>
      <c r="T118" s="93" t="str">
        <f>IF($I118="","",VLOOKUP($I118,MASTER!$G:$CF,38,0))</f>
        <v/>
      </c>
      <c r="U118" s="100" t="str">
        <f t="shared" si="139"/>
        <v/>
      </c>
      <c r="V118" s="170" t="str">
        <f t="shared" si="140"/>
        <v/>
      </c>
      <c r="W118" s="101" t="str">
        <f t="shared" si="141"/>
        <v/>
      </c>
      <c r="X118" s="740" t="e">
        <f t="shared" si="133"/>
        <v>#VALUE!</v>
      </c>
      <c r="Y118" s="102" t="str">
        <f>+Y117</f>
        <v/>
      </c>
      <c r="Z118" s="102" t="str">
        <f>IF(I118="","",Y118+W118/1440)</f>
        <v/>
      </c>
      <c r="AA118" s="102"/>
      <c r="AB118" s="102"/>
      <c r="AC118" s="194"/>
      <c r="AD118" s="93">
        <f>IFERROR(IF($I118="","",VLOOKUP($I118,MASTER!$G:$CF,52,0))*$W118,0)</f>
        <v>0</v>
      </c>
      <c r="AE118" s="93">
        <f>IFERROR(IF($I118="","",VLOOKUP($I118,MASTER!$G:$CF,53,0))*$W118,0)</f>
        <v>0</v>
      </c>
      <c r="AF118" s="93">
        <f>IFERROR(IF($I118="","",VLOOKUP($I118,MASTER!$G:$CF,54,0))*$W118,0)</f>
        <v>0</v>
      </c>
      <c r="AG118" s="93">
        <f>IFERROR(IF($I118="","",VLOOKUP($I118,MASTER!$G:$CF,55,0))*$W118,0)</f>
        <v>0</v>
      </c>
      <c r="AH118" s="751">
        <v>1</v>
      </c>
      <c r="AI118" s="745"/>
      <c r="AJ118" s="106">
        <f>IF(L118="",0,P118*L118)</f>
        <v>0</v>
      </c>
      <c r="AL118" s="104"/>
      <c r="AM118" s="105" t="str">
        <f>IF(L118="","",L118*P118)</f>
        <v/>
      </c>
      <c r="AN118" s="106" t="str">
        <f>IF(W118="","",W118*P118)</f>
        <v/>
      </c>
      <c r="AO118" s="107" t="e">
        <f>+W118/(60*24)</f>
        <v>#VALUE!</v>
      </c>
    </row>
    <row r="119" spans="1:41" ht="50.1" customHeight="1">
      <c r="A119" s="271" t="e">
        <f>VLOOKUP($I119,MASTER!$B:$B,2,0)</f>
        <v>#N/A</v>
      </c>
      <c r="C119" s="188"/>
      <c r="D119" s="93" t="str">
        <f>IF($I119="","",VLOOKUP($I119,MASTER!$G:$CF,2,0))</f>
        <v/>
      </c>
      <c r="E119" s="93" t="str">
        <f>IF($I119="","",VLOOKUP($I119,MASTER!$G:$CF,25,0))</f>
        <v/>
      </c>
      <c r="F119" s="93" t="str">
        <f>IF($I119="","",VLOOKUP($I119,MASTER!$G:$CF,27,0))</f>
        <v/>
      </c>
      <c r="G119" s="761">
        <f t="shared" si="136"/>
        <v>0</v>
      </c>
      <c r="H119" s="94" t="str">
        <f t="shared" si="197"/>
        <v/>
      </c>
      <c r="I119" s="95"/>
      <c r="J119" s="209"/>
      <c r="K119" s="93"/>
      <c r="L119" s="244"/>
      <c r="M119" s="97"/>
      <c r="N119" s="226">
        <f t="shared" si="201"/>
        <v>0</v>
      </c>
      <c r="O119" s="98"/>
      <c r="P119" s="93" t="str">
        <f>IF($I119="","",VLOOKUP($I119,MASTER!$G:$CF,65,0))</f>
        <v/>
      </c>
      <c r="Q119" s="93" t="str">
        <f>IF($I119="","",VLOOKUP($I119,MASTER!$G:$CF,37,0))</f>
        <v/>
      </c>
      <c r="R119" s="99" t="str">
        <f t="shared" si="138"/>
        <v/>
      </c>
      <c r="S119" s="93" t="str">
        <f>IF($I119="","",VLOOKUP($I119,MASTER!$G:$CF,39,0))</f>
        <v/>
      </c>
      <c r="T119" s="93" t="str">
        <f>IF($I119="","",VLOOKUP($I119,MASTER!$G:$CF,38,0))</f>
        <v/>
      </c>
      <c r="U119" s="100" t="str">
        <f t="shared" si="139"/>
        <v/>
      </c>
      <c r="V119" s="170" t="str">
        <f t="shared" si="140"/>
        <v/>
      </c>
      <c r="W119" s="101" t="str">
        <f t="shared" si="141"/>
        <v/>
      </c>
      <c r="X119" s="740" t="e">
        <f t="shared" si="133"/>
        <v>#VALUE!</v>
      </c>
      <c r="Y119" s="102" t="str">
        <f>+Z117</f>
        <v/>
      </c>
      <c r="Z119" s="102" t="str">
        <f>IF(I119="","",Y119+W119/1440)</f>
        <v/>
      </c>
      <c r="AA119" s="102"/>
      <c r="AB119" s="102"/>
      <c r="AC119" s="194"/>
      <c r="AD119" s="93">
        <f>IFERROR(IF($I119="","",VLOOKUP($I119,MASTER!$G:$CF,52,0))*$W119,0)</f>
        <v>0</v>
      </c>
      <c r="AE119" s="93">
        <f>IFERROR(IF($I119="","",VLOOKUP($I119,MASTER!$G:$CF,53,0))*$W119,0)</f>
        <v>0</v>
      </c>
      <c r="AF119" s="93">
        <f>IFERROR(IF($I119="","",VLOOKUP($I119,MASTER!$G:$CF,54,0))*$W119,0)</f>
        <v>0</v>
      </c>
      <c r="AG119" s="93">
        <f>IFERROR(IF($I119="","",VLOOKUP($I119,MASTER!$G:$CF,55,0))*$W119,0)</f>
        <v>0</v>
      </c>
      <c r="AH119" s="751"/>
      <c r="AI119" s="745"/>
      <c r="AJ119" s="106">
        <f>IF(L119="",0,P119*L119)</f>
        <v>0</v>
      </c>
      <c r="AL119" s="104"/>
      <c r="AM119" s="105" t="str">
        <f t="shared" ref="AM119" si="207">IF(L119="","",L119*P119)</f>
        <v/>
      </c>
      <c r="AN119" s="106" t="str">
        <f t="shared" ref="AN119" si="208">IF(W119="","",W119*P119)</f>
        <v/>
      </c>
      <c r="AO119" s="107" t="e">
        <f>+W119/(60*24)</f>
        <v>#VALUE!</v>
      </c>
    </row>
    <row r="120" spans="1:41" ht="50.1" customHeight="1">
      <c r="A120" s="271" t="e">
        <f>VLOOKUP($I120,MASTER!$B:$B,2,0)</f>
        <v>#N/A</v>
      </c>
      <c r="C120" s="188"/>
      <c r="D120" s="93" t="str">
        <f>IF($I120="","",VLOOKUP($I120,MASTER!$G:$CF,2,0))</f>
        <v/>
      </c>
      <c r="E120" s="93" t="str">
        <f>IF($I120="","",VLOOKUP($I120,MASTER!$G:$CF,25,0))</f>
        <v/>
      </c>
      <c r="F120" s="93" t="str">
        <f>IF($I120="","",VLOOKUP($I120,MASTER!$G:$CF,27,0))</f>
        <v/>
      </c>
      <c r="G120" s="761">
        <f t="shared" si="136"/>
        <v>0</v>
      </c>
      <c r="H120" s="94" t="str">
        <f t="shared" si="197"/>
        <v/>
      </c>
      <c r="I120" s="95"/>
      <c r="J120" s="209"/>
      <c r="K120" s="93"/>
      <c r="L120" s="244"/>
      <c r="M120" s="97"/>
      <c r="N120" s="226">
        <f t="shared" si="201"/>
        <v>0</v>
      </c>
      <c r="O120" s="98"/>
      <c r="P120" s="93" t="str">
        <f>IF($I120="","",VLOOKUP($I120,MASTER!$G:$CF,65,0))</f>
        <v/>
      </c>
      <c r="Q120" s="93" t="str">
        <f>IF($I120="","",VLOOKUP($I120,MASTER!$G:$CF,37,0))</f>
        <v/>
      </c>
      <c r="R120" s="99" t="str">
        <f t="shared" si="138"/>
        <v/>
      </c>
      <c r="S120" s="93" t="str">
        <f>IF($I120="","",VLOOKUP($I120,MASTER!$G:$CF,39,0))</f>
        <v/>
      </c>
      <c r="T120" s="93" t="str">
        <f>IF($I120="","",VLOOKUP($I120,MASTER!$G:$CF,38,0))</f>
        <v/>
      </c>
      <c r="U120" s="100" t="str">
        <f t="shared" si="139"/>
        <v/>
      </c>
      <c r="V120" s="170" t="str">
        <f t="shared" si="140"/>
        <v/>
      </c>
      <c r="W120" s="101" t="str">
        <f t="shared" si="141"/>
        <v/>
      </c>
      <c r="X120" s="740" t="e">
        <f t="shared" si="133"/>
        <v>#VALUE!</v>
      </c>
      <c r="Y120" s="102" t="str">
        <f>+Z119</f>
        <v/>
      </c>
      <c r="Z120" s="102" t="str">
        <f t="shared" ref="Z120" si="209">IF(I120="","",Y120+W120/1440)</f>
        <v/>
      </c>
      <c r="AA120" s="102"/>
      <c r="AB120" s="102"/>
      <c r="AC120" s="102"/>
      <c r="AD120" s="93">
        <f>IFERROR(IF($I120="","",VLOOKUP($I120,MASTER!$G:$CF,52,0))*$W120,0)</f>
        <v>0</v>
      </c>
      <c r="AE120" s="93">
        <f>IFERROR(IF($I120="","",VLOOKUP($I120,MASTER!$G:$CF,53,0))*$W120,0)</f>
        <v>0</v>
      </c>
      <c r="AF120" s="93">
        <f>IFERROR(IF($I120="","",VLOOKUP($I120,MASTER!$G:$CF,54,0))*$W120,0)</f>
        <v>0</v>
      </c>
      <c r="AG120" s="93">
        <f>IFERROR(IF($I120="","",VLOOKUP($I120,MASTER!$G:$CF,55,0))*$W120,0)</f>
        <v>0</v>
      </c>
      <c r="AH120" s="751"/>
      <c r="AI120" s="745"/>
      <c r="AJ120" s="106">
        <f>IF(L120="",0,P120*L120)</f>
        <v>0</v>
      </c>
      <c r="AL120" s="104"/>
      <c r="AM120" s="105" t="str">
        <f>IF(L120="","",L120*P120)</f>
        <v/>
      </c>
      <c r="AN120" s="106" t="str">
        <f>IF(W120="","",W120*P120)</f>
        <v/>
      </c>
      <c r="AO120" s="107" t="e">
        <f t="shared" ref="AO120" si="210">+W120/(60*24)</f>
        <v>#VALUE!</v>
      </c>
    </row>
    <row r="121" spans="1:41" ht="50.1" customHeight="1">
      <c r="A121" s="271" t="e">
        <f>VLOOKUP($I121,MASTER!$B:$B,2,0)</f>
        <v>#N/A</v>
      </c>
      <c r="C121" s="188"/>
      <c r="D121" s="93" t="str">
        <f>IF($I121="","",VLOOKUP($I121,MASTER!$G:$CF,2,0))</f>
        <v/>
      </c>
      <c r="E121" s="93" t="str">
        <f>IF($I121="","",VLOOKUP($I121,MASTER!$G:$CF,25,0))</f>
        <v/>
      </c>
      <c r="F121" s="93" t="str">
        <f>IF($I121="","",VLOOKUP($I121,MASTER!$G:$CF,27,0))</f>
        <v/>
      </c>
      <c r="G121" s="761">
        <f t="shared" si="136"/>
        <v>0</v>
      </c>
      <c r="H121" s="94" t="str">
        <f t="shared" si="197"/>
        <v/>
      </c>
      <c r="I121" s="95"/>
      <c r="J121" s="209"/>
      <c r="K121" s="93"/>
      <c r="L121" s="244"/>
      <c r="M121" s="97"/>
      <c r="N121" s="226">
        <f t="shared" si="201"/>
        <v>0</v>
      </c>
      <c r="O121" s="98"/>
      <c r="P121" s="93" t="str">
        <f>IF($I121="","",VLOOKUP($I121,MASTER!$G:$CF,65,0))</f>
        <v/>
      </c>
      <c r="Q121" s="93" t="str">
        <f>IF($I121="","",VLOOKUP($I121,MASTER!$G:$CF,37,0))</f>
        <v/>
      </c>
      <c r="R121" s="99" t="str">
        <f t="shared" si="138"/>
        <v/>
      </c>
      <c r="S121" s="93" t="str">
        <f>IF($I121="","",VLOOKUP($I121,MASTER!$G:$CF,39,0))</f>
        <v/>
      </c>
      <c r="T121" s="93" t="str">
        <f>IF($I121="","",VLOOKUP($I121,MASTER!$G:$CF,38,0))</f>
        <v/>
      </c>
      <c r="U121" s="100" t="str">
        <f t="shared" si="139"/>
        <v/>
      </c>
      <c r="V121" s="170" t="str">
        <f t="shared" si="140"/>
        <v/>
      </c>
      <c r="W121" s="101" t="str">
        <f t="shared" si="141"/>
        <v/>
      </c>
      <c r="X121" s="740" t="e">
        <f t="shared" si="133"/>
        <v>#VALUE!</v>
      </c>
      <c r="Y121" s="102" t="str">
        <f>+Z120</f>
        <v/>
      </c>
      <c r="Z121" s="102" t="str">
        <f t="shared" ref="Z121" si="211">IF(I121="","",Y121+W121/1440)</f>
        <v/>
      </c>
      <c r="AA121" s="102"/>
      <c r="AB121" s="102"/>
      <c r="AC121" s="102"/>
      <c r="AD121" s="93">
        <f>IFERROR(IF($I121="","",VLOOKUP($I121,MASTER!$G:$CF,52,0))*$W121,0)</f>
        <v>0</v>
      </c>
      <c r="AE121" s="93">
        <f>IFERROR(IF($I121="","",VLOOKUP($I121,MASTER!$G:$CF,53,0))*$W121,0)</f>
        <v>0</v>
      </c>
      <c r="AF121" s="93">
        <f>IFERROR(IF($I121="","",VLOOKUP($I121,MASTER!$G:$CF,54,0))*$W121,0)</f>
        <v>0</v>
      </c>
      <c r="AG121" s="93">
        <f>IFERROR(IF($I121="","",VLOOKUP($I121,MASTER!$G:$CF,55,0))*$W121,0)</f>
        <v>0</v>
      </c>
      <c r="AH121" s="751"/>
      <c r="AI121" s="745"/>
      <c r="AJ121" s="106">
        <f t="shared" ref="AJ121" si="212">IF(L121="",0,P121*L121)</f>
        <v>0</v>
      </c>
      <c r="AL121" s="104"/>
      <c r="AM121" s="105" t="str">
        <f t="shared" ref="AM121" si="213">IF(L121="","",L121*P121)</f>
        <v/>
      </c>
      <c r="AN121" s="106" t="str">
        <f t="shared" ref="AN121" si="214">IF(W121="","",W121*P121)</f>
        <v/>
      </c>
      <c r="AO121" s="107" t="e">
        <f t="shared" ref="AO121" si="215">+W121/(60*24)</f>
        <v>#VALUE!</v>
      </c>
    </row>
    <row r="122" spans="1:41" ht="50.1" customHeight="1">
      <c r="A122" s="271" t="e">
        <f>VLOOKUP($I122,MASTER!$B:$B,2,0)</f>
        <v>#N/A</v>
      </c>
      <c r="C122" s="188"/>
      <c r="D122" s="93" t="str">
        <f>IF($I122="","",VLOOKUP($I122,MASTER!$G:$CF,2,0))</f>
        <v/>
      </c>
      <c r="E122" s="93" t="str">
        <f>IF($I122="","",VLOOKUP($I122,MASTER!$G:$CF,25,0))</f>
        <v/>
      </c>
      <c r="F122" s="93" t="str">
        <f>IF($I122="","",VLOOKUP($I122,MASTER!$G:$CF,27,0))</f>
        <v/>
      </c>
      <c r="G122" s="761">
        <f t="shared" si="136"/>
        <v>0</v>
      </c>
      <c r="H122" s="94" t="str">
        <f t="shared" si="197"/>
        <v/>
      </c>
      <c r="I122" s="95"/>
      <c r="J122" s="209"/>
      <c r="K122" s="93"/>
      <c r="L122" s="244"/>
      <c r="M122" s="97"/>
      <c r="N122" s="226">
        <f t="shared" si="201"/>
        <v>0</v>
      </c>
      <c r="O122" s="98"/>
      <c r="P122" s="93" t="str">
        <f>IF($I122="","",VLOOKUP($I122,MASTER!$G:$CF,65,0))</f>
        <v/>
      </c>
      <c r="Q122" s="93" t="str">
        <f>IF($I122="","",VLOOKUP($I122,MASTER!$G:$CF,37,0))</f>
        <v/>
      </c>
      <c r="R122" s="99" t="str">
        <f t="shared" si="138"/>
        <v/>
      </c>
      <c r="S122" s="93" t="str">
        <f>IF($I122="","",VLOOKUP($I122,MASTER!$G:$CF,39,0))</f>
        <v/>
      </c>
      <c r="T122" s="93" t="str">
        <f>IF($I122="","",VLOOKUP($I122,MASTER!$G:$CF,38,0))</f>
        <v/>
      </c>
      <c r="U122" s="100" t="str">
        <f t="shared" si="139"/>
        <v/>
      </c>
      <c r="V122" s="170" t="str">
        <f t="shared" si="140"/>
        <v/>
      </c>
      <c r="W122" s="101" t="str">
        <f t="shared" si="141"/>
        <v/>
      </c>
      <c r="X122" s="740" t="e">
        <f t="shared" si="133"/>
        <v>#VALUE!</v>
      </c>
      <c r="Y122" s="102" t="str">
        <f>+Y121</f>
        <v/>
      </c>
      <c r="Z122" s="102" t="str">
        <f t="shared" ref="Z122" si="216">IF(I122="","",Y122+W122/1440)</f>
        <v/>
      </c>
      <c r="AA122" s="102"/>
      <c r="AB122" s="102"/>
      <c r="AC122" s="102"/>
      <c r="AD122" s="93">
        <f>IFERROR(IF($I122="","",VLOOKUP($I122,MASTER!$G:$CF,52,0))*$W122,0)</f>
        <v>0</v>
      </c>
      <c r="AE122" s="93">
        <f>IFERROR(IF($I122="","",VLOOKUP($I122,MASTER!$G:$CF,53,0))*$W122,0)</f>
        <v>0</v>
      </c>
      <c r="AF122" s="93">
        <f>IFERROR(IF($I122="","",VLOOKUP($I122,MASTER!$G:$CF,54,0))*$W122,0)</f>
        <v>0</v>
      </c>
      <c r="AG122" s="93">
        <f>IFERROR(IF($I122="","",VLOOKUP($I122,MASTER!$G:$CF,55,0))*$W122,0)</f>
        <v>0</v>
      </c>
      <c r="AH122" s="751"/>
      <c r="AI122" s="745"/>
      <c r="AJ122" s="106">
        <f>IF(L122="",0,P122*L122)</f>
        <v>0</v>
      </c>
      <c r="AL122" s="104"/>
      <c r="AM122" s="105" t="str">
        <f t="shared" ref="AM122" si="217">IF(L122="","",L122*P122)</f>
        <v/>
      </c>
      <c r="AN122" s="106" t="str">
        <f t="shared" ref="AN122" si="218">IF(W122="","",W122*P122)</f>
        <v/>
      </c>
      <c r="AO122" s="107" t="e">
        <f t="shared" ref="AO122" si="219">+W122/(60*24)</f>
        <v>#VALUE!</v>
      </c>
    </row>
    <row r="123" spans="1:41" ht="50.1" customHeight="1">
      <c r="A123" s="271" t="e">
        <f>VLOOKUP($I123,MASTER!$B:$B,2,0)</f>
        <v>#N/A</v>
      </c>
      <c r="C123" s="188"/>
      <c r="D123" s="93" t="str">
        <f>IF($I123="","",VLOOKUP($I123,MASTER!$G:$CF,2,0))</f>
        <v/>
      </c>
      <c r="E123" s="93" t="str">
        <f>IF($I123="","",VLOOKUP($I123,MASTER!$G:$CF,25,0))</f>
        <v/>
      </c>
      <c r="F123" s="93" t="str">
        <f>IF($I123="","",VLOOKUP($I123,MASTER!$G:$CF,27,0))</f>
        <v/>
      </c>
      <c r="G123" s="761">
        <f t="shared" si="136"/>
        <v>0</v>
      </c>
      <c r="H123" s="94" t="str">
        <f t="shared" si="197"/>
        <v/>
      </c>
      <c r="I123" s="95"/>
      <c r="J123" s="209"/>
      <c r="K123" s="93"/>
      <c r="L123" s="244"/>
      <c r="M123" s="97"/>
      <c r="N123" s="226">
        <f t="shared" ref="N123" si="220">+L123</f>
        <v>0</v>
      </c>
      <c r="O123" s="98"/>
      <c r="P123" s="93" t="str">
        <f>IF($I123="","",VLOOKUP($I123,MASTER!$G:$CF,65,0))</f>
        <v/>
      </c>
      <c r="Q123" s="93" t="str">
        <f>IF($I123="","",VLOOKUP($I123,MASTER!$G:$CF,37,0))</f>
        <v/>
      </c>
      <c r="R123" s="99" t="str">
        <f t="shared" si="138"/>
        <v/>
      </c>
      <c r="S123" s="93" t="str">
        <f>IF($I123="","",VLOOKUP($I123,MASTER!$G:$CF,39,0))</f>
        <v/>
      </c>
      <c r="T123" s="93" t="str">
        <f>IF($I123="","",VLOOKUP($I123,MASTER!$G:$CF,38,0))</f>
        <v/>
      </c>
      <c r="U123" s="100" t="str">
        <f t="shared" si="139"/>
        <v/>
      </c>
      <c r="V123" s="170" t="str">
        <f t="shared" si="140"/>
        <v/>
      </c>
      <c r="W123" s="101" t="str">
        <f t="shared" si="141"/>
        <v/>
      </c>
      <c r="X123" s="740" t="e">
        <f t="shared" si="133"/>
        <v>#VALUE!</v>
      </c>
      <c r="Y123" s="102" t="str">
        <f>+Z122</f>
        <v/>
      </c>
      <c r="Z123" s="102" t="str">
        <f t="shared" ref="Z123" si="221">IF(I123="","",Y123+W123/1440)</f>
        <v/>
      </c>
      <c r="AA123" s="102"/>
      <c r="AB123" s="102"/>
      <c r="AC123" s="102"/>
      <c r="AD123" s="93">
        <f>IFERROR(IF($I123="","",VLOOKUP($I123,MASTER!$G:$CF,52,0))*$W123,0)</f>
        <v>0</v>
      </c>
      <c r="AE123" s="93">
        <f>IFERROR(IF($I123="","",VLOOKUP($I123,MASTER!$G:$CF,53,0))*$W123,0)</f>
        <v>0</v>
      </c>
      <c r="AF123" s="93">
        <f>IFERROR(IF($I123="","",VLOOKUP($I123,MASTER!$G:$CF,54,0))*$W123,0)</f>
        <v>0</v>
      </c>
      <c r="AG123" s="93">
        <f>IFERROR(IF($I123="","",VLOOKUP($I123,MASTER!$G:$CF,55,0))*$W123,0)</f>
        <v>0</v>
      </c>
      <c r="AH123" s="751">
        <v>1</v>
      </c>
      <c r="AI123" s="745"/>
      <c r="AJ123" s="106">
        <f>IF(L123="",0,P123*L123)</f>
        <v>0</v>
      </c>
      <c r="AL123" s="104"/>
      <c r="AM123" s="105" t="str">
        <f>IF(L123="","",L123*P123)</f>
        <v/>
      </c>
      <c r="AN123" s="106" t="str">
        <f>IF(W123="","",W123*P123)</f>
        <v/>
      </c>
      <c r="AO123" s="107" t="e">
        <f t="shared" ref="AO123" si="222">+W123/(60*24)</f>
        <v>#VALUE!</v>
      </c>
    </row>
    <row r="124" spans="1:41" ht="50.1" customHeight="1">
      <c r="A124" s="271" t="e">
        <f>VLOOKUP($I124,MASTER!$B:$B,2,0)</f>
        <v>#N/A</v>
      </c>
      <c r="C124" s="188"/>
      <c r="D124" s="93" t="str">
        <f>IF($I124="","",VLOOKUP($I124,MASTER!$G:$CF,2,0))</f>
        <v/>
      </c>
      <c r="E124" s="93" t="str">
        <f>IF($I124="","",VLOOKUP($I124,MASTER!$G:$CF,25,0))</f>
        <v/>
      </c>
      <c r="F124" s="93" t="str">
        <f>IF($I124="","",VLOOKUP($I124,MASTER!$G:$CF,27,0))</f>
        <v/>
      </c>
      <c r="G124" s="761">
        <f t="shared" si="136"/>
        <v>0</v>
      </c>
      <c r="H124" s="94" t="str">
        <f t="shared" si="146"/>
        <v/>
      </c>
      <c r="I124" s="95"/>
      <c r="J124" s="209"/>
      <c r="K124" s="93"/>
      <c r="L124" s="244"/>
      <c r="M124" s="97"/>
      <c r="N124" s="234"/>
      <c r="O124" s="98"/>
      <c r="P124" s="93" t="str">
        <f>IF($I124="","",VLOOKUP($I124,MASTER!$G:$CF,65,0))</f>
        <v/>
      </c>
      <c r="Q124" s="93" t="str">
        <f>IF($I124="","",VLOOKUP($I124,MASTER!$G:$CF,37,0))</f>
        <v/>
      </c>
      <c r="R124" s="99" t="str">
        <f t="shared" si="138"/>
        <v/>
      </c>
      <c r="S124" s="93" t="str">
        <f>IF($I124="","",VLOOKUP($I124,MASTER!$G:$CF,39,0))</f>
        <v/>
      </c>
      <c r="T124" s="93" t="str">
        <f>IF($I124="","",VLOOKUP($I124,MASTER!$G:$CF,38,0))</f>
        <v/>
      </c>
      <c r="U124" s="100" t="str">
        <f t="shared" si="139"/>
        <v/>
      </c>
      <c r="V124" s="170" t="str">
        <f t="shared" si="140"/>
        <v/>
      </c>
      <c r="W124" s="101" t="str">
        <f t="shared" si="141"/>
        <v/>
      </c>
      <c r="X124" s="740" t="e">
        <f t="shared" si="133"/>
        <v>#VALUE!</v>
      </c>
      <c r="Y124" s="102" t="str">
        <f>+Z121</f>
        <v/>
      </c>
      <c r="Z124" s="102" t="str">
        <f>IF(I124="","",Y124+W124/1440)</f>
        <v/>
      </c>
      <c r="AA124" s="102"/>
      <c r="AB124" s="102"/>
      <c r="AC124" s="102"/>
      <c r="AD124" s="93">
        <f>IFERROR(IF($I124="","",VLOOKUP($I124,MASTER!$G:$CF,52,0))*$W124,0)</f>
        <v>0</v>
      </c>
      <c r="AE124" s="93">
        <f>IFERROR(IF($I124="","",VLOOKUP($I124,MASTER!$G:$CF,53,0))*$W124,0)</f>
        <v>0</v>
      </c>
      <c r="AF124" s="93">
        <f>IFERROR(IF($I124="","",VLOOKUP($I124,MASTER!$G:$CF,54,0))*$W124,0)</f>
        <v>0</v>
      </c>
      <c r="AG124" s="93">
        <f>IFERROR(IF($I124="","",VLOOKUP($I124,MASTER!$G:$CF,55,0))*$W124,0)</f>
        <v>0</v>
      </c>
      <c r="AH124" s="751"/>
      <c r="AI124" s="745"/>
      <c r="AJ124" s="106">
        <f>IF(L124="",0,P124*L124)</f>
        <v>0</v>
      </c>
      <c r="AL124" s="104"/>
      <c r="AM124" s="105" t="str">
        <f t="shared" ref="AM124" si="223">IF(L124="","",L124*P124)</f>
        <v/>
      </c>
      <c r="AN124" s="106" t="str">
        <f t="shared" ref="AN124" si="224">IF(W124="","",W124*P124)</f>
        <v/>
      </c>
      <c r="AO124" s="107" t="e">
        <f>+W124/(60*24)</f>
        <v>#VALUE!</v>
      </c>
    </row>
    <row r="125" spans="1:41" ht="50.1" customHeight="1">
      <c r="A125" s="271" t="e">
        <f>VLOOKUP($I125,MASTER!$B:$B,2,0)</f>
        <v>#N/A</v>
      </c>
      <c r="C125" s="188"/>
      <c r="D125" s="93" t="str">
        <f>IF($I125="","",VLOOKUP($I125,MASTER!$G:$CF,2,0))</f>
        <v/>
      </c>
      <c r="E125" s="93" t="str">
        <f>IF($I125="","",VLOOKUP($I125,MASTER!$G:$CF,25,0))</f>
        <v/>
      </c>
      <c r="F125" s="93" t="str">
        <f>IF($I125="","",VLOOKUP($I125,MASTER!$G:$CF,27,0))</f>
        <v/>
      </c>
      <c r="G125" s="761">
        <f t="shared" si="136"/>
        <v>0</v>
      </c>
      <c r="H125" s="94" t="str">
        <f t="shared" si="146"/>
        <v/>
      </c>
      <c r="I125" s="95"/>
      <c r="J125" s="209"/>
      <c r="K125" s="93"/>
      <c r="L125" s="244"/>
      <c r="M125" s="97"/>
      <c r="N125" s="226">
        <f t="shared" ref="N125" si="225">+L125</f>
        <v>0</v>
      </c>
      <c r="O125" s="98"/>
      <c r="P125" s="93" t="str">
        <f>IF($I125="","",VLOOKUP($I125,MASTER!$G:$CF,65,0))</f>
        <v/>
      </c>
      <c r="Q125" s="93" t="str">
        <f>IF($I125="","",VLOOKUP($I125,MASTER!$G:$CF,37,0))</f>
        <v/>
      </c>
      <c r="R125" s="99" t="str">
        <f t="shared" si="138"/>
        <v/>
      </c>
      <c r="S125" s="93" t="str">
        <f>IF($I125="","",VLOOKUP($I125,MASTER!$G:$CF,39,0))</f>
        <v/>
      </c>
      <c r="T125" s="93" t="str">
        <f>IF($I125="","",VLOOKUP($I125,MASTER!$G:$CF,38,0))</f>
        <v/>
      </c>
      <c r="U125" s="100" t="str">
        <f t="shared" si="139"/>
        <v/>
      </c>
      <c r="V125" s="170" t="str">
        <f t="shared" si="140"/>
        <v/>
      </c>
      <c r="W125" s="101" t="str">
        <f t="shared" si="141"/>
        <v/>
      </c>
      <c r="X125" s="740" t="e">
        <f t="shared" si="133"/>
        <v>#VALUE!</v>
      </c>
      <c r="Y125" s="102" t="str">
        <f>+Z124</f>
        <v/>
      </c>
      <c r="Z125" s="102" t="str">
        <f t="shared" ref="Z125" si="226">IF(I125="","",Y125+W125/1440)</f>
        <v/>
      </c>
      <c r="AA125" s="102"/>
      <c r="AB125" s="102"/>
      <c r="AC125" s="194"/>
      <c r="AD125" s="93">
        <f>IFERROR(IF($I125="","",VLOOKUP($I125,MASTER!$G:$CF,52,0))*$W125,0)</f>
        <v>0</v>
      </c>
      <c r="AE125" s="93">
        <f>IFERROR(IF($I125="","",VLOOKUP($I125,MASTER!$G:$CF,53,0))*$W125,0)</f>
        <v>0</v>
      </c>
      <c r="AF125" s="93">
        <f>IFERROR(IF($I125="","",VLOOKUP($I125,MASTER!$G:$CF,54,0))*$W125,0)</f>
        <v>0</v>
      </c>
      <c r="AG125" s="93">
        <f>IFERROR(IF($I125="","",VLOOKUP($I125,MASTER!$G:$CF,55,0))*$W125,0)</f>
        <v>0</v>
      </c>
      <c r="AH125" s="751"/>
      <c r="AI125" s="745"/>
      <c r="AJ125" s="106">
        <f>IF(L125="",0,P125*L125)</f>
        <v>0</v>
      </c>
      <c r="AL125" s="104"/>
      <c r="AM125" s="105" t="str">
        <f t="shared" ref="AM125" si="227">IF(L125="","",L125*P125)</f>
        <v/>
      </c>
      <c r="AN125" s="106" t="str">
        <f t="shared" ref="AN125" si="228">IF(W125="","",W125*P125)</f>
        <v/>
      </c>
      <c r="AO125" s="107" t="e">
        <f t="shared" ref="AO125" si="229">+W125/(60*24)</f>
        <v>#VALUE!</v>
      </c>
    </row>
    <row r="126" spans="1:41" ht="50.1" customHeight="1">
      <c r="A126" s="271" t="e">
        <f>VLOOKUP($I126,MASTER!$B:$B,2,0)</f>
        <v>#N/A</v>
      </c>
      <c r="C126" s="188"/>
      <c r="D126" s="93" t="str">
        <f>IF($I126="","",VLOOKUP($I126,MASTER!$G:$CF,2,0))</f>
        <v/>
      </c>
      <c r="E126" s="93" t="str">
        <f>IF($I126="","",VLOOKUP($I126,MASTER!$G:$CF,25,0))</f>
        <v/>
      </c>
      <c r="F126" s="93" t="str">
        <f>IF($I126="","",VLOOKUP($I126,MASTER!$G:$CF,27,0))</f>
        <v/>
      </c>
      <c r="G126" s="761">
        <f t="shared" si="136"/>
        <v>0</v>
      </c>
      <c r="H126" s="94" t="str">
        <f t="shared" si="146"/>
        <v/>
      </c>
      <c r="I126" s="95"/>
      <c r="J126" s="209"/>
      <c r="K126" s="93"/>
      <c r="L126" s="244"/>
      <c r="M126" s="97"/>
      <c r="N126" s="226">
        <f t="shared" ref="N126:N127" si="230">+L126</f>
        <v>0</v>
      </c>
      <c r="O126" s="98"/>
      <c r="P126" s="93" t="str">
        <f>IF($I126="","",VLOOKUP($I126,MASTER!$G:$CF,65,0))</f>
        <v/>
      </c>
      <c r="Q126" s="93" t="str">
        <f>IF($I126="","",VLOOKUP($I126,MASTER!$G:$CF,37,0))</f>
        <v/>
      </c>
      <c r="R126" s="99" t="str">
        <f t="shared" si="138"/>
        <v/>
      </c>
      <c r="S126" s="93" t="str">
        <f>IF($I126="","",VLOOKUP($I126,MASTER!$G:$CF,39,0))</f>
        <v/>
      </c>
      <c r="T126" s="93" t="str">
        <f>IF($I126="","",VLOOKUP($I126,MASTER!$G:$CF,38,0))</f>
        <v/>
      </c>
      <c r="U126" s="100" t="str">
        <f t="shared" si="139"/>
        <v/>
      </c>
      <c r="V126" s="170" t="str">
        <f t="shared" si="140"/>
        <v/>
      </c>
      <c r="W126" s="101" t="str">
        <f t="shared" si="141"/>
        <v/>
      </c>
      <c r="X126" s="740" t="e">
        <f t="shared" si="133"/>
        <v>#VALUE!</v>
      </c>
      <c r="Y126" s="102"/>
      <c r="Z126" s="102" t="str">
        <f>IF(I126="","",Y126+W126/1440)</f>
        <v/>
      </c>
      <c r="AA126" s="102"/>
      <c r="AB126" s="102"/>
      <c r="AC126" s="102"/>
      <c r="AD126" s="93">
        <f>IFERROR(IF($I126="","",VLOOKUP($I126,MASTER!$G:$CF,52,0))*$W126,0)</f>
        <v>0</v>
      </c>
      <c r="AE126" s="93">
        <f>IFERROR(IF($I126="","",VLOOKUP($I126,MASTER!$G:$CF,53,0))*$W126,0)</f>
        <v>0</v>
      </c>
      <c r="AF126" s="93">
        <f>IFERROR(IF($I126="","",VLOOKUP($I126,MASTER!$G:$CF,54,0))*$W126,0)</f>
        <v>0</v>
      </c>
      <c r="AG126" s="93">
        <f>IFERROR(IF($I126="","",VLOOKUP($I126,MASTER!$G:$CF,55,0))*$W126,0)</f>
        <v>0</v>
      </c>
      <c r="AH126" s="751"/>
      <c r="AI126" s="745"/>
      <c r="AJ126" s="106">
        <f t="shared" ref="AJ126" si="231">IF(L126="",0,P126*L126)</f>
        <v>0</v>
      </c>
      <c r="AL126" s="104"/>
      <c r="AM126" s="105" t="str">
        <f>IF(L126="","",L126*P126)</f>
        <v/>
      </c>
      <c r="AN126" s="106" t="str">
        <f>IF(W126="","",W126*P126)</f>
        <v/>
      </c>
      <c r="AO126" s="107" t="e">
        <f>+W126/(60*24)</f>
        <v>#VALUE!</v>
      </c>
    </row>
    <row r="127" spans="1:41" ht="50.1" customHeight="1">
      <c r="A127" s="271" t="e">
        <f>VLOOKUP($I127,MASTER!$B:$B,2,0)</f>
        <v>#N/A</v>
      </c>
      <c r="C127" s="188"/>
      <c r="D127" s="93" t="str">
        <f>IF($I127="","",VLOOKUP($I127,MASTER!$G:$CF,2,0))</f>
        <v/>
      </c>
      <c r="E127" s="93" t="str">
        <f>IF($I127="","",VLOOKUP($I127,MASTER!$G:$CF,25,0))</f>
        <v/>
      </c>
      <c r="F127" s="93" t="str">
        <f>IF($I127="","",VLOOKUP($I127,MASTER!$G:$CF,27,0))</f>
        <v/>
      </c>
      <c r="G127" s="761">
        <f t="shared" si="136"/>
        <v>0</v>
      </c>
      <c r="H127" s="94"/>
      <c r="I127" s="95"/>
      <c r="J127" s="209"/>
      <c r="K127" s="93"/>
      <c r="L127" s="244"/>
      <c r="M127" s="97"/>
      <c r="N127" s="226">
        <f t="shared" si="230"/>
        <v>0</v>
      </c>
      <c r="O127" s="98"/>
      <c r="P127" s="93" t="str">
        <f>IF($I127="","",VLOOKUP($I127,MASTER!$G:$CF,65,0))</f>
        <v/>
      </c>
      <c r="Q127" s="93" t="str">
        <f>IF($I127="","",VLOOKUP($I127,MASTER!$G:$CF,37,0))</f>
        <v/>
      </c>
      <c r="R127" s="99" t="str">
        <f t="shared" si="138"/>
        <v/>
      </c>
      <c r="S127" s="93" t="str">
        <f>IF($I127="","",VLOOKUP($I127,MASTER!$G:$CF,39,0))</f>
        <v/>
      </c>
      <c r="T127" s="93" t="str">
        <f>IF($I127="","",VLOOKUP($I127,MASTER!$G:$CF,38,0))</f>
        <v/>
      </c>
      <c r="U127" s="100" t="str">
        <f t="shared" si="139"/>
        <v/>
      </c>
      <c r="V127" s="170" t="str">
        <f t="shared" si="140"/>
        <v/>
      </c>
      <c r="W127" s="101" t="str">
        <f t="shared" si="141"/>
        <v/>
      </c>
      <c r="X127" s="740" t="e">
        <f t="shared" si="133"/>
        <v>#VALUE!</v>
      </c>
      <c r="Y127" s="102" t="str">
        <f t="shared" ref="Y127:Y130" si="232">+Z126</f>
        <v/>
      </c>
      <c r="Z127" s="102" t="str">
        <f>IF(I127="","",Y127+W127/1440)</f>
        <v/>
      </c>
      <c r="AA127" s="102"/>
      <c r="AB127" s="102"/>
      <c r="AC127" s="102"/>
      <c r="AD127" s="93">
        <f>IFERROR(IF($I127="","",VLOOKUP($I127,MASTER!$G:$CF,52,0))*$W127,0)</f>
        <v>0</v>
      </c>
      <c r="AE127" s="93">
        <f>IFERROR(IF($I127="","",VLOOKUP($I127,MASTER!$G:$CF,53,0))*$W127,0)</f>
        <v>0</v>
      </c>
      <c r="AF127" s="93">
        <f>IFERROR(IF($I127="","",VLOOKUP($I127,MASTER!$G:$CF,54,0))*$W127,0)</f>
        <v>0</v>
      </c>
      <c r="AG127" s="93">
        <f>IFERROR(IF($I127="","",VLOOKUP($I127,MASTER!$G:$CF,55,0))*$W127,0)</f>
        <v>0</v>
      </c>
      <c r="AH127" s="751"/>
      <c r="AI127" s="745"/>
      <c r="AJ127" s="106">
        <f>IF(L127="",0,P127*L127)</f>
        <v>0</v>
      </c>
      <c r="AL127" s="104"/>
      <c r="AM127" s="105" t="str">
        <f t="shared" ref="AM127" si="233">IF(L127="","",L127*P127)</f>
        <v/>
      </c>
      <c r="AN127" s="106" t="str">
        <f t="shared" ref="AN127" si="234">IF(W127="","",W127*P127)</f>
        <v/>
      </c>
      <c r="AO127" s="107" t="e">
        <f>+W127/(60*24)</f>
        <v>#VALUE!</v>
      </c>
    </row>
    <row r="128" spans="1:41" ht="50.1" customHeight="1">
      <c r="A128" s="271" t="e">
        <f>VLOOKUP($I128,MASTER!$B:$B,2,0)</f>
        <v>#N/A</v>
      </c>
      <c r="C128" s="188"/>
      <c r="D128" s="93" t="str">
        <f>IF($I128="","",VLOOKUP($I128,MASTER!$G:$CF,2,0))</f>
        <v/>
      </c>
      <c r="E128" s="93" t="str">
        <f>IF($I128="","",VLOOKUP($I128,MASTER!$G:$CF,25,0))</f>
        <v/>
      </c>
      <c r="F128" s="93" t="str">
        <f>IF($I128="","",VLOOKUP($I128,MASTER!$G:$CF,27,0))</f>
        <v/>
      </c>
      <c r="G128" s="761">
        <f t="shared" si="136"/>
        <v>0</v>
      </c>
      <c r="H128" s="94" t="str">
        <f>IF($L128&lt;$F128="0","0",IF($L128="","",ROUNDUP(L128/F128,1)))</f>
        <v/>
      </c>
      <c r="I128" s="95"/>
      <c r="J128" s="209"/>
      <c r="K128" s="93"/>
      <c r="L128" s="244"/>
      <c r="M128" s="97"/>
      <c r="N128" s="226">
        <f t="shared" ref="N128" si="235">+L128</f>
        <v>0</v>
      </c>
      <c r="O128" s="98"/>
      <c r="P128" s="93" t="str">
        <f>IF($I128="","",VLOOKUP($I128,MASTER!$G:$CF,65,0))</f>
        <v/>
      </c>
      <c r="Q128" s="93" t="str">
        <f>IF($I128="","",VLOOKUP($I128,MASTER!$G:$CF,37,0))</f>
        <v/>
      </c>
      <c r="R128" s="99" t="str">
        <f t="shared" si="138"/>
        <v/>
      </c>
      <c r="S128" s="93" t="str">
        <f>IF($I128="","",VLOOKUP($I128,MASTER!$G:$CF,39,0))</f>
        <v/>
      </c>
      <c r="T128" s="93" t="str">
        <f>IF($I128="","",VLOOKUP($I128,MASTER!$G:$CF,38,0))</f>
        <v/>
      </c>
      <c r="U128" s="100" t="str">
        <f t="shared" si="139"/>
        <v/>
      </c>
      <c r="V128" s="170" t="str">
        <f t="shared" si="140"/>
        <v/>
      </c>
      <c r="W128" s="101" t="str">
        <f t="shared" si="141"/>
        <v/>
      </c>
      <c r="X128" s="740" t="e">
        <f t="shared" si="133"/>
        <v>#VALUE!</v>
      </c>
      <c r="Y128" s="102" t="str">
        <f t="shared" si="232"/>
        <v/>
      </c>
      <c r="Z128" s="102" t="str">
        <f t="shared" ref="Z128" si="236">IF(I128="","",Y128+W128/1440)</f>
        <v/>
      </c>
      <c r="AA128" s="102"/>
      <c r="AB128" s="102"/>
      <c r="AC128" s="102"/>
      <c r="AD128" s="93">
        <f>IFERROR(IF($I128="","",VLOOKUP($I128,MASTER!$G:$CF,52,0))*$W128,0)</f>
        <v>0</v>
      </c>
      <c r="AE128" s="93">
        <f>IFERROR(IF($I128="","",VLOOKUP($I128,MASTER!$G:$CF,53,0))*$W128,0)</f>
        <v>0</v>
      </c>
      <c r="AF128" s="93">
        <f>IFERROR(IF($I128="","",VLOOKUP($I128,MASTER!$G:$CF,54,0))*$W128,0)</f>
        <v>0</v>
      </c>
      <c r="AG128" s="93">
        <f>IFERROR(IF($I128="","",VLOOKUP($I128,MASTER!$G:$CF,55,0))*$W128,0)</f>
        <v>0</v>
      </c>
      <c r="AH128" s="751"/>
      <c r="AI128" s="745"/>
      <c r="AJ128" s="106">
        <f>IF(L128="",0,P128*L128)</f>
        <v>0</v>
      </c>
      <c r="AL128" s="104"/>
      <c r="AM128" s="105" t="str">
        <f>IF(L128="","",L128*P128)</f>
        <v/>
      </c>
      <c r="AN128" s="106" t="str">
        <f>IF(W128="","",W128*P128)</f>
        <v/>
      </c>
      <c r="AO128" s="107" t="e">
        <f t="shared" ref="AO128" si="237">+W128/(60*24)</f>
        <v>#VALUE!</v>
      </c>
    </row>
    <row r="129" spans="1:41" ht="50.1" customHeight="1">
      <c r="A129" s="271" t="e">
        <f>VLOOKUP($I129,MASTER!$B:$B,2,0)</f>
        <v>#N/A</v>
      </c>
      <c r="C129" s="188"/>
      <c r="D129" s="93" t="str">
        <f>IF($I129="","",VLOOKUP($I129,MASTER!$G:$CF,2,0))</f>
        <v/>
      </c>
      <c r="E129" s="93" t="str">
        <f>IF($I129="","",VLOOKUP($I129,MASTER!$G:$CF,25,0))</f>
        <v/>
      </c>
      <c r="F129" s="93" t="str">
        <f>IF($I129="","",VLOOKUP($I129,MASTER!$G:$CF,27,0))</f>
        <v/>
      </c>
      <c r="G129" s="761">
        <f t="shared" si="136"/>
        <v>0</v>
      </c>
      <c r="H129" s="94" t="str">
        <f>IF($L129&lt;$F129="0","0",IF($L129="","",ROUNDUP(L129/F129,1)))</f>
        <v/>
      </c>
      <c r="I129" s="95"/>
      <c r="J129" s="209"/>
      <c r="K129" s="93"/>
      <c r="L129" s="244"/>
      <c r="M129" s="97"/>
      <c r="N129" s="226">
        <f t="shared" ref="N129" si="238">+L129</f>
        <v>0</v>
      </c>
      <c r="O129" s="98"/>
      <c r="P129" s="93" t="str">
        <f>IF($I129="","",VLOOKUP($I129,MASTER!$G:$CF,65,0))</f>
        <v/>
      </c>
      <c r="Q129" s="93" t="str">
        <f>IF($I129="","",VLOOKUP($I129,MASTER!$G:$CF,37,0))</f>
        <v/>
      </c>
      <c r="R129" s="99" t="str">
        <f t="shared" si="138"/>
        <v/>
      </c>
      <c r="S129" s="93" t="str">
        <f>IF($I129="","",VLOOKUP($I129,MASTER!$G:$CF,39,0))</f>
        <v/>
      </c>
      <c r="T129" s="93" t="str">
        <f>IF($I129="","",VLOOKUP($I129,MASTER!$G:$CF,38,0))</f>
        <v/>
      </c>
      <c r="U129" s="100" t="str">
        <f t="shared" si="139"/>
        <v/>
      </c>
      <c r="V129" s="170" t="str">
        <f t="shared" si="140"/>
        <v/>
      </c>
      <c r="W129" s="101" t="str">
        <f t="shared" si="141"/>
        <v/>
      </c>
      <c r="X129" s="740" t="e">
        <f t="shared" si="133"/>
        <v>#VALUE!</v>
      </c>
      <c r="Y129" s="102" t="str">
        <f t="shared" si="232"/>
        <v/>
      </c>
      <c r="Z129" s="102" t="str">
        <f t="shared" ref="Z129" si="239">IF(I129="","",Y129+W129/1440)</f>
        <v/>
      </c>
      <c r="AA129" s="102"/>
      <c r="AB129" s="102"/>
      <c r="AC129" s="194"/>
      <c r="AD129" s="93">
        <f>IFERROR(IF($I129="","",VLOOKUP($I129,MASTER!$G:$CF,52,0))*$W129,0)</f>
        <v>0</v>
      </c>
      <c r="AE129" s="93">
        <f>IFERROR(IF($I129="","",VLOOKUP($I129,MASTER!$G:$CF,53,0))*$W129,0)</f>
        <v>0</v>
      </c>
      <c r="AF129" s="93">
        <f>IFERROR(IF($I129="","",VLOOKUP($I129,MASTER!$G:$CF,54,0))*$W129,0)</f>
        <v>0</v>
      </c>
      <c r="AG129" s="93">
        <f>IFERROR(IF($I129="","",VLOOKUP($I129,MASTER!$G:$CF,55,0))*$W129,0)</f>
        <v>0</v>
      </c>
      <c r="AH129" s="751"/>
      <c r="AI129" s="745"/>
      <c r="AJ129" s="106">
        <f>IF(L129="",0,P129*L129)</f>
        <v>0</v>
      </c>
      <c r="AL129" s="104"/>
      <c r="AM129" s="105" t="str">
        <f t="shared" ref="AM129" si="240">IF(L129="","",L129*P129)</f>
        <v/>
      </c>
      <c r="AN129" s="106" t="str">
        <f t="shared" ref="AN129" si="241">IF(W129="","",W129*P129)</f>
        <v/>
      </c>
      <c r="AO129" s="107" t="e">
        <f t="shared" ref="AO129" si="242">+W129/(60*24)</f>
        <v>#VALUE!</v>
      </c>
    </row>
    <row r="130" spans="1:41" ht="50.1" customHeight="1">
      <c r="A130" s="271" t="e">
        <f>VLOOKUP($I130,MASTER!$B:$B,2,0)</f>
        <v>#N/A</v>
      </c>
      <c r="C130" s="188"/>
      <c r="D130" s="93" t="str">
        <f>IF($I130="","",VLOOKUP($I130,MASTER!$G:$CF,2,0))</f>
        <v/>
      </c>
      <c r="E130" s="93" t="str">
        <f>IF($I130="","",VLOOKUP($I130,MASTER!$G:$CF,25,0))</f>
        <v/>
      </c>
      <c r="F130" s="93" t="str">
        <f>IF($I130="","",VLOOKUP($I130,MASTER!$G:$CF,27,0))</f>
        <v/>
      </c>
      <c r="G130" s="761">
        <f t="shared" si="136"/>
        <v>0</v>
      </c>
      <c r="H130" s="94" t="str">
        <f>IF($L130&lt;$F130="0","0",IF($L130="","",ROUNDUP(L130/F130,1)))</f>
        <v/>
      </c>
      <c r="I130" s="95"/>
      <c r="J130" s="209"/>
      <c r="K130" s="93"/>
      <c r="L130" s="244"/>
      <c r="M130" s="97"/>
      <c r="N130" s="226">
        <f t="shared" ref="N130" si="243">+L130</f>
        <v>0</v>
      </c>
      <c r="O130" s="98"/>
      <c r="P130" s="93" t="str">
        <f>IF($I130="","",VLOOKUP($I130,MASTER!$G:$CF,65,0))</f>
        <v/>
      </c>
      <c r="Q130" s="93" t="str">
        <f>IF($I130="","",VLOOKUP($I130,MASTER!$G:$CF,37,0))</f>
        <v/>
      </c>
      <c r="R130" s="99" t="str">
        <f t="shared" si="138"/>
        <v/>
      </c>
      <c r="S130" s="93" t="str">
        <f>IF($I130="","",VLOOKUP($I130,MASTER!$G:$CF,39,0))</f>
        <v/>
      </c>
      <c r="T130" s="93" t="str">
        <f>IF($I130="","",VLOOKUP($I130,MASTER!$G:$CF,38,0))</f>
        <v/>
      </c>
      <c r="U130" s="100" t="str">
        <f t="shared" si="139"/>
        <v/>
      </c>
      <c r="V130" s="170" t="str">
        <f t="shared" si="140"/>
        <v/>
      </c>
      <c r="W130" s="101" t="str">
        <f t="shared" si="141"/>
        <v/>
      </c>
      <c r="X130" s="740" t="e">
        <f t="shared" si="133"/>
        <v>#VALUE!</v>
      </c>
      <c r="Y130" s="102" t="str">
        <f t="shared" si="232"/>
        <v/>
      </c>
      <c r="Z130" s="102" t="str">
        <f>IF(I130="","",Y130+W130/1440)</f>
        <v/>
      </c>
      <c r="AA130" s="102"/>
      <c r="AB130" s="102"/>
      <c r="AC130" s="194"/>
      <c r="AD130" s="93">
        <f>IFERROR(IF($I130="","",VLOOKUP($I130,MASTER!$G:$CF,52,0))*$W130,0)</f>
        <v>0</v>
      </c>
      <c r="AE130" s="93">
        <f>IFERROR(IF($I130="","",VLOOKUP($I130,MASTER!$G:$CF,53,0))*$W130,0)</f>
        <v>0</v>
      </c>
      <c r="AF130" s="93">
        <f>IFERROR(IF($I130="","",VLOOKUP($I130,MASTER!$G:$CF,54,0))*$W130,0)</f>
        <v>0</v>
      </c>
      <c r="AG130" s="93">
        <f>IFERROR(IF($I130="","",VLOOKUP($I130,MASTER!$G:$CF,55,0))*$W130,0)</f>
        <v>0</v>
      </c>
      <c r="AH130" s="751">
        <v>1</v>
      </c>
      <c r="AI130" s="745"/>
      <c r="AJ130" s="106">
        <f>IF(L130="",0,P130*L130)</f>
        <v>0</v>
      </c>
      <c r="AL130" s="104"/>
      <c r="AM130" s="105" t="str">
        <f t="shared" ref="AM130" si="244">IF(L130="","",L130*P130)</f>
        <v/>
      </c>
      <c r="AN130" s="106" t="str">
        <f t="shared" ref="AN130" si="245">IF(W130="","",W130*P130)</f>
        <v/>
      </c>
      <c r="AO130" s="107" t="e">
        <f>+W130/(60*24)</f>
        <v>#VALUE!</v>
      </c>
    </row>
    <row r="131" spans="1:41" ht="50.1" customHeight="1">
      <c r="A131" s="271" t="e">
        <f>VLOOKUP($I131,MASTER!$B:$B,2,0)</f>
        <v>#N/A</v>
      </c>
      <c r="C131" s="188"/>
      <c r="D131" s="93" t="str">
        <f>IF($I131="","",VLOOKUP($I131,MASTER!$G:$CF,2,0))</f>
        <v/>
      </c>
      <c r="E131" s="93" t="str">
        <f>IF($I131="","",VLOOKUP($I131,MASTER!$G:$CF,25,0))</f>
        <v/>
      </c>
      <c r="F131" s="93" t="str">
        <f>IF($I131="","",VLOOKUP($I131,MASTER!$G:$CF,27,0))</f>
        <v/>
      </c>
      <c r="G131" s="761">
        <f t="shared" si="136"/>
        <v>0</v>
      </c>
      <c r="H131" s="94" t="str">
        <f>IF($L131&lt;$F131="0","0",IF($L131="","",ROUNDUP(L131/F131,1)))</f>
        <v/>
      </c>
      <c r="I131" s="95"/>
      <c r="J131" s="209"/>
      <c r="K131" s="93"/>
      <c r="L131" s="244"/>
      <c r="M131" s="97"/>
      <c r="N131" s="226">
        <f>+L131</f>
        <v>0</v>
      </c>
      <c r="O131" s="98"/>
      <c r="P131" s="93" t="str">
        <f>IF($I131="","",VLOOKUP($I131,MASTER!$G:$CF,65,0))</f>
        <v/>
      </c>
      <c r="Q131" s="93" t="str">
        <f>IF($I131="","",VLOOKUP($I131,MASTER!$G:$CF,37,0))</f>
        <v/>
      </c>
      <c r="R131" s="99" t="str">
        <f t="shared" si="138"/>
        <v/>
      </c>
      <c r="S131" s="93" t="str">
        <f>IF($I131="","",VLOOKUP($I131,MASTER!$G:$CF,39,0))</f>
        <v/>
      </c>
      <c r="T131" s="93" t="str">
        <f>IF($I131="","",VLOOKUP($I131,MASTER!$G:$CF,38,0))</f>
        <v/>
      </c>
      <c r="U131" s="100" t="str">
        <f t="shared" si="139"/>
        <v/>
      </c>
      <c r="V131" s="170" t="str">
        <f t="shared" si="140"/>
        <v/>
      </c>
      <c r="W131" s="101" t="str">
        <f t="shared" si="141"/>
        <v/>
      </c>
      <c r="X131" s="740" t="e">
        <f t="shared" si="133"/>
        <v>#VALUE!</v>
      </c>
      <c r="Y131" s="102"/>
      <c r="Z131" s="102" t="str">
        <f t="shared" ref="Z131" si="246">IF(I131="","",Y131+W131/1440)</f>
        <v/>
      </c>
      <c r="AA131" s="102"/>
      <c r="AB131" s="102"/>
      <c r="AC131" s="102"/>
      <c r="AD131" s="93">
        <f>IFERROR(IF($I131="","",VLOOKUP($I131,MASTER!$G:$CF,52,0))*$W131,0)</f>
        <v>0</v>
      </c>
      <c r="AE131" s="93">
        <f>IFERROR(IF($I131="","",VLOOKUP($I131,MASTER!$G:$CF,53,0))*$W131,0)</f>
        <v>0</v>
      </c>
      <c r="AF131" s="93">
        <f>IFERROR(IF($I131="","",VLOOKUP($I131,MASTER!$G:$CF,54,0))*$W131,0)</f>
        <v>0</v>
      </c>
      <c r="AG131" s="93">
        <f>IFERROR(IF($I131="","",VLOOKUP($I131,MASTER!$G:$CF,55,0))*$W131,0)</f>
        <v>0</v>
      </c>
      <c r="AH131" s="751"/>
      <c r="AI131" s="745"/>
      <c r="AJ131" s="106">
        <f t="shared" ref="AJ131:AJ133" si="247">IF(L131="",0,P131*L131)</f>
        <v>0</v>
      </c>
      <c r="AL131" s="104"/>
      <c r="AM131" s="105" t="str">
        <f>IF(L131="","",L131*P131)</f>
        <v/>
      </c>
      <c r="AN131" s="106" t="str">
        <f>IF(W131="","",W131*P131)</f>
        <v/>
      </c>
      <c r="AO131" s="107" t="e">
        <f t="shared" ref="AO131" si="248">+W131/(60*24)</f>
        <v>#VALUE!</v>
      </c>
    </row>
    <row r="132" spans="1:41" ht="50.1" customHeight="1">
      <c r="A132" s="271" t="e">
        <f>VLOOKUP($I132,MASTER!$B:$B,2,0)</f>
        <v>#N/A</v>
      </c>
      <c r="C132" s="188"/>
      <c r="D132" s="93" t="str">
        <f>IF($I132="","",VLOOKUP($I132,MASTER!$G:$CF,2,0))</f>
        <v/>
      </c>
      <c r="E132" s="93" t="str">
        <f>IF($I132="","",VLOOKUP($I132,MASTER!$G:$CF,25,0))</f>
        <v/>
      </c>
      <c r="F132" s="93" t="str">
        <f>IF($I132="","",VLOOKUP($I132,MASTER!$G:$CF,27,0))</f>
        <v/>
      </c>
      <c r="G132" s="761">
        <f t="shared" si="136"/>
        <v>0</v>
      </c>
      <c r="H132" s="94" t="str">
        <f>IF($L132&lt;$F132="0","0",IF($L132="","",ROUNDUP(L132/F132,1)))</f>
        <v/>
      </c>
      <c r="I132" s="95"/>
      <c r="J132" s="209"/>
      <c r="K132" s="93"/>
      <c r="L132" s="244"/>
      <c r="M132" s="97"/>
      <c r="N132" s="226">
        <f t="shared" ref="N132" si="249">+L132</f>
        <v>0</v>
      </c>
      <c r="O132" s="98"/>
      <c r="P132" s="93" t="str">
        <f>IF($I132="","",VLOOKUP($I132,MASTER!$G:$CF,65,0))</f>
        <v/>
      </c>
      <c r="Q132" s="93" t="str">
        <f>IF($I132="","",VLOOKUP($I132,MASTER!$G:$CF,37,0))</f>
        <v/>
      </c>
      <c r="R132" s="99" t="str">
        <f t="shared" si="138"/>
        <v/>
      </c>
      <c r="S132" s="93" t="str">
        <f>IF($I132="","",VLOOKUP($I132,MASTER!$G:$CF,39,0))</f>
        <v/>
      </c>
      <c r="T132" s="93" t="str">
        <f>IF($I132="","",VLOOKUP($I132,MASTER!$G:$CF,38,0))</f>
        <v/>
      </c>
      <c r="U132" s="100" t="str">
        <f t="shared" si="139"/>
        <v/>
      </c>
      <c r="V132" s="170" t="str">
        <f t="shared" si="140"/>
        <v/>
      </c>
      <c r="W132" s="101" t="str">
        <f t="shared" si="141"/>
        <v/>
      </c>
      <c r="X132" s="740" t="e">
        <f t="shared" si="133"/>
        <v>#VALUE!</v>
      </c>
      <c r="Y132" s="102"/>
      <c r="Z132" s="102" t="str">
        <f t="shared" ref="Z132" si="250">IF(I132="","",Y132+W132/1440)</f>
        <v/>
      </c>
      <c r="AA132" s="102"/>
      <c r="AB132" s="102"/>
      <c r="AC132" s="102"/>
      <c r="AD132" s="93">
        <f>IFERROR(IF($I132="","",VLOOKUP($I132,MASTER!$G:$CF,52,0))*$W132,0)</f>
        <v>0</v>
      </c>
      <c r="AE132" s="93">
        <f>IFERROR(IF($I132="","",VLOOKUP($I132,MASTER!$G:$CF,53,0))*$W132,0)</f>
        <v>0</v>
      </c>
      <c r="AF132" s="93">
        <f>IFERROR(IF($I132="","",VLOOKUP($I132,MASTER!$G:$CF,54,0))*$W132,0)</f>
        <v>0</v>
      </c>
      <c r="AG132" s="93">
        <f>IFERROR(IF($I132="","",VLOOKUP($I132,MASTER!$G:$CF,55,0))*$W132,0)</f>
        <v>0</v>
      </c>
      <c r="AH132" s="751">
        <v>1</v>
      </c>
      <c r="AI132" s="745"/>
      <c r="AJ132" s="106">
        <f t="shared" si="247"/>
        <v>0</v>
      </c>
      <c r="AL132" s="104"/>
      <c r="AM132" s="105" t="str">
        <f>IF(L132="","",L132*P132)</f>
        <v/>
      </c>
      <c r="AN132" s="106" t="str">
        <f>IF(W132="","",W132*P132)</f>
        <v/>
      </c>
      <c r="AO132" s="107" t="e">
        <f t="shared" ref="AO132" si="251">+W132/(60*24)</f>
        <v>#VALUE!</v>
      </c>
    </row>
    <row r="133" spans="1:41" ht="50.1" customHeight="1">
      <c r="A133" s="271" t="e">
        <f>VLOOKUP($I133,MASTER!$B:$B,2,0)</f>
        <v>#N/A</v>
      </c>
      <c r="C133" s="188"/>
      <c r="D133" s="93" t="str">
        <f>IF($I133="","",VLOOKUP($I133,MASTER!$G:$CF,2,0))</f>
        <v/>
      </c>
      <c r="E133" s="93" t="str">
        <f>IF($I133="","",VLOOKUP($I133,MASTER!$G:$CF,25,0))</f>
        <v/>
      </c>
      <c r="F133" s="93" t="str">
        <f>IF($I133="","",VLOOKUP($I133,MASTER!$G:$CF,27,0))</f>
        <v/>
      </c>
      <c r="G133" s="761">
        <f t="shared" si="136"/>
        <v>0</v>
      </c>
      <c r="H133" s="94" t="str">
        <f t="shared" ref="H133:H138" si="252">IF($L133&lt;$F133="0","0",IF($L133="","",ROUNDUP(L133/F133,1)))</f>
        <v/>
      </c>
      <c r="I133" s="95"/>
      <c r="J133" s="209"/>
      <c r="K133" s="93"/>
      <c r="L133" s="244"/>
      <c r="M133" s="97"/>
      <c r="N133" s="226">
        <f>+L133</f>
        <v>0</v>
      </c>
      <c r="O133" s="98"/>
      <c r="P133" s="93" t="str">
        <f>IF($I133="","",VLOOKUP($I133,MASTER!$G:$CF,65,0))</f>
        <v/>
      </c>
      <c r="Q133" s="93" t="str">
        <f>IF($I133="","",VLOOKUP($I133,MASTER!$G:$CF,37,0))</f>
        <v/>
      </c>
      <c r="R133" s="99" t="str">
        <f t="shared" si="138"/>
        <v/>
      </c>
      <c r="S133" s="93" t="str">
        <f>IF($I133="","",VLOOKUP($I133,MASTER!$G:$CF,39,0))</f>
        <v/>
      </c>
      <c r="T133" s="93" t="str">
        <f>IF($I133="","",VLOOKUP($I133,MASTER!$G:$CF,38,0))</f>
        <v/>
      </c>
      <c r="U133" s="100" t="str">
        <f t="shared" si="139"/>
        <v/>
      </c>
      <c r="V133" s="170" t="str">
        <f t="shared" si="140"/>
        <v/>
      </c>
      <c r="W133" s="101" t="str">
        <f t="shared" si="141"/>
        <v/>
      </c>
      <c r="X133" s="740" t="e">
        <f t="shared" si="133"/>
        <v>#VALUE!</v>
      </c>
      <c r="Y133" s="102"/>
      <c r="Z133" s="102" t="str">
        <f>IF(I133="","",Y133+W133/1440)</f>
        <v/>
      </c>
      <c r="AA133" s="102"/>
      <c r="AB133" s="102"/>
      <c r="AC133" s="102"/>
      <c r="AD133" s="93">
        <f>IFERROR(IF($I133="","",VLOOKUP($I133,MASTER!$G:$CF,52,0))*$W133,0)</f>
        <v>0</v>
      </c>
      <c r="AE133" s="93">
        <f>IFERROR(IF($I133="","",VLOOKUP($I133,MASTER!$G:$CF,53,0))*$W133,0)</f>
        <v>0</v>
      </c>
      <c r="AF133" s="93">
        <f>IFERROR(IF($I133="","",VLOOKUP($I133,MASTER!$G:$CF,54,0))*$W133,0)</f>
        <v>0</v>
      </c>
      <c r="AG133" s="93">
        <f>IFERROR(IF($I133="","",VLOOKUP($I133,MASTER!$G:$CF,55,0))*$W133,0)</f>
        <v>0</v>
      </c>
      <c r="AH133" s="751"/>
      <c r="AI133" s="745"/>
      <c r="AJ133" s="106">
        <f t="shared" si="247"/>
        <v>0</v>
      </c>
      <c r="AL133" s="104"/>
      <c r="AM133" s="105" t="str">
        <f>IF(L133="","",L133*P133)</f>
        <v/>
      </c>
      <c r="AN133" s="106" t="str">
        <f>IF(W133="","",W133*P133)</f>
        <v/>
      </c>
      <c r="AO133" s="107" t="e">
        <f>+W133/(60*24)</f>
        <v>#VALUE!</v>
      </c>
    </row>
    <row r="134" spans="1:41" ht="50.1" customHeight="1">
      <c r="A134" s="271" t="e">
        <f>VLOOKUP($I134,MASTER!$B:$B,2,0)</f>
        <v>#N/A</v>
      </c>
      <c r="C134" s="188"/>
      <c r="D134" s="93" t="str">
        <f>IF($I134="","",VLOOKUP($I134,MASTER!$G:$CF,2,0))</f>
        <v/>
      </c>
      <c r="E134" s="93" t="str">
        <f>IF($I134="","",VLOOKUP($I134,MASTER!$G:$CF,25,0))</f>
        <v/>
      </c>
      <c r="F134" s="93" t="str">
        <f>IF($I134="","",VLOOKUP($I134,MASTER!$G:$CF,27,0))</f>
        <v/>
      </c>
      <c r="G134" s="761">
        <f t="shared" si="136"/>
        <v>0</v>
      </c>
      <c r="H134" s="94" t="str">
        <f t="shared" si="252"/>
        <v/>
      </c>
      <c r="I134" s="270"/>
      <c r="J134" s="209"/>
      <c r="K134" s="93"/>
      <c r="L134" s="244"/>
      <c r="M134" s="97"/>
      <c r="N134" s="226">
        <f t="shared" ref="N134" si="253">+L134</f>
        <v>0</v>
      </c>
      <c r="O134" s="98"/>
      <c r="P134" s="93" t="str">
        <f>IF($I134="","",VLOOKUP($I134,MASTER!$G:$CF,65,0))</f>
        <v/>
      </c>
      <c r="Q134" s="93" t="str">
        <f>IF($I134="","",VLOOKUP($I134,MASTER!$G:$CF,37,0))</f>
        <v/>
      </c>
      <c r="R134" s="99" t="str">
        <f t="shared" si="138"/>
        <v/>
      </c>
      <c r="S134" s="93" t="str">
        <f>IF($I134="","",VLOOKUP($I134,MASTER!$G:$CF,39,0))</f>
        <v/>
      </c>
      <c r="T134" s="93" t="str">
        <f>IF($I134="","",VLOOKUP($I134,MASTER!$G:$CF,38,0))</f>
        <v/>
      </c>
      <c r="U134" s="100" t="str">
        <f t="shared" si="139"/>
        <v/>
      </c>
      <c r="V134" s="170" t="str">
        <f t="shared" si="140"/>
        <v/>
      </c>
      <c r="W134" s="101" t="str">
        <f t="shared" si="141"/>
        <v/>
      </c>
      <c r="X134" s="740" t="e">
        <f t="shared" si="133"/>
        <v>#VALUE!</v>
      </c>
      <c r="Y134" s="102"/>
      <c r="Z134" s="102" t="str">
        <f t="shared" ref="Z134:Z138" si="254">IF(I134="","",Y134+W134/1440)</f>
        <v/>
      </c>
      <c r="AA134" s="102"/>
      <c r="AB134" s="102"/>
      <c r="AC134" s="102"/>
      <c r="AD134" s="93">
        <f>IFERROR(IF($I134="","",VLOOKUP($I134,MASTER!$G:$CF,52,0))*$W134,0)</f>
        <v>0</v>
      </c>
      <c r="AE134" s="93">
        <f>IFERROR(IF($I134="","",VLOOKUP($I134,MASTER!$G:$CF,53,0))*$W134,0)</f>
        <v>0</v>
      </c>
      <c r="AF134" s="93">
        <f>IFERROR(IF($I134="","",VLOOKUP($I134,MASTER!$G:$CF,54,0))*$W134,0)</f>
        <v>0</v>
      </c>
      <c r="AG134" s="93">
        <f>IFERROR(IF($I134="","",VLOOKUP($I134,MASTER!$G:$CF,55,0))*$W134,0)</f>
        <v>0</v>
      </c>
      <c r="AH134" s="751"/>
      <c r="AI134" s="745"/>
      <c r="AJ134" s="106">
        <f t="shared" si="129"/>
        <v>0</v>
      </c>
      <c r="AL134" s="104"/>
      <c r="AM134" s="105" t="str">
        <f t="shared" ref="AM134:AM178" si="255">IF(L134="","",L134*P134)</f>
        <v/>
      </c>
      <c r="AN134" s="106" t="str">
        <f t="shared" ref="AN134:AN178" si="256">IF(W134="","",W134*P134)</f>
        <v/>
      </c>
      <c r="AO134" s="107" t="e">
        <f t="shared" ref="AO134:AO183" si="257">+W134/(60*24)</f>
        <v>#VALUE!</v>
      </c>
    </row>
    <row r="135" spans="1:41" ht="50.1" customHeight="1">
      <c r="A135" s="271" t="e">
        <f>VLOOKUP($I135,MASTER!$B:$B,2,0)</f>
        <v>#N/A</v>
      </c>
      <c r="C135" s="188"/>
      <c r="D135" s="93" t="str">
        <f>IF($I135="","",VLOOKUP($I135,MASTER!$G:$CF,2,0))</f>
        <v/>
      </c>
      <c r="E135" s="93" t="str">
        <f>IF($I135="","",VLOOKUP($I135,MASTER!$G:$CF,25,0))</f>
        <v/>
      </c>
      <c r="F135" s="93" t="str">
        <f>IF($I135="","",VLOOKUP($I135,MASTER!$G:$CF,27,0))</f>
        <v/>
      </c>
      <c r="G135" s="761">
        <f t="shared" si="136"/>
        <v>0</v>
      </c>
      <c r="H135" s="94" t="str">
        <f t="shared" si="252"/>
        <v/>
      </c>
      <c r="I135" s="95"/>
      <c r="J135" s="96"/>
      <c r="K135" s="93"/>
      <c r="L135" s="244"/>
      <c r="M135" s="97"/>
      <c r="N135" s="226">
        <f>+L135</f>
        <v>0</v>
      </c>
      <c r="O135" s="98"/>
      <c r="P135" s="93" t="str">
        <f>IF($I135="","",VLOOKUP($I135,MASTER!$G:$CF,65,0))</f>
        <v/>
      </c>
      <c r="Q135" s="93" t="str">
        <f>IF($I135="","",VLOOKUP($I135,MASTER!$G:$CF,37,0))</f>
        <v/>
      </c>
      <c r="R135" s="99" t="str">
        <f t="shared" si="138"/>
        <v/>
      </c>
      <c r="S135" s="93" t="str">
        <f>IF($I135="","",VLOOKUP($I135,MASTER!$G:$CF,39,0))</f>
        <v/>
      </c>
      <c r="T135" s="93" t="str">
        <f>IF($I135="","",VLOOKUP($I135,MASTER!$G:$CF,38,0))</f>
        <v/>
      </c>
      <c r="U135" s="100" t="str">
        <f t="shared" si="139"/>
        <v/>
      </c>
      <c r="V135" s="170" t="str">
        <f t="shared" si="140"/>
        <v/>
      </c>
      <c r="W135" s="101" t="str">
        <f t="shared" si="141"/>
        <v/>
      </c>
      <c r="X135" s="740" t="e">
        <f t="shared" si="133"/>
        <v>#VALUE!</v>
      </c>
      <c r="Y135" s="102"/>
      <c r="Z135" s="102" t="str">
        <f t="shared" si="254"/>
        <v/>
      </c>
      <c r="AA135" s="102"/>
      <c r="AB135" s="102"/>
      <c r="AC135" s="102"/>
      <c r="AD135" s="93">
        <f>IFERROR(IF($I135="","",VLOOKUP($I135,MASTER!$G:$CF,52,0))*$W135,0)</f>
        <v>0</v>
      </c>
      <c r="AE135" s="93">
        <f>IFERROR(IF($I135="","",VLOOKUP($I135,MASTER!$G:$CF,53,0))*$W135,0)</f>
        <v>0</v>
      </c>
      <c r="AF135" s="93">
        <f>IFERROR(IF($I135="","",VLOOKUP($I135,MASTER!$G:$CF,54,0))*$W135,0)</f>
        <v>0</v>
      </c>
      <c r="AG135" s="93">
        <f>IFERROR(IF($I135="","",VLOOKUP($I135,MASTER!$G:$CF,55,0))*$W135,0)</f>
        <v>0</v>
      </c>
      <c r="AH135" s="751"/>
      <c r="AI135" s="745"/>
      <c r="AJ135" s="106">
        <f t="shared" si="129"/>
        <v>0</v>
      </c>
      <c r="AL135" s="104"/>
      <c r="AM135" s="105" t="str">
        <f t="shared" si="255"/>
        <v/>
      </c>
      <c r="AN135" s="106" t="str">
        <f t="shared" si="256"/>
        <v/>
      </c>
      <c r="AO135" s="107" t="e">
        <f t="shared" si="257"/>
        <v>#VALUE!</v>
      </c>
    </row>
    <row r="136" spans="1:41" ht="50.1" customHeight="1">
      <c r="A136" s="271" t="e">
        <f>VLOOKUP($I136,MASTER!$B:$B,2,0)</f>
        <v>#N/A</v>
      </c>
      <c r="C136" s="188"/>
      <c r="D136" s="93" t="str">
        <f>IF($I136="","",VLOOKUP($I136,MASTER!$G:$CF,2,0))</f>
        <v/>
      </c>
      <c r="E136" s="93" t="str">
        <f>IF($I136="","",VLOOKUP($I136,MASTER!$G:$CF,25,0))</f>
        <v/>
      </c>
      <c r="F136" s="93" t="str">
        <f>IF($I136="","",VLOOKUP($I136,MASTER!$G:$CF,27,0))</f>
        <v/>
      </c>
      <c r="G136" s="761">
        <f t="shared" si="136"/>
        <v>0</v>
      </c>
      <c r="H136" s="94" t="str">
        <f t="shared" si="252"/>
        <v/>
      </c>
      <c r="I136" s="95"/>
      <c r="J136" s="96"/>
      <c r="K136" s="93"/>
      <c r="L136" s="244"/>
      <c r="M136" s="97"/>
      <c r="N136" s="226">
        <f>+L136</f>
        <v>0</v>
      </c>
      <c r="O136" s="98"/>
      <c r="P136" s="93" t="str">
        <f>IF($I136="","",VLOOKUP($I136,MASTER!$G:$CF,65,0))</f>
        <v/>
      </c>
      <c r="Q136" s="93" t="str">
        <f>IF($I136="","",VLOOKUP($I136,MASTER!$G:$CF,37,0))</f>
        <v/>
      </c>
      <c r="R136" s="99" t="str">
        <f t="shared" si="138"/>
        <v/>
      </c>
      <c r="S136" s="93" t="str">
        <f>IF($I136="","",VLOOKUP($I136,MASTER!$G:$CF,39,0))</f>
        <v/>
      </c>
      <c r="T136" s="93" t="str">
        <f>IF($I136="","",VLOOKUP($I136,MASTER!$G:$CF,38,0))</f>
        <v/>
      </c>
      <c r="U136" s="100" t="str">
        <f t="shared" si="139"/>
        <v/>
      </c>
      <c r="V136" s="170" t="str">
        <f t="shared" si="140"/>
        <v/>
      </c>
      <c r="W136" s="101" t="str">
        <f t="shared" si="141"/>
        <v/>
      </c>
      <c r="X136" s="740" t="e">
        <f t="shared" si="133"/>
        <v>#VALUE!</v>
      </c>
      <c r="Y136" s="102"/>
      <c r="Z136" s="102" t="str">
        <f t="shared" si="254"/>
        <v/>
      </c>
      <c r="AA136" s="102"/>
      <c r="AB136" s="102"/>
      <c r="AC136" s="102"/>
      <c r="AD136" s="93">
        <f>IFERROR(IF($I136="","",VLOOKUP($I136,MASTER!$G:$CF,52,0))*$W136,0)</f>
        <v>0</v>
      </c>
      <c r="AE136" s="93">
        <f>IFERROR(IF($I136="","",VLOOKUP($I136,MASTER!$G:$CF,53,0))*$W136,0)</f>
        <v>0</v>
      </c>
      <c r="AF136" s="93">
        <f>IFERROR(IF($I136="","",VLOOKUP($I136,MASTER!$G:$CF,54,0))*$W136,0)</f>
        <v>0</v>
      </c>
      <c r="AG136" s="93">
        <f>IFERROR(IF($I136="","",VLOOKUP($I136,MASTER!$G:$CF,55,0))*$W136,0)</f>
        <v>0</v>
      </c>
      <c r="AH136" s="751">
        <v>1</v>
      </c>
      <c r="AI136" s="745"/>
      <c r="AJ136" s="106">
        <f>IF(L136="",0,P136*L136)</f>
        <v>0</v>
      </c>
      <c r="AL136" s="104"/>
      <c r="AM136" s="105" t="str">
        <f t="shared" si="255"/>
        <v/>
      </c>
      <c r="AN136" s="106" t="str">
        <f t="shared" si="256"/>
        <v/>
      </c>
      <c r="AO136" s="107" t="e">
        <f t="shared" si="257"/>
        <v>#VALUE!</v>
      </c>
    </row>
    <row r="137" spans="1:41" ht="50.1" customHeight="1">
      <c r="A137" s="271" t="e">
        <f>VLOOKUP($I137,MASTER!$B:$B,2,0)</f>
        <v>#N/A</v>
      </c>
      <c r="C137" s="188"/>
      <c r="D137" s="93" t="str">
        <f>IF($I137="","",VLOOKUP($I137,MASTER!$G:$CF,2,0))</f>
        <v/>
      </c>
      <c r="E137" s="93" t="str">
        <f>IF($I137="","",VLOOKUP($I137,MASTER!$G:$CF,25,0))</f>
        <v/>
      </c>
      <c r="F137" s="93" t="str">
        <f>IF($I137="","",VLOOKUP($I137,MASTER!$G:$CF,27,0))</f>
        <v/>
      </c>
      <c r="G137" s="761">
        <f t="shared" si="136"/>
        <v>0</v>
      </c>
      <c r="H137" s="94" t="str">
        <f t="shared" si="252"/>
        <v/>
      </c>
      <c r="I137" s="95"/>
      <c r="J137" s="96"/>
      <c r="K137" s="93"/>
      <c r="L137" s="244"/>
      <c r="M137" s="97"/>
      <c r="N137" s="226">
        <f t="shared" ref="N137" si="258">+L137</f>
        <v>0</v>
      </c>
      <c r="O137" s="98"/>
      <c r="P137" s="93" t="str">
        <f>IF($I137="","",VLOOKUP($I137,MASTER!$G:$CF,65,0))</f>
        <v/>
      </c>
      <c r="Q137" s="93" t="str">
        <f>IF($I137="","",VLOOKUP($I137,MASTER!$G:$CF,37,0))</f>
        <v/>
      </c>
      <c r="R137" s="99" t="str">
        <f t="shared" si="138"/>
        <v/>
      </c>
      <c r="S137" s="93" t="str">
        <f>IF($I137="","",VLOOKUP($I137,MASTER!$G:$CF,39,0))</f>
        <v/>
      </c>
      <c r="T137" s="93" t="str">
        <f>IF($I137="","",VLOOKUP($I137,MASTER!$G:$CF,38,0))</f>
        <v/>
      </c>
      <c r="U137" s="100" t="str">
        <f t="shared" si="139"/>
        <v/>
      </c>
      <c r="V137" s="170" t="str">
        <f t="shared" si="140"/>
        <v/>
      </c>
      <c r="W137" s="101" t="str">
        <f t="shared" si="141"/>
        <v/>
      </c>
      <c r="X137" s="740" t="e">
        <f t="shared" si="133"/>
        <v>#VALUE!</v>
      </c>
      <c r="Y137" s="102"/>
      <c r="Z137" s="102" t="str">
        <f t="shared" si="254"/>
        <v/>
      </c>
      <c r="AA137" s="102"/>
      <c r="AB137" s="102"/>
      <c r="AC137" s="102"/>
      <c r="AD137" s="93">
        <f>IFERROR(IF($I137="","",VLOOKUP($I137,MASTER!$G:$CF,52,0))*$W137,0)</f>
        <v>0</v>
      </c>
      <c r="AE137" s="93">
        <f>IFERROR(IF($I137="","",VLOOKUP($I137,MASTER!$G:$CF,53,0))*$W137,0)</f>
        <v>0</v>
      </c>
      <c r="AF137" s="93">
        <f>IFERROR(IF($I137="","",VLOOKUP($I137,MASTER!$G:$CF,54,0))*$W137,0)</f>
        <v>0</v>
      </c>
      <c r="AG137" s="93">
        <f>IFERROR(IF($I137="","",VLOOKUP($I137,MASTER!$G:$CF,55,0))*$W137,0)</f>
        <v>0</v>
      </c>
      <c r="AH137" s="751"/>
      <c r="AI137" s="745"/>
      <c r="AJ137" s="106">
        <f>IF(L137="",0,P137*L137)</f>
        <v>0</v>
      </c>
      <c r="AL137" s="104"/>
      <c r="AM137" s="105" t="str">
        <f t="shared" si="255"/>
        <v/>
      </c>
      <c r="AN137" s="106" t="str">
        <f t="shared" si="256"/>
        <v/>
      </c>
      <c r="AO137" s="107" t="e">
        <f t="shared" si="257"/>
        <v>#VALUE!</v>
      </c>
    </row>
    <row r="138" spans="1:41" ht="50.1" customHeight="1">
      <c r="A138" s="271" t="e">
        <f>VLOOKUP($I138,MASTER!$B:$B,2,0)</f>
        <v>#N/A</v>
      </c>
      <c r="C138" s="188"/>
      <c r="D138" s="93" t="str">
        <f>IF($I138="","",VLOOKUP($I138,MASTER!$G:$CF,2,0))</f>
        <v/>
      </c>
      <c r="E138" s="93" t="str">
        <f>IF($I138="","",VLOOKUP($I138,MASTER!$G:$CF,25,0))</f>
        <v/>
      </c>
      <c r="F138" s="93" t="str">
        <f>IF($I138="","",VLOOKUP($I138,MASTER!$G:$CF,27,0))</f>
        <v/>
      </c>
      <c r="G138" s="761">
        <f t="shared" si="136"/>
        <v>0</v>
      </c>
      <c r="H138" s="94" t="str">
        <f t="shared" si="252"/>
        <v/>
      </c>
      <c r="I138" s="95"/>
      <c r="J138" s="96"/>
      <c r="K138" s="93"/>
      <c r="L138" s="244"/>
      <c r="M138" s="97"/>
      <c r="N138" s="226">
        <f>+L138</f>
        <v>0</v>
      </c>
      <c r="O138" s="98"/>
      <c r="P138" s="93" t="str">
        <f>IF($I138="","",VLOOKUP($I138,MASTER!$G:$CF,65,0))</f>
        <v/>
      </c>
      <c r="Q138" s="93" t="str">
        <f>IF($I138="","",VLOOKUP($I138,MASTER!$G:$CF,37,0))</f>
        <v/>
      </c>
      <c r="R138" s="99" t="str">
        <f t="shared" si="138"/>
        <v/>
      </c>
      <c r="S138" s="93" t="str">
        <f>IF($I138="","",VLOOKUP($I138,MASTER!$G:$CF,39,0))</f>
        <v/>
      </c>
      <c r="T138" s="93" t="str">
        <f>IF($I138="","",VLOOKUP($I138,MASTER!$G:$CF,38,0))</f>
        <v/>
      </c>
      <c r="U138" s="100" t="str">
        <f t="shared" si="139"/>
        <v/>
      </c>
      <c r="V138" s="170" t="str">
        <f t="shared" si="140"/>
        <v/>
      </c>
      <c r="W138" s="101" t="str">
        <f t="shared" si="141"/>
        <v/>
      </c>
      <c r="X138" s="740" t="e">
        <f t="shared" si="133"/>
        <v>#VALUE!</v>
      </c>
      <c r="Y138" s="102" t="str">
        <f>+Z136</f>
        <v/>
      </c>
      <c r="Z138" s="102" t="str">
        <f t="shared" si="254"/>
        <v/>
      </c>
      <c r="AA138" s="102"/>
      <c r="AB138" s="102"/>
      <c r="AC138" s="102"/>
      <c r="AD138" s="93">
        <f>IFERROR(IF($I138="","",VLOOKUP($I138,MASTER!$G:$CF,52,0))*$W138,0)</f>
        <v>0</v>
      </c>
      <c r="AE138" s="93">
        <f>IFERROR(IF($I138="","",VLOOKUP($I138,MASTER!$G:$CF,53,0))*$W138,0)</f>
        <v>0</v>
      </c>
      <c r="AF138" s="93">
        <f>IFERROR(IF($I138="","",VLOOKUP($I138,MASTER!$G:$CF,54,0))*$W138,0)</f>
        <v>0</v>
      </c>
      <c r="AG138" s="93">
        <f>IFERROR(IF($I138="","",VLOOKUP($I138,MASTER!$G:$CF,55,0))*$W138,0)</f>
        <v>0</v>
      </c>
      <c r="AH138" s="751"/>
      <c r="AI138" s="745"/>
      <c r="AJ138" s="106">
        <f>IF(L138="",0,P138*L138)</f>
        <v>0</v>
      </c>
      <c r="AL138" s="104"/>
      <c r="AM138" s="105" t="str">
        <f t="shared" si="255"/>
        <v/>
      </c>
      <c r="AN138" s="106" t="str">
        <f t="shared" si="256"/>
        <v/>
      </c>
      <c r="AO138" s="107" t="e">
        <f t="shared" si="257"/>
        <v>#VALUE!</v>
      </c>
    </row>
    <row r="139" spans="1:41" ht="15" customHeight="1" thickBot="1">
      <c r="A139" s="271" t="e">
        <f>VLOOKUP($I139,MASTER!$B:$B,2,0)</f>
        <v>#N/A</v>
      </c>
      <c r="C139" s="108"/>
      <c r="D139" s="109"/>
      <c r="E139" s="109"/>
      <c r="F139" s="109"/>
      <c r="G139" s="109"/>
      <c r="H139" s="110"/>
      <c r="I139" s="109"/>
      <c r="J139" s="111"/>
      <c r="K139" s="109"/>
      <c r="L139" s="255"/>
      <c r="M139" s="109"/>
      <c r="N139" s="227"/>
      <c r="O139" s="112"/>
      <c r="P139" s="109"/>
      <c r="Q139" s="113"/>
      <c r="R139" s="114"/>
      <c r="S139" s="114"/>
      <c r="T139" s="93" t="str">
        <f>IF($I139="","",VLOOKUP($I139,MASTER!$G:$CF,38,0))</f>
        <v/>
      </c>
      <c r="U139" s="115"/>
      <c r="V139" s="109"/>
      <c r="W139" s="116"/>
      <c r="X139" s="112"/>
      <c r="Y139" s="117"/>
      <c r="Z139" s="117"/>
      <c r="AA139" s="117"/>
      <c r="AB139" s="117"/>
      <c r="AC139" s="117"/>
      <c r="AD139" s="116"/>
      <c r="AE139" s="116"/>
      <c r="AF139" s="116"/>
      <c r="AG139" s="116"/>
      <c r="AH139" s="118"/>
      <c r="AI139" s="118"/>
      <c r="AJ139" s="106">
        <f t="shared" ref="AJ139" si="259">IF(L139="",0,P139*L139)</f>
        <v>0</v>
      </c>
      <c r="AM139" s="105" t="str">
        <f t="shared" si="255"/>
        <v/>
      </c>
      <c r="AN139" s="106" t="str">
        <f t="shared" si="256"/>
        <v/>
      </c>
      <c r="AO139" s="107">
        <f t="shared" si="257"/>
        <v>0</v>
      </c>
    </row>
    <row r="140" spans="1:41" ht="31.5">
      <c r="A140" s="271" t="e">
        <f>VLOOKUP($I140,MASTER!$B:$B,2,0)</f>
        <v>#N/A</v>
      </c>
      <c r="C140" s="119"/>
      <c r="D140" s="120"/>
      <c r="E140" s="120"/>
      <c r="F140" s="120"/>
      <c r="G140" s="120"/>
      <c r="H140" s="121"/>
      <c r="I140" s="717" t="s">
        <v>1548</v>
      </c>
      <c r="J140" s="719"/>
      <c r="K140" s="717"/>
      <c r="L140" s="714">
        <f>SUM(L101:L138)</f>
        <v>0</v>
      </c>
      <c r="M140" s="699"/>
      <c r="N140" s="720"/>
      <c r="O140" s="721"/>
      <c r="P140" s="721"/>
      <c r="Q140" s="699" t="e">
        <f>AVERAGE($Q$101:$Q$138)</f>
        <v>#DIV/0!</v>
      </c>
      <c r="R140" s="721"/>
      <c r="S140" s="721"/>
      <c r="T140" s="721"/>
      <c r="U140" s="722"/>
      <c r="V140" s="721"/>
      <c r="W140" s="721">
        <f>SUM(W101:W138)</f>
        <v>0</v>
      </c>
      <c r="X140" s="723"/>
      <c r="Y140" s="724"/>
      <c r="Z140" s="724"/>
      <c r="AA140" s="724"/>
      <c r="AB140" s="724"/>
      <c r="AC140" s="724"/>
      <c r="AD140" s="130">
        <f>SUM(AD$101:AD$139)</f>
        <v>0</v>
      </c>
      <c r="AE140" s="130">
        <f t="shared" ref="AE140:AG140" si="260">SUM(AE$101:AE$139)</f>
        <v>0</v>
      </c>
      <c r="AF140" s="130">
        <f t="shared" si="260"/>
        <v>0</v>
      </c>
      <c r="AG140" s="130">
        <f t="shared" si="260"/>
        <v>0</v>
      </c>
      <c r="AH140" s="131">
        <f>SUM(AH$121:AH139)</f>
        <v>4</v>
      </c>
      <c r="AI140" s="130">
        <f>SUM(AI$100:AI139)</f>
        <v>0</v>
      </c>
      <c r="AJ140" s="175">
        <f>SUM(AJ100:AJ139)</f>
        <v>0</v>
      </c>
      <c r="AM140" s="105">
        <f t="shared" si="255"/>
        <v>0</v>
      </c>
      <c r="AN140" s="106">
        <f t="shared" si="256"/>
        <v>0</v>
      </c>
      <c r="AO140" s="107">
        <f t="shared" si="257"/>
        <v>0</v>
      </c>
    </row>
    <row r="141" spans="1:41" ht="32.25" thickBot="1">
      <c r="A141" s="271" t="e">
        <f>VLOOKUP($I141,MASTER!$B:$B,2,0)</f>
        <v>#N/A</v>
      </c>
      <c r="C141" s="132"/>
      <c r="D141" s="133"/>
      <c r="E141" s="133"/>
      <c r="F141" s="133"/>
      <c r="G141" s="133"/>
      <c r="H141" s="134"/>
      <c r="I141" s="726"/>
      <c r="J141" s="728"/>
      <c r="K141" s="726"/>
      <c r="L141" s="729"/>
      <c r="M141" s="730"/>
      <c r="N141" s="822"/>
      <c r="O141" s="822"/>
      <c r="P141" s="738"/>
      <c r="Q141" s="731"/>
      <c r="R141" s="738"/>
      <c r="S141" s="738"/>
      <c r="T141" s="738"/>
      <c r="U141" s="732"/>
      <c r="V141" s="738"/>
      <c r="W141" s="733"/>
      <c r="X141" s="734"/>
      <c r="Y141" s="735"/>
      <c r="Z141" s="735"/>
      <c r="AA141" s="735"/>
      <c r="AB141" s="735"/>
      <c r="AC141" s="735"/>
      <c r="AD141" s="140">
        <f>$AC$98-AD140</f>
        <v>415</v>
      </c>
      <c r="AE141" s="140">
        <f>$AC$98-AE140</f>
        <v>415</v>
      </c>
      <c r="AF141" s="140">
        <f>$AC$98-AF140</f>
        <v>415</v>
      </c>
      <c r="AG141" s="140">
        <f>$AC$98-AG140</f>
        <v>415</v>
      </c>
      <c r="AH141" s="143"/>
      <c r="AI141" s="143"/>
      <c r="AJ141" s="40" t="e">
        <f>+AJ140/(AD140+AE140+AF140+AG140)*60</f>
        <v>#DIV/0!</v>
      </c>
      <c r="AM141" s="105" t="str">
        <f t="shared" si="255"/>
        <v/>
      </c>
      <c r="AN141" s="106" t="str">
        <f t="shared" si="256"/>
        <v/>
      </c>
      <c r="AO141" s="107">
        <f t="shared" si="257"/>
        <v>0</v>
      </c>
    </row>
    <row r="142" spans="1:41" ht="31.5" customHeight="1">
      <c r="A142" s="271" t="e">
        <f>VLOOKUP($I142,MASTER!$B:$B,2,0)</f>
        <v>#N/A</v>
      </c>
      <c r="C142" s="40"/>
      <c r="D142" s="40"/>
      <c r="E142" s="40"/>
      <c r="F142" s="40"/>
      <c r="G142" s="40"/>
      <c r="H142" s="144"/>
      <c r="I142" s="40"/>
      <c r="J142" s="145"/>
      <c r="K142" s="40"/>
      <c r="L142" s="256"/>
      <c r="M142" s="146"/>
      <c r="N142" s="229"/>
      <c r="O142" s="147"/>
      <c r="P142" s="147"/>
      <c r="Q142" s="148"/>
      <c r="R142" s="149"/>
      <c r="S142" s="149"/>
      <c r="T142" s="149"/>
      <c r="U142" s="150"/>
      <c r="V142" s="147"/>
      <c r="W142" s="175"/>
      <c r="X142" s="151"/>
      <c r="Y142" s="152"/>
      <c r="Z142" s="152"/>
      <c r="AA142" s="152"/>
      <c r="AB142" s="152"/>
      <c r="AC142" s="152"/>
      <c r="AD142" s="175">
        <f>$AD$140</f>
        <v>0</v>
      </c>
      <c r="AE142" s="175">
        <f>$AE$140</f>
        <v>0</v>
      </c>
      <c r="AF142" s="175">
        <f>$AF$140</f>
        <v>0</v>
      </c>
      <c r="AG142" s="175">
        <f>$AG$140</f>
        <v>0</v>
      </c>
      <c r="AH142" s="40"/>
      <c r="AI142" s="40"/>
      <c r="AJ142" s="40"/>
      <c r="AM142" s="105" t="str">
        <f t="shared" si="255"/>
        <v/>
      </c>
      <c r="AN142" s="106" t="str">
        <f t="shared" si="256"/>
        <v/>
      </c>
      <c r="AO142" s="107">
        <f t="shared" si="257"/>
        <v>0</v>
      </c>
    </row>
    <row r="143" spans="1:41" ht="31.5" customHeight="1">
      <c r="A143" s="271" t="e">
        <f>VLOOKUP($I143,MASTER!$B:$B,2,0)</f>
        <v>#N/A</v>
      </c>
      <c r="C143" s="40"/>
      <c r="D143" s="513" t="s">
        <v>1001</v>
      </c>
      <c r="E143" s="517"/>
      <c r="F143" s="40"/>
      <c r="G143" s="40"/>
      <c r="H143" s="144"/>
      <c r="I143" s="40"/>
      <c r="J143" s="145"/>
      <c r="K143" s="40"/>
      <c r="L143" s="256"/>
      <c r="M143" s="146"/>
      <c r="N143" s="229"/>
      <c r="O143" s="147"/>
      <c r="P143" s="147"/>
      <c r="Q143" s="148"/>
      <c r="R143" s="149"/>
      <c r="S143" s="149"/>
      <c r="T143" s="149"/>
      <c r="U143" s="150"/>
      <c r="V143" s="147"/>
      <c r="W143" s="175"/>
      <c r="X143" s="151"/>
      <c r="Y143" s="152"/>
      <c r="Z143" s="152"/>
      <c r="AA143" s="152"/>
      <c r="AB143" s="152"/>
      <c r="AC143" s="152"/>
      <c r="AD143" s="175"/>
      <c r="AE143" s="175"/>
      <c r="AF143" s="175"/>
      <c r="AG143" s="175"/>
      <c r="AH143" s="175"/>
      <c r="AI143" s="40"/>
      <c r="AJ143" s="40"/>
      <c r="AM143" s="105" t="str">
        <f t="shared" si="255"/>
        <v/>
      </c>
      <c r="AN143" s="106" t="str">
        <f t="shared" si="256"/>
        <v/>
      </c>
      <c r="AO143" s="107">
        <f t="shared" si="257"/>
        <v>0</v>
      </c>
    </row>
    <row r="144" spans="1:41" ht="31.5" customHeight="1">
      <c r="A144" s="271" t="e">
        <f>VLOOKUP($I144,MASTER!$B:$B,2,0)</f>
        <v>#N/A</v>
      </c>
      <c r="C144" s="40"/>
      <c r="D144" s="514" t="s">
        <v>1002</v>
      </c>
      <c r="E144" s="519">
        <f>+AJ140</f>
        <v>0</v>
      </c>
      <c r="F144" s="43"/>
      <c r="G144" s="43"/>
      <c r="H144" s="153"/>
      <c r="I144" s="157"/>
      <c r="J144" s="157"/>
      <c r="K144" s="157"/>
      <c r="L144" s="257"/>
      <c r="M144" s="157"/>
      <c r="N144" s="235"/>
      <c r="O144" s="43"/>
      <c r="P144" s="43"/>
      <c r="Q144" s="148"/>
      <c r="R144" s="149"/>
      <c r="S144" s="549"/>
      <c r="T144" s="549"/>
      <c r="U144" s="549"/>
      <c r="V144" s="549"/>
      <c r="W144" s="549"/>
      <c r="X144" s="549"/>
      <c r="Y144" s="549"/>
      <c r="Z144" s="549"/>
      <c r="AA144" s="152"/>
      <c r="AB144" s="152"/>
      <c r="AC144" s="152"/>
      <c r="AD144" s="175"/>
      <c r="AE144" s="175"/>
      <c r="AF144" s="175"/>
      <c r="AG144" s="175"/>
      <c r="AH144" s="40"/>
      <c r="AI144" s="40"/>
      <c r="AJ144" s="40"/>
      <c r="AM144" s="105" t="str">
        <f t="shared" si="255"/>
        <v/>
      </c>
      <c r="AN144" s="106" t="str">
        <f t="shared" si="256"/>
        <v/>
      </c>
      <c r="AO144" s="107">
        <f t="shared" si="257"/>
        <v>0</v>
      </c>
    </row>
    <row r="145" spans="1:41" ht="31.5" customHeight="1">
      <c r="A145" s="271" t="e">
        <f>VLOOKUP($I145,MASTER!$B:$B,2,0)</f>
        <v>#N/A</v>
      </c>
      <c r="C145" s="40"/>
      <c r="D145" s="513" t="s">
        <v>1003</v>
      </c>
      <c r="E145" s="516">
        <f>+AD140+AE140+AF140+AG140</f>
        <v>0</v>
      </c>
      <c r="F145" s="40"/>
      <c r="G145" s="40"/>
      <c r="H145" s="144"/>
      <c r="I145" s="40"/>
      <c r="J145" s="145"/>
      <c r="K145" s="40"/>
      <c r="L145" s="256"/>
      <c r="M145" s="146"/>
      <c r="N145" s="235"/>
      <c r="O145" s="147"/>
      <c r="P145" s="147"/>
      <c r="Q145" s="148"/>
      <c r="R145" s="149"/>
      <c r="S145" s="549"/>
      <c r="T145" s="549"/>
      <c r="U145" s="549"/>
      <c r="V145" s="549"/>
      <c r="W145" s="549"/>
      <c r="X145" s="549"/>
      <c r="Y145" s="549"/>
      <c r="Z145" s="549"/>
      <c r="AA145" s="152"/>
      <c r="AB145" s="152"/>
      <c r="AC145" s="152"/>
      <c r="AD145" s="175"/>
      <c r="AE145" s="175"/>
      <c r="AF145" s="175"/>
      <c r="AG145" s="175"/>
      <c r="AH145" s="40"/>
      <c r="AI145" s="40"/>
      <c r="AJ145" s="40"/>
      <c r="AM145" s="105" t="str">
        <f t="shared" si="255"/>
        <v/>
      </c>
      <c r="AN145" s="106" t="str">
        <f t="shared" si="256"/>
        <v/>
      </c>
      <c r="AO145" s="107">
        <f t="shared" si="257"/>
        <v>0</v>
      </c>
    </row>
    <row r="146" spans="1:41" ht="31.5" customHeight="1">
      <c r="A146" s="271" t="e">
        <f>VLOOKUP($I146,MASTER!$B:$B,2,0)</f>
        <v>#N/A</v>
      </c>
      <c r="C146" s="40"/>
      <c r="D146" s="513" t="s">
        <v>1535</v>
      </c>
      <c r="E146" s="516">
        <f>'Shift Pagi'!E155</f>
        <v>489</v>
      </c>
      <c r="F146" s="40"/>
      <c r="G146" s="40"/>
      <c r="H146" s="144"/>
      <c r="I146" s="40"/>
      <c r="J146" s="145"/>
      <c r="K146" s="40"/>
      <c r="L146" s="256"/>
      <c r="M146" s="146"/>
      <c r="N146" s="235"/>
      <c r="O146" s="147"/>
      <c r="P146" s="147"/>
      <c r="Q146" s="148"/>
      <c r="R146" s="149"/>
      <c r="S146" s="549"/>
      <c r="T146" s="549"/>
      <c r="U146" s="549"/>
      <c r="V146" s="549"/>
      <c r="W146" s="549"/>
      <c r="X146" s="549"/>
      <c r="Y146" s="549"/>
      <c r="Z146" s="549"/>
      <c r="AA146" s="152"/>
      <c r="AB146" s="152"/>
      <c r="AC146" s="152"/>
      <c r="AD146" s="175"/>
      <c r="AE146" s="175"/>
      <c r="AF146" s="175"/>
      <c r="AG146" s="175"/>
      <c r="AH146" s="40"/>
      <c r="AI146" s="40"/>
      <c r="AJ146" s="40"/>
      <c r="AM146" s="105" t="str">
        <f t="shared" ref="AM146" si="261">IF(L146="","",L146*P146)</f>
        <v/>
      </c>
      <c r="AN146" s="106" t="str">
        <f t="shared" ref="AN146" si="262">IF(W146="","",W146*P146)</f>
        <v/>
      </c>
      <c r="AO146" s="107">
        <f t="shared" ref="AO146" si="263">+W146/(60*24)</f>
        <v>0</v>
      </c>
    </row>
    <row r="147" spans="1:41" ht="31.5" customHeight="1">
      <c r="A147" s="271" t="e">
        <f>VLOOKUP($I147,MASTER!$B:$B,2,0)</f>
        <v>#N/A</v>
      </c>
      <c r="C147" s="40"/>
      <c r="D147" s="513" t="s">
        <v>723</v>
      </c>
      <c r="E147" s="513" t="e">
        <f>+E144/E145*60</f>
        <v>#DIV/0!</v>
      </c>
      <c r="F147" s="40"/>
      <c r="G147" s="40"/>
      <c r="H147" s="144"/>
      <c r="I147" s="40"/>
      <c r="J147" s="145"/>
      <c r="K147" s="40"/>
      <c r="L147" s="256"/>
      <c r="M147" s="146"/>
      <c r="N147" s="229"/>
      <c r="O147" s="147"/>
      <c r="P147" s="147"/>
      <c r="Q147" s="148"/>
      <c r="R147" s="149"/>
      <c r="S147" s="549"/>
      <c r="T147" s="549"/>
      <c r="U147" s="549"/>
      <c r="V147" s="549"/>
      <c r="W147" s="549"/>
      <c r="X147" s="549"/>
      <c r="Y147" s="549"/>
      <c r="Z147" s="549"/>
      <c r="AA147" s="152"/>
      <c r="AB147" s="152"/>
      <c r="AC147" s="152"/>
      <c r="AD147" s="175"/>
      <c r="AE147" s="175"/>
      <c r="AF147" s="175"/>
      <c r="AG147" s="175"/>
      <c r="AH147" s="40"/>
      <c r="AI147" s="40"/>
      <c r="AJ147" s="40"/>
      <c r="AM147" s="105" t="str">
        <f t="shared" si="255"/>
        <v/>
      </c>
      <c r="AN147" s="106" t="str">
        <f t="shared" si="256"/>
        <v/>
      </c>
      <c r="AO147" s="107">
        <f t="shared" si="257"/>
        <v>0</v>
      </c>
    </row>
    <row r="148" spans="1:41" ht="31.5" customHeight="1">
      <c r="A148" s="271" t="e">
        <f>VLOOKUP($I148,MASTER!$B:$B,2,0)</f>
        <v>#N/A</v>
      </c>
      <c r="C148" s="40"/>
      <c r="D148" s="513" t="s">
        <v>1011</v>
      </c>
      <c r="E148" s="522">
        <f>L140</f>
        <v>0</v>
      </c>
      <c r="F148" s="40"/>
      <c r="G148" s="40"/>
      <c r="H148" s="144"/>
      <c r="I148" s="40"/>
      <c r="J148" s="145"/>
      <c r="K148" s="40"/>
      <c r="L148" s="256"/>
      <c r="M148" s="146"/>
      <c r="N148" s="229"/>
      <c r="O148" s="147"/>
      <c r="P148" s="147"/>
      <c r="Q148" s="148"/>
      <c r="R148" s="149"/>
      <c r="S148" s="549"/>
      <c r="T148" s="549"/>
      <c r="U148" s="549"/>
      <c r="V148" s="549"/>
      <c r="W148" s="549"/>
      <c r="X148" s="549"/>
      <c r="Y148" s="549"/>
      <c r="Z148" s="549"/>
      <c r="AA148" s="152"/>
      <c r="AB148" s="152"/>
      <c r="AC148" s="152"/>
      <c r="AD148" s="175"/>
      <c r="AE148" s="175"/>
      <c r="AF148" s="175"/>
      <c r="AG148" s="175"/>
      <c r="AH148" s="40"/>
      <c r="AI148" s="40"/>
      <c r="AJ148" s="40"/>
      <c r="AM148" s="105" t="str">
        <f t="shared" si="255"/>
        <v/>
      </c>
      <c r="AN148" s="106" t="str">
        <f t="shared" si="256"/>
        <v/>
      </c>
      <c r="AO148" s="107">
        <f t="shared" si="257"/>
        <v>0</v>
      </c>
    </row>
    <row r="149" spans="1:41" ht="31.5" customHeight="1">
      <c r="A149" s="271" t="e">
        <f>VLOOKUP($I149,MASTER!$B:$B,2,0)</f>
        <v>#N/A</v>
      </c>
      <c r="C149" s="40"/>
      <c r="D149" s="40"/>
      <c r="E149" s="40"/>
      <c r="F149" s="40"/>
      <c r="G149" s="40"/>
      <c r="H149" s="144"/>
      <c r="I149" s="40"/>
      <c r="J149" s="145"/>
      <c r="K149" s="40"/>
      <c r="L149" s="256"/>
      <c r="M149" s="146"/>
      <c r="N149" s="229"/>
      <c r="O149" s="147"/>
      <c r="P149" s="147"/>
      <c r="Q149" s="148"/>
      <c r="R149" s="149"/>
      <c r="S149" s="549"/>
      <c r="T149" s="549"/>
      <c r="U149" s="549"/>
      <c r="V149" s="549"/>
      <c r="W149" s="549"/>
      <c r="X149" s="549"/>
      <c r="Y149" s="549"/>
      <c r="Z149" s="549"/>
      <c r="AA149" s="152"/>
      <c r="AB149" s="152"/>
      <c r="AC149" s="152"/>
      <c r="AD149" s="175"/>
      <c r="AE149" s="175"/>
      <c r="AF149" s="175"/>
      <c r="AG149" s="175"/>
      <c r="AH149" s="40"/>
      <c r="AI149" s="40"/>
      <c r="AJ149" s="40"/>
      <c r="AM149" s="105" t="str">
        <f t="shared" si="255"/>
        <v/>
      </c>
      <c r="AN149" s="106" t="str">
        <f t="shared" si="256"/>
        <v/>
      </c>
      <c r="AO149" s="107">
        <f t="shared" si="257"/>
        <v>0</v>
      </c>
    </row>
    <row r="150" spans="1:41" ht="31.5" customHeight="1">
      <c r="A150" s="271" t="e">
        <f>VLOOKUP($I150,MASTER!$B:$B,2,0)</f>
        <v>#N/A</v>
      </c>
      <c r="C150" s="40"/>
      <c r="D150" s="193"/>
      <c r="E150" s="193"/>
      <c r="F150" s="40"/>
      <c r="G150" s="40"/>
      <c r="H150" s="144"/>
      <c r="I150" s="157"/>
      <c r="J150" s="157"/>
      <c r="K150" s="157"/>
      <c r="L150" s="257"/>
      <c r="M150" s="157"/>
      <c r="N150" s="235"/>
      <c r="O150" s="147"/>
      <c r="P150" s="147"/>
      <c r="Q150" s="148"/>
      <c r="R150" s="149"/>
      <c r="S150" s="149"/>
      <c r="T150" s="149"/>
      <c r="U150" s="150"/>
      <c r="V150" s="147"/>
      <c r="W150" s="175"/>
      <c r="X150" s="151"/>
      <c r="Y150" s="152"/>
      <c r="Z150" s="152"/>
      <c r="AA150" s="152"/>
      <c r="AB150" s="152"/>
      <c r="AC150" s="152"/>
      <c r="AD150" s="175"/>
      <c r="AE150" s="175"/>
      <c r="AF150" s="175"/>
      <c r="AG150" s="175"/>
      <c r="AH150" s="40"/>
      <c r="AI150" s="40"/>
      <c r="AJ150" s="40"/>
      <c r="AM150" s="105" t="str">
        <f t="shared" si="255"/>
        <v/>
      </c>
      <c r="AN150" s="106" t="str">
        <f t="shared" si="256"/>
        <v/>
      </c>
      <c r="AO150" s="107">
        <f t="shared" si="257"/>
        <v>0</v>
      </c>
    </row>
    <row r="151" spans="1:41" ht="31.5" customHeight="1">
      <c r="A151" s="271" t="e">
        <f>VLOOKUP($I151,MASTER!$B:$B,2,0)</f>
        <v>#N/A</v>
      </c>
      <c r="AM151" s="105" t="str">
        <f t="shared" si="255"/>
        <v/>
      </c>
      <c r="AN151" s="106" t="str">
        <f t="shared" si="256"/>
        <v/>
      </c>
      <c r="AO151" s="107">
        <f t="shared" si="257"/>
        <v>0</v>
      </c>
    </row>
    <row r="152" spans="1:41" ht="31.5" customHeight="1">
      <c r="A152" s="271" t="e">
        <f>VLOOKUP($I152,MASTER!$B:$B,2,0)</f>
        <v>#N/A</v>
      </c>
      <c r="AM152" s="105" t="str">
        <f t="shared" si="255"/>
        <v/>
      </c>
      <c r="AN152" s="106" t="str">
        <f t="shared" si="256"/>
        <v/>
      </c>
      <c r="AO152" s="107">
        <f t="shared" si="257"/>
        <v>0</v>
      </c>
    </row>
    <row r="153" spans="1:41" ht="31.5" customHeight="1">
      <c r="A153" s="271" t="e">
        <f>VLOOKUP($I153,MASTER!$B:$B,2,0)</f>
        <v>#N/A</v>
      </c>
      <c r="AM153" s="105" t="str">
        <f t="shared" si="255"/>
        <v/>
      </c>
      <c r="AN153" s="106" t="str">
        <f t="shared" si="256"/>
        <v/>
      </c>
      <c r="AO153" s="107">
        <f t="shared" si="257"/>
        <v>0</v>
      </c>
    </row>
    <row r="154" spans="1:41" ht="31.5" customHeight="1">
      <c r="A154" s="271" t="e">
        <f>VLOOKUP($I154,MASTER!$B:$B,2,0)</f>
        <v>#N/A</v>
      </c>
      <c r="AM154" s="105" t="str">
        <f t="shared" si="255"/>
        <v/>
      </c>
      <c r="AN154" s="106" t="str">
        <f t="shared" si="256"/>
        <v/>
      </c>
      <c r="AO154" s="107">
        <f t="shared" si="257"/>
        <v>0</v>
      </c>
    </row>
    <row r="155" spans="1:41" ht="31.5" customHeight="1">
      <c r="A155" s="271" t="e">
        <f>VLOOKUP($I155,MASTER!$B:$B,2,0)</f>
        <v>#N/A</v>
      </c>
      <c r="AM155" s="105" t="str">
        <f t="shared" si="255"/>
        <v/>
      </c>
      <c r="AN155" s="106" t="str">
        <f t="shared" si="256"/>
        <v/>
      </c>
      <c r="AO155" s="107">
        <f t="shared" si="257"/>
        <v>0</v>
      </c>
    </row>
    <row r="156" spans="1:41" ht="31.5" customHeight="1">
      <c r="A156" s="271" t="e">
        <f>VLOOKUP($I156,MASTER!$B:$B,2,0)</f>
        <v>#N/A</v>
      </c>
      <c r="AM156" s="105" t="str">
        <f t="shared" si="255"/>
        <v/>
      </c>
      <c r="AN156" s="106" t="str">
        <f t="shared" si="256"/>
        <v/>
      </c>
      <c r="AO156" s="107">
        <f t="shared" si="257"/>
        <v>0</v>
      </c>
    </row>
    <row r="157" spans="1:41" ht="31.5" customHeight="1">
      <c r="A157" s="271" t="e">
        <f>VLOOKUP($I157,MASTER!$B:$B,2,0)</f>
        <v>#N/A</v>
      </c>
      <c r="AM157" s="105" t="str">
        <f t="shared" si="255"/>
        <v/>
      </c>
      <c r="AN157" s="106" t="str">
        <f t="shared" si="256"/>
        <v/>
      </c>
      <c r="AO157" s="107">
        <f t="shared" si="257"/>
        <v>0</v>
      </c>
    </row>
    <row r="158" spans="1:41" ht="16.5" hidden="1" customHeight="1">
      <c r="A158" s="271" t="e">
        <f>VLOOKUP($I158,MASTER!$B:$B,2,0)</f>
        <v>#N/A</v>
      </c>
      <c r="AM158" s="105" t="str">
        <f t="shared" si="255"/>
        <v/>
      </c>
      <c r="AN158" s="106" t="str">
        <f t="shared" si="256"/>
        <v/>
      </c>
      <c r="AO158" s="107">
        <f t="shared" si="257"/>
        <v>0</v>
      </c>
    </row>
    <row r="159" spans="1:41" ht="16.5" hidden="1" customHeight="1">
      <c r="A159" s="271" t="e">
        <f>VLOOKUP($I159,MASTER!$B:$B,2,0)</f>
        <v>#N/A</v>
      </c>
      <c r="AM159" s="105" t="str">
        <f t="shared" si="255"/>
        <v/>
      </c>
      <c r="AN159" s="106" t="str">
        <f t="shared" si="256"/>
        <v/>
      </c>
      <c r="AO159" s="107">
        <f t="shared" si="257"/>
        <v>0</v>
      </c>
    </row>
    <row r="160" spans="1:41" ht="16.5" hidden="1" customHeight="1">
      <c r="A160" s="271" t="e">
        <f>VLOOKUP($I160,MASTER!$B:$B,2,0)</f>
        <v>#N/A</v>
      </c>
      <c r="AM160" s="105" t="str">
        <f t="shared" si="255"/>
        <v/>
      </c>
      <c r="AN160" s="106" t="str">
        <f t="shared" si="256"/>
        <v/>
      </c>
      <c r="AO160" s="107">
        <f t="shared" si="257"/>
        <v>0</v>
      </c>
    </row>
    <row r="161" spans="1:41" ht="16.5" hidden="1" customHeight="1">
      <c r="A161" s="271" t="e">
        <f>VLOOKUP($I161,MASTER!$B:$B,2,0)</f>
        <v>#N/A</v>
      </c>
      <c r="AM161" s="105" t="str">
        <f t="shared" si="255"/>
        <v/>
      </c>
      <c r="AN161" s="106" t="str">
        <f t="shared" si="256"/>
        <v/>
      </c>
      <c r="AO161" s="107">
        <f t="shared" si="257"/>
        <v>0</v>
      </c>
    </row>
    <row r="162" spans="1:41" ht="16.5" hidden="1" customHeight="1">
      <c r="A162" s="271" t="e">
        <f>VLOOKUP($I162,MASTER!$B:$B,2,0)</f>
        <v>#N/A</v>
      </c>
      <c r="AM162" s="105" t="str">
        <f t="shared" si="255"/>
        <v/>
      </c>
      <c r="AN162" s="106" t="str">
        <f t="shared" si="256"/>
        <v/>
      </c>
      <c r="AO162" s="107">
        <f t="shared" si="257"/>
        <v>0</v>
      </c>
    </row>
    <row r="163" spans="1:41" ht="16.5" hidden="1" customHeight="1">
      <c r="A163" s="271" t="e">
        <f>VLOOKUP($I163,MASTER!$B:$B,2,0)</f>
        <v>#N/A</v>
      </c>
      <c r="AM163" s="105" t="str">
        <f t="shared" si="255"/>
        <v/>
      </c>
      <c r="AN163" s="106" t="str">
        <f t="shared" si="256"/>
        <v/>
      </c>
      <c r="AO163" s="107">
        <f t="shared" si="257"/>
        <v>0</v>
      </c>
    </row>
    <row r="164" spans="1:41" ht="16.5" hidden="1" customHeight="1">
      <c r="A164" s="271" t="e">
        <f>VLOOKUP($I164,MASTER!$B:$B,2,0)</f>
        <v>#N/A</v>
      </c>
      <c r="AC164">
        <v>100</v>
      </c>
      <c r="AM164" s="105" t="str">
        <f t="shared" si="255"/>
        <v/>
      </c>
      <c r="AN164" s="106" t="str">
        <f t="shared" si="256"/>
        <v/>
      </c>
      <c r="AO164" s="107">
        <f t="shared" si="257"/>
        <v>0</v>
      </c>
    </row>
    <row r="165" spans="1:41" ht="16.5" hidden="1" customHeight="1">
      <c r="A165" s="271" t="e">
        <f>VLOOKUP($I165,MASTER!$B:$B,2,0)</f>
        <v>#N/A</v>
      </c>
      <c r="AM165" s="105" t="str">
        <f t="shared" si="255"/>
        <v/>
      </c>
      <c r="AN165" s="106" t="str">
        <f t="shared" si="256"/>
        <v/>
      </c>
      <c r="AO165" s="107">
        <f t="shared" si="257"/>
        <v>0</v>
      </c>
    </row>
    <row r="166" spans="1:41" ht="16.5" hidden="1" customHeight="1">
      <c r="A166" s="271" t="e">
        <f>VLOOKUP($I166,MASTER!$B:$B,2,0)</f>
        <v>#N/A</v>
      </c>
      <c r="AM166" s="105" t="str">
        <f t="shared" si="255"/>
        <v/>
      </c>
      <c r="AN166" s="106" t="str">
        <f t="shared" si="256"/>
        <v/>
      </c>
      <c r="AO166" s="107">
        <f t="shared" si="257"/>
        <v>0</v>
      </c>
    </row>
    <row r="167" spans="1:41" ht="16.5" hidden="1" customHeight="1">
      <c r="A167" s="271" t="e">
        <f>VLOOKUP($I167,MASTER!$B:$B,2,0)</f>
        <v>#N/A</v>
      </c>
      <c r="AM167" s="105" t="str">
        <f t="shared" si="255"/>
        <v/>
      </c>
      <c r="AN167" s="106" t="str">
        <f t="shared" si="256"/>
        <v/>
      </c>
      <c r="AO167" s="107">
        <f t="shared" si="257"/>
        <v>0</v>
      </c>
    </row>
    <row r="168" spans="1:41" ht="16.5" hidden="1" customHeight="1">
      <c r="A168" s="271" t="e">
        <f>VLOOKUP($I168,MASTER!$B:$B,2,0)</f>
        <v>#N/A</v>
      </c>
      <c r="AC168">
        <v>100</v>
      </c>
      <c r="AM168" s="105" t="str">
        <f t="shared" si="255"/>
        <v/>
      </c>
      <c r="AN168" s="106" t="str">
        <f t="shared" si="256"/>
        <v/>
      </c>
      <c r="AO168" s="107">
        <f t="shared" si="257"/>
        <v>0</v>
      </c>
    </row>
    <row r="169" spans="1:41" ht="16.5" hidden="1" customHeight="1">
      <c r="A169" s="271" t="e">
        <f>VLOOKUP($I169,MASTER!$B:$B,2,0)</f>
        <v>#N/A</v>
      </c>
      <c r="AM169" s="105" t="str">
        <f t="shared" si="255"/>
        <v/>
      </c>
      <c r="AN169" s="106" t="str">
        <f t="shared" si="256"/>
        <v/>
      </c>
      <c r="AO169" s="107">
        <f t="shared" si="257"/>
        <v>0</v>
      </c>
    </row>
    <row r="170" spans="1:41" ht="16.5" hidden="1" customHeight="1">
      <c r="A170" s="271" t="e">
        <f>VLOOKUP($I170,MASTER!$B:$B,2,0)</f>
        <v>#N/A</v>
      </c>
      <c r="AM170" s="105" t="str">
        <f t="shared" si="255"/>
        <v/>
      </c>
      <c r="AN170" s="106" t="str">
        <f t="shared" si="256"/>
        <v/>
      </c>
      <c r="AO170" s="107">
        <f t="shared" si="257"/>
        <v>0</v>
      </c>
    </row>
    <row r="171" spans="1:41" ht="16.5" hidden="1" customHeight="1">
      <c r="A171" s="271" t="e">
        <f>VLOOKUP($I171,MASTER!$B:$B,2,0)</f>
        <v>#N/A</v>
      </c>
      <c r="AM171" s="105" t="str">
        <f t="shared" si="255"/>
        <v/>
      </c>
      <c r="AN171" s="106" t="str">
        <f t="shared" si="256"/>
        <v/>
      </c>
      <c r="AO171" s="107">
        <f t="shared" si="257"/>
        <v>0</v>
      </c>
    </row>
    <row r="172" spans="1:41" ht="16.5" hidden="1" customHeight="1">
      <c r="A172" s="271" t="e">
        <f>VLOOKUP($I172,MASTER!$B:$B,2,0)</f>
        <v>#N/A</v>
      </c>
      <c r="AM172" s="105" t="str">
        <f t="shared" si="255"/>
        <v/>
      </c>
      <c r="AN172" s="106" t="str">
        <f t="shared" si="256"/>
        <v/>
      </c>
      <c r="AO172" s="107">
        <f t="shared" si="257"/>
        <v>0</v>
      </c>
    </row>
    <row r="173" spans="1:41" ht="16.5" hidden="1" customHeight="1">
      <c r="A173" s="271" t="e">
        <f>VLOOKUP($I173,MASTER!$B:$B,2,0)</f>
        <v>#N/A</v>
      </c>
      <c r="AM173" s="105" t="str">
        <f t="shared" si="255"/>
        <v/>
      </c>
      <c r="AN173" s="106" t="str">
        <f t="shared" si="256"/>
        <v/>
      </c>
      <c r="AO173" s="107">
        <f t="shared" si="257"/>
        <v>0</v>
      </c>
    </row>
    <row r="174" spans="1:41" ht="16.5" hidden="1" customHeight="1">
      <c r="A174" s="271" t="e">
        <f>VLOOKUP($I174,MASTER!$B:$B,2,0)</f>
        <v>#N/A</v>
      </c>
      <c r="AM174" s="105" t="str">
        <f t="shared" si="255"/>
        <v/>
      </c>
      <c r="AN174" s="106" t="str">
        <f t="shared" si="256"/>
        <v/>
      </c>
      <c r="AO174" s="107">
        <f t="shared" si="257"/>
        <v>0</v>
      </c>
    </row>
    <row r="175" spans="1:41" ht="9" hidden="1" customHeight="1">
      <c r="A175" s="271" t="e">
        <f>VLOOKUP($I175,MASTER!$B:$B,2,0)</f>
        <v>#N/A</v>
      </c>
      <c r="AM175" s="105" t="str">
        <f t="shared" si="255"/>
        <v/>
      </c>
      <c r="AN175" s="106" t="str">
        <f t="shared" si="256"/>
        <v/>
      </c>
      <c r="AO175" s="107">
        <f t="shared" si="257"/>
        <v>0</v>
      </c>
    </row>
    <row r="176" spans="1:41" ht="9" hidden="1" customHeight="1">
      <c r="A176" s="271" t="e">
        <f>VLOOKUP($I176,MASTER!$B:$B,2,0)</f>
        <v>#N/A</v>
      </c>
      <c r="AM176" s="105" t="str">
        <f t="shared" si="255"/>
        <v/>
      </c>
      <c r="AN176" s="106" t="str">
        <f t="shared" si="256"/>
        <v/>
      </c>
      <c r="AO176" s="107">
        <f t="shared" si="257"/>
        <v>0</v>
      </c>
    </row>
    <row r="177" spans="1:41" ht="33.75" hidden="1">
      <c r="A177" s="271" t="e">
        <f>VLOOKUP($I177,MASTER!$B:$B,2,0)</f>
        <v>#N/A</v>
      </c>
      <c r="C177" s="802" t="s">
        <v>729</v>
      </c>
      <c r="D177" s="803"/>
      <c r="E177" s="803"/>
      <c r="F177" s="803"/>
      <c r="G177" s="803"/>
      <c r="H177" s="803"/>
      <c r="I177" s="6" t="s">
        <v>1313</v>
      </c>
      <c r="J177" s="6"/>
      <c r="K177" s="7"/>
      <c r="L177" s="247"/>
      <c r="M177" s="8"/>
      <c r="N177" s="219"/>
      <c r="O177" s="8"/>
      <c r="P177" s="9"/>
      <c r="Q177" s="10"/>
      <c r="R177" s="171" t="s">
        <v>674</v>
      </c>
      <c r="S177" s="10"/>
      <c r="T177" s="10"/>
      <c r="U177" s="11"/>
      <c r="V177" s="8"/>
      <c r="W177" s="12"/>
      <c r="X177" s="13"/>
      <c r="Y177" s="14"/>
      <c r="Z177" s="15" t="s">
        <v>684</v>
      </c>
      <c r="AA177" s="15" t="s">
        <v>685</v>
      </c>
      <c r="AB177" s="15"/>
      <c r="AC177" s="16" t="s">
        <v>40</v>
      </c>
      <c r="AD177" s="12"/>
      <c r="AE177" s="12"/>
      <c r="AF177" s="12"/>
      <c r="AG177" s="12"/>
      <c r="AH177" s="12"/>
      <c r="AI177" s="17"/>
      <c r="AJ177" s="29"/>
      <c r="AM177" s="105" t="str">
        <f t="shared" si="255"/>
        <v/>
      </c>
      <c r="AN177" s="106" t="str">
        <f t="shared" si="256"/>
        <v/>
      </c>
      <c r="AO177" s="107">
        <f t="shared" si="257"/>
        <v>0</v>
      </c>
    </row>
    <row r="178" spans="1:41" ht="33.75" hidden="1">
      <c r="A178" s="271" t="e">
        <f>VLOOKUP($I178,MASTER!$B:$B,2,0)</f>
        <v>#N/A</v>
      </c>
      <c r="C178" s="818"/>
      <c r="D178" s="819"/>
      <c r="E178" s="819"/>
      <c r="F178" s="819"/>
      <c r="G178" s="819"/>
      <c r="H178" s="819"/>
      <c r="I178" s="18"/>
      <c r="J178" s="18"/>
      <c r="K178" s="19"/>
      <c r="L178" s="248"/>
      <c r="M178" s="20"/>
      <c r="N178" s="220"/>
      <c r="O178" s="20"/>
      <c r="P178" s="21"/>
      <c r="Q178" s="22"/>
      <c r="R178" s="156" t="s">
        <v>672</v>
      </c>
      <c r="S178" s="22"/>
      <c r="T178" s="22"/>
      <c r="U178" s="23"/>
      <c r="V178" s="20"/>
      <c r="W178" s="24"/>
      <c r="X178" s="25"/>
      <c r="Y178" s="26"/>
      <c r="Z178" s="27"/>
      <c r="AA178" s="27" t="s">
        <v>686</v>
      </c>
      <c r="AB178" s="27" t="s">
        <v>687</v>
      </c>
      <c r="AC178" s="28" t="s">
        <v>687</v>
      </c>
      <c r="AD178" s="29"/>
      <c r="AE178" s="29"/>
      <c r="AF178" s="29"/>
      <c r="AG178" s="29"/>
      <c r="AH178" s="2"/>
      <c r="AI178" s="30"/>
      <c r="AJ178" s="31"/>
      <c r="AM178" s="105" t="str">
        <f t="shared" si="255"/>
        <v/>
      </c>
      <c r="AN178" s="106" t="str">
        <f t="shared" si="256"/>
        <v/>
      </c>
      <c r="AO178" s="107">
        <f t="shared" si="257"/>
        <v>0</v>
      </c>
    </row>
    <row r="179" spans="1:41" ht="37.5" hidden="1" customHeight="1">
      <c r="A179" s="271" t="e">
        <f>VLOOKUP($I179,MASTER!$B:$B,2,0)</f>
        <v>#N/A</v>
      </c>
      <c r="C179" s="182" t="s">
        <v>688</v>
      </c>
      <c r="D179" s="183" t="str">
        <f>+D96</f>
        <v>:   Rabu Malam</v>
      </c>
      <c r="E179" s="179"/>
      <c r="F179" s="179"/>
      <c r="G179" s="179"/>
      <c r="H179" s="179"/>
      <c r="I179" s="180"/>
      <c r="J179" s="181"/>
      <c r="K179" s="180"/>
      <c r="L179" s="249" t="s">
        <v>689</v>
      </c>
      <c r="M179" s="31"/>
      <c r="N179" s="221"/>
      <c r="O179" s="180"/>
      <c r="P179" s="180"/>
      <c r="Q179" s="32"/>
      <c r="R179" s="156" t="s">
        <v>675</v>
      </c>
      <c r="S179" s="32"/>
      <c r="T179" s="32"/>
      <c r="U179" s="33"/>
      <c r="V179" s="180"/>
      <c r="W179" s="825"/>
      <c r="X179" s="825"/>
      <c r="Y179" s="826"/>
      <c r="Z179" s="34">
        <v>2</v>
      </c>
      <c r="AA179" s="35">
        <v>7</v>
      </c>
      <c r="AB179" s="34">
        <v>60</v>
      </c>
      <c r="AC179" s="36">
        <v>415</v>
      </c>
      <c r="AD179" s="37"/>
      <c r="AE179" s="38"/>
      <c r="AF179" s="39"/>
      <c r="AG179" s="40"/>
      <c r="AH179" s="38"/>
      <c r="AI179" s="41"/>
      <c r="AJ179" s="39"/>
      <c r="AM179" s="105"/>
      <c r="AN179" s="106"/>
      <c r="AO179" s="107">
        <f t="shared" si="257"/>
        <v>0</v>
      </c>
    </row>
    <row r="180" spans="1:41" ht="37.5" hidden="1" customHeight="1">
      <c r="A180" s="271" t="e">
        <f>VLOOKUP($I180,MASTER!$B:$B,2,0)</f>
        <v>#N/A</v>
      </c>
      <c r="C180" s="184" t="s">
        <v>690</v>
      </c>
      <c r="D180" s="185" t="str">
        <f>+D97</f>
        <v>:   05-Mei-2026</v>
      </c>
      <c r="E180" s="42"/>
      <c r="F180" s="42"/>
      <c r="G180" s="42"/>
      <c r="H180" s="42"/>
      <c r="I180" s="43"/>
      <c r="J180" s="38"/>
      <c r="K180" s="43"/>
      <c r="L180" s="250" t="s">
        <v>691</v>
      </c>
      <c r="M180" s="44"/>
      <c r="N180" s="222" t="s">
        <v>692</v>
      </c>
      <c r="O180" s="45"/>
      <c r="P180" s="46" t="s">
        <v>693</v>
      </c>
      <c r="Q180" s="47"/>
      <c r="R180" s="156" t="s">
        <v>854</v>
      </c>
      <c r="S180" s="49"/>
      <c r="T180" s="49"/>
      <c r="U180" s="50"/>
      <c r="V180" s="51" t="s">
        <v>694</v>
      </c>
      <c r="W180" s="827"/>
      <c r="X180" s="827"/>
      <c r="Y180" s="828"/>
      <c r="Z180" s="34" t="s">
        <v>695</v>
      </c>
      <c r="AA180" s="52"/>
      <c r="AB180" s="34">
        <v>60</v>
      </c>
      <c r="AC180" s="36">
        <f>+AA180*AB180</f>
        <v>0</v>
      </c>
      <c r="AD180" s="37"/>
      <c r="AE180" s="38"/>
      <c r="AF180" s="39"/>
      <c r="AG180" s="40"/>
      <c r="AH180" s="38"/>
      <c r="AI180" s="41"/>
      <c r="AJ180" s="39"/>
      <c r="AM180" s="105"/>
      <c r="AN180" s="106"/>
      <c r="AO180" s="107">
        <f t="shared" si="257"/>
        <v>0</v>
      </c>
    </row>
    <row r="181" spans="1:41" ht="37.5" hidden="1" customHeight="1">
      <c r="A181" s="271" t="e">
        <f>VLOOKUP($I181,MASTER!$B:$B,2,0)</f>
        <v>#N/A</v>
      </c>
      <c r="C181" s="186" t="s">
        <v>685</v>
      </c>
      <c r="D181" s="185" t="str">
        <f>+D98</f>
        <v>:  21:00 - 04:45 WIB</v>
      </c>
      <c r="E181" s="53"/>
      <c r="F181" s="53"/>
      <c r="G181" s="53"/>
      <c r="H181" s="53"/>
      <c r="I181" s="54"/>
      <c r="J181" s="55"/>
      <c r="K181" s="54"/>
      <c r="L181" s="251"/>
      <c r="M181" s="56"/>
      <c r="N181" s="223"/>
      <c r="O181" s="57"/>
      <c r="P181" s="58"/>
      <c r="Q181" s="59"/>
      <c r="R181" s="48" t="s">
        <v>671</v>
      </c>
      <c r="S181" s="60"/>
      <c r="T181" s="60"/>
      <c r="U181" s="50"/>
      <c r="V181" s="61"/>
      <c r="W181" s="829"/>
      <c r="X181" s="829"/>
      <c r="Y181" s="830"/>
      <c r="Z181" s="62"/>
      <c r="AA181" s="158"/>
      <c r="AB181" s="62"/>
      <c r="AC181" s="36">
        <v>415</v>
      </c>
      <c r="AD181" s="63"/>
      <c r="AE181" s="55"/>
      <c r="AF181" s="55"/>
      <c r="AG181" s="64"/>
      <c r="AH181" s="55"/>
      <c r="AI181" s="65"/>
      <c r="AJ181" s="38"/>
      <c r="AM181" s="105"/>
      <c r="AN181" s="106"/>
      <c r="AO181" s="107">
        <f t="shared" si="257"/>
        <v>0</v>
      </c>
    </row>
    <row r="182" spans="1:41" s="81" customFormat="1" ht="99.95" hidden="1" customHeight="1" thickBot="1">
      <c r="A182" s="271" t="e">
        <f>VLOOKUP($I182,MASTER!$B:$B,2,0)</f>
        <v>#N/A</v>
      </c>
      <c r="B182" s="271"/>
      <c r="C182" s="66" t="s">
        <v>696</v>
      </c>
      <c r="D182" s="67" t="s">
        <v>697</v>
      </c>
      <c r="E182" s="68" t="s">
        <v>698</v>
      </c>
      <c r="F182" s="68" t="s">
        <v>699</v>
      </c>
      <c r="G182" s="68"/>
      <c r="H182" s="69" t="s">
        <v>700</v>
      </c>
      <c r="I182" s="68" t="s">
        <v>701</v>
      </c>
      <c r="J182" s="70"/>
      <c r="K182" s="67" t="s">
        <v>702</v>
      </c>
      <c r="L182" s="252" t="s">
        <v>703</v>
      </c>
      <c r="M182" s="71"/>
      <c r="N182" s="224" t="s">
        <v>704</v>
      </c>
      <c r="O182" s="71"/>
      <c r="P182" s="67" t="s">
        <v>705</v>
      </c>
      <c r="Q182" s="72" t="s">
        <v>706</v>
      </c>
      <c r="R182" s="73" t="s">
        <v>707</v>
      </c>
      <c r="S182" s="73" t="s">
        <v>708</v>
      </c>
      <c r="T182" s="73" t="s">
        <v>67</v>
      </c>
      <c r="U182" s="74"/>
      <c r="V182" s="75" t="s">
        <v>709</v>
      </c>
      <c r="W182" s="76" t="s">
        <v>106</v>
      </c>
      <c r="X182" s="77" t="s">
        <v>710</v>
      </c>
      <c r="Y182" s="78" t="s">
        <v>711</v>
      </c>
      <c r="Z182" s="78" t="s">
        <v>712</v>
      </c>
      <c r="AA182" s="78" t="s">
        <v>713</v>
      </c>
      <c r="AB182" s="78" t="s">
        <v>714</v>
      </c>
      <c r="AC182" s="78" t="s">
        <v>715</v>
      </c>
      <c r="AD182" s="76" t="s">
        <v>753</v>
      </c>
      <c r="AE182" s="76" t="s">
        <v>754</v>
      </c>
      <c r="AF182" s="76" t="s">
        <v>755</v>
      </c>
      <c r="AG182" s="76" t="s">
        <v>756</v>
      </c>
      <c r="AH182" s="79" t="s">
        <v>720</v>
      </c>
      <c r="AI182" s="80" t="s">
        <v>721</v>
      </c>
      <c r="AJ182" s="40"/>
      <c r="AK182" s="81" t="s">
        <v>32</v>
      </c>
      <c r="AL182" s="81" t="s">
        <v>722</v>
      </c>
      <c r="AM182" s="105"/>
      <c r="AN182" s="106"/>
      <c r="AO182" s="107" t="e">
        <f t="shared" si="257"/>
        <v>#VALUE!</v>
      </c>
    </row>
    <row r="183" spans="1:41" ht="21" hidden="1" customHeight="1">
      <c r="A183" s="271" t="e">
        <f>VLOOKUP($I183,MASTER!$B:$B,2,0)</f>
        <v>#N/A</v>
      </c>
      <c r="C183" s="82"/>
      <c r="D183" s="83"/>
      <c r="E183" s="83"/>
      <c r="F183" s="83"/>
      <c r="G183" s="83"/>
      <c r="H183" s="84"/>
      <c r="I183" s="83"/>
      <c r="J183" s="85"/>
      <c r="K183" s="83"/>
      <c r="L183" s="253"/>
      <c r="M183" s="83"/>
      <c r="N183" s="225"/>
      <c r="O183" s="83"/>
      <c r="P183" s="83"/>
      <c r="Q183" s="86"/>
      <c r="R183" s="86"/>
      <c r="S183" s="86"/>
      <c r="T183" s="86"/>
      <c r="U183" s="87"/>
      <c r="V183" s="83"/>
      <c r="W183" s="88"/>
      <c r="X183" s="89"/>
      <c r="Y183" s="90"/>
      <c r="Z183" s="90"/>
      <c r="AA183" s="90"/>
      <c r="AB183" s="90"/>
      <c r="AC183" s="90"/>
      <c r="AD183" s="88"/>
      <c r="AE183" s="88"/>
      <c r="AF183" s="88"/>
      <c r="AG183" s="88"/>
      <c r="AH183" s="83"/>
      <c r="AI183" s="91"/>
      <c r="AJ183" s="106">
        <f t="shared" ref="AJ183" si="264">IF(L183="",0,P183*L183)</f>
        <v>0</v>
      </c>
      <c r="AM183" s="105" t="str">
        <f t="shared" ref="AM183:AM239" si="265">IF(L183="","",L183*P183)</f>
        <v/>
      </c>
      <c r="AN183" s="106" t="str">
        <f t="shared" ref="AN183:AN239" si="266">IF(W183="","",W183*P183)</f>
        <v/>
      </c>
      <c r="AO183" s="107">
        <f t="shared" si="257"/>
        <v>0</v>
      </c>
    </row>
    <row r="184" spans="1:41" ht="45.75" hidden="1" customHeight="1">
      <c r="C184" s="277"/>
      <c r="D184" s="55"/>
      <c r="E184" s="55"/>
      <c r="F184" s="55"/>
      <c r="G184" s="55"/>
      <c r="H184" s="278"/>
      <c r="I184" s="280"/>
      <c r="J184" s="281"/>
      <c r="K184" s="282"/>
      <c r="L184" s="283"/>
      <c r="M184" s="282"/>
      <c r="N184" s="284"/>
      <c r="O184" s="282"/>
      <c r="P184" s="282"/>
      <c r="Q184" s="285"/>
      <c r="R184" s="285"/>
      <c r="S184" s="285"/>
      <c r="T184" s="285"/>
      <c r="U184" s="286"/>
      <c r="V184" s="282"/>
      <c r="W184" s="287"/>
      <c r="X184" s="288"/>
      <c r="Y184" s="289"/>
      <c r="Z184" s="289"/>
      <c r="AA184" s="289"/>
      <c r="AB184" s="289"/>
      <c r="AC184" s="289"/>
      <c r="AD184" s="279"/>
      <c r="AE184" s="279"/>
      <c r="AF184" s="279"/>
      <c r="AG184" s="279"/>
      <c r="AH184" s="55"/>
      <c r="AI184" s="65"/>
      <c r="AJ184" s="106"/>
      <c r="AM184" s="105"/>
      <c r="AN184" s="106"/>
      <c r="AO184" s="107"/>
    </row>
    <row r="185" spans="1:41" s="206" customFormat="1" ht="49.5" hidden="1" customHeight="1">
      <c r="A185" s="271" t="e">
        <f>VLOOKUP($I185,MASTER!$B:$B,2,0)</f>
        <v>#N/A</v>
      </c>
      <c r="B185" s="272"/>
      <c r="C185" s="207"/>
      <c r="D185" s="93" t="str">
        <f>IF($I185="","",VLOOKUP($I185,MASTER!$G:$CF,2,0))</f>
        <v/>
      </c>
      <c r="E185" s="93" t="str">
        <f>IF($I185="","",VLOOKUP($I185,MASTER!$G:$CF,25,0))</f>
        <v/>
      </c>
      <c r="F185" s="93" t="str">
        <f>IF($I185="","",VLOOKUP($I185,MASTER!$G:$CF,27,0))</f>
        <v/>
      </c>
      <c r="G185" s="93"/>
      <c r="H185" s="94" t="str">
        <f>IF($L185&lt;$F185="0","0",IF($L185="","",ROUNDUP(L185/F185,0)))</f>
        <v/>
      </c>
      <c r="I185" s="95"/>
      <c r="J185" s="96"/>
      <c r="K185" s="93"/>
      <c r="L185" s="244"/>
      <c r="M185" s="97"/>
      <c r="N185" s="290"/>
      <c r="O185" s="98"/>
      <c r="P185" s="93" t="str">
        <f>IF($I185="","",VLOOKUP($I185,MASTER!$G:$CF,65,0))</f>
        <v/>
      </c>
      <c r="Q185" s="93" t="str">
        <f>IF($I185="","",VLOOKUP($I185,MASTER!$G:$CF,37,0))</f>
        <v/>
      </c>
      <c r="R185" s="99" t="str">
        <f>IF(L185="","",+Q185*L185/60)</f>
        <v/>
      </c>
      <c r="S185" s="208" t="str">
        <f>IF($I185="","",VLOOKUP($I185,MASTER!$G:$CF,39,0))</f>
        <v/>
      </c>
      <c r="T185" s="208" t="str">
        <f>IF($I185="","",VLOOKUP($I185,MASTER!$G:$CF,38,0))</f>
        <v/>
      </c>
      <c r="U185" s="291" t="str">
        <f>IF(I185="","",SUM(R185:T185))</f>
        <v/>
      </c>
      <c r="V185" s="170" t="str">
        <f>IF(I185="","",(S185+T185)*P185)</f>
        <v/>
      </c>
      <c r="W185" s="292" t="str">
        <f t="shared" ref="W185" si="267">IF(U185="","",ROUNDUP(U185,0))</f>
        <v/>
      </c>
      <c r="X185" s="98"/>
      <c r="Y185" s="211">
        <v>0.375</v>
      </c>
      <c r="Z185" s="102" t="str">
        <f>IF(I185="","",Y185+W185/1440)</f>
        <v/>
      </c>
      <c r="AA185" s="102"/>
      <c r="AB185" s="102"/>
      <c r="AC185" s="102"/>
      <c r="AD185" s="208">
        <f>IFERROR(IF($I185="","",VLOOKUP($I185,MASTER!$G:$CF,56,0))*$W185,0)</f>
        <v>0</v>
      </c>
      <c r="AE185" s="208">
        <f>IFERROR(IF($I185="","",VLOOKUP($I185,MASTER!$G:$CF,57,0))*$W185,0)</f>
        <v>0</v>
      </c>
      <c r="AF185" s="208">
        <f>IFERROR(IF($I185="","",VLOOKUP($I185,MASTER!$G:$CF,58,0))*$W185,0)</f>
        <v>0</v>
      </c>
      <c r="AG185" s="208">
        <f>IFERROR(IF($I185="","",VLOOKUP($I185,MASTER!$G:$CF,59,0))*$W185,0)</f>
        <v>0</v>
      </c>
      <c r="AH185" s="210"/>
      <c r="AI185" s="212"/>
      <c r="AJ185" s="213">
        <f t="shared" ref="AJ185" si="268">IF(L185="",0,P185*L185)</f>
        <v>0</v>
      </c>
      <c r="AL185" s="214"/>
      <c r="AM185" s="215" t="str">
        <f t="shared" ref="AM185" si="269">IF(L185="","",L185*P185)</f>
        <v/>
      </c>
      <c r="AN185" s="213" t="str">
        <f t="shared" ref="AN185" si="270">IF(W185="","",W185*P185)</f>
        <v/>
      </c>
      <c r="AO185" s="216" t="e">
        <f t="shared" ref="AO185" si="271">+W185/(60*24)</f>
        <v>#VALUE!</v>
      </c>
    </row>
    <row r="186" spans="1:41" ht="49.5" hidden="1" customHeight="1">
      <c r="A186" s="271" t="e">
        <f>VLOOKUP($I186,MASTER!$B:$B,2,0)</f>
        <v>#N/A</v>
      </c>
      <c r="C186" s="207"/>
      <c r="D186" s="93" t="str">
        <f>IF($I186="","",VLOOKUP($I186,MASTER!$G:$CF,2,0))</f>
        <v/>
      </c>
      <c r="E186" s="93" t="str">
        <f>IF($I186="","",VLOOKUP($I186,MASTER!$G:$CF,25,0))</f>
        <v/>
      </c>
      <c r="F186" s="93" t="str">
        <f>IF($I186="","",VLOOKUP($I186,MASTER!$G:$CF,27,0))</f>
        <v/>
      </c>
      <c r="G186" s="93"/>
      <c r="H186" s="94" t="str">
        <f t="shared" ref="H186:H191" si="272">IF($L186&lt;$F186="0","0",IF($L186="","",ROUNDUP(L186/F186,0)))</f>
        <v/>
      </c>
      <c r="I186" s="95"/>
      <c r="J186" s="96"/>
      <c r="K186" s="93"/>
      <c r="L186" s="244"/>
      <c r="M186" s="97"/>
      <c r="N186" s="290"/>
      <c r="O186" s="98"/>
      <c r="P186" s="93" t="str">
        <f>IF($I186="","",VLOOKUP($I186,MASTER!$G:$CF,65,0))</f>
        <v/>
      </c>
      <c r="Q186" s="93" t="str">
        <f>IF($I186="","",VLOOKUP($I186,MASTER!$G:$CF,37,0))</f>
        <v/>
      </c>
      <c r="R186" s="99" t="str">
        <f t="shared" ref="R186:R212" si="273">IF(L186="","",+Q186*L186/60)</f>
        <v/>
      </c>
      <c r="S186" s="208" t="str">
        <f>IF($I186="","",VLOOKUP($I186,MASTER!$G:$CF,39,0))</f>
        <v/>
      </c>
      <c r="T186" s="208" t="str">
        <f>IF($I186="","",VLOOKUP($I186,MASTER!$G:$CF,38,0))</f>
        <v/>
      </c>
      <c r="U186" s="291" t="str">
        <f t="shared" ref="U186:U212" si="274">IF(I186="","",SUM(R186:T186))</f>
        <v/>
      </c>
      <c r="V186" s="170" t="str">
        <f t="shared" ref="V186:V212" si="275">IF(I186="","",(S186+T186)*P186)</f>
        <v/>
      </c>
      <c r="W186" s="292" t="str">
        <f t="shared" ref="W186:W212" si="276">IF(U186="","",ROUNDUP(U186,0))</f>
        <v/>
      </c>
      <c r="X186" s="98"/>
      <c r="Y186" s="211" t="str">
        <f>+Z185</f>
        <v/>
      </c>
      <c r="Z186" s="102" t="str">
        <f>IF(I186="","",Y186+W186/1440)</f>
        <v/>
      </c>
      <c r="AA186" s="102"/>
      <c r="AB186" s="102"/>
      <c r="AC186" s="102"/>
      <c r="AD186" s="208">
        <f>IFERROR(IF($I186="","",VLOOKUP($I186,MASTER!$G:$CF,56,0))*$W186,0)</f>
        <v>0</v>
      </c>
      <c r="AE186" s="208">
        <f>IFERROR(IF($I186="","",VLOOKUP($I186,MASTER!$G:$CF,57,0))*$W186,0)</f>
        <v>0</v>
      </c>
      <c r="AF186" s="208">
        <f>IFERROR(IF($I186="","",VLOOKUP($I186,MASTER!$G:$CF,58,0))*$W186,0)</f>
        <v>0</v>
      </c>
      <c r="AG186" s="208">
        <f>IFERROR(IF($I186="","",VLOOKUP($I186,MASTER!$G:$CF,59,0))*$W186,0)</f>
        <v>0</v>
      </c>
      <c r="AH186" s="210"/>
      <c r="AI186" s="212"/>
      <c r="AJ186" s="213">
        <f>IF(L186="",0,P186*L186)</f>
        <v>0</v>
      </c>
      <c r="AL186" s="104"/>
      <c r="AM186" s="105" t="str">
        <f>IF(L186="","",L186*P186)</f>
        <v/>
      </c>
      <c r="AN186" s="106" t="str">
        <f t="shared" ref="AN186" si="277">IF(W186="","",W186*P186)</f>
        <v/>
      </c>
      <c r="AO186" s="107" t="e">
        <f t="shared" ref="AO186" si="278">+W186/(60*24)</f>
        <v>#VALUE!</v>
      </c>
    </row>
    <row r="187" spans="1:41" s="206" customFormat="1" ht="47.25" hidden="1" customHeight="1">
      <c r="A187" s="271" t="e">
        <f>VLOOKUP($I187,MASTER!$B:$B,2,0)</f>
        <v>#N/A</v>
      </c>
      <c r="B187" s="272"/>
      <c r="C187" s="207"/>
      <c r="D187" s="93" t="str">
        <f>IF($I187="","",VLOOKUP($I187,MASTER!$G:$CF,2,0))</f>
        <v/>
      </c>
      <c r="E187" s="93" t="str">
        <f>IF($I187="","",VLOOKUP($I187,MASTER!$G:$CF,25,0))</f>
        <v/>
      </c>
      <c r="F187" s="93" t="str">
        <f>IF($I187="","",VLOOKUP($I187,MASTER!$G:$CF,27,0))</f>
        <v/>
      </c>
      <c r="G187" s="93"/>
      <c r="H187" s="94" t="str">
        <f t="shared" si="272"/>
        <v/>
      </c>
      <c r="I187" s="95"/>
      <c r="J187" s="96"/>
      <c r="K187" s="93"/>
      <c r="L187" s="244"/>
      <c r="M187" s="97"/>
      <c r="N187" s="290"/>
      <c r="O187" s="98"/>
      <c r="P187" s="93" t="str">
        <f>IF($I187="","",VLOOKUP($I187,MASTER!$G:$CF,65,0))</f>
        <v/>
      </c>
      <c r="Q187" s="93" t="str">
        <f>IF($I187="","",VLOOKUP($I187,MASTER!$G:$CF,37,0))</f>
        <v/>
      </c>
      <c r="R187" s="99" t="str">
        <f t="shared" si="273"/>
        <v/>
      </c>
      <c r="S187" s="208" t="str">
        <f>IF($I187="","",VLOOKUP($I187,MASTER!$G:$CF,39,0))</f>
        <v/>
      </c>
      <c r="T187" s="208" t="str">
        <f>IF($I187="","",VLOOKUP($I187,MASTER!$G:$CF,38,0))</f>
        <v/>
      </c>
      <c r="U187" s="291" t="str">
        <f t="shared" si="274"/>
        <v/>
      </c>
      <c r="V187" s="170" t="str">
        <f t="shared" si="275"/>
        <v/>
      </c>
      <c r="W187" s="292" t="str">
        <f t="shared" si="276"/>
        <v/>
      </c>
      <c r="X187" s="98"/>
      <c r="Y187" s="211" t="str">
        <f t="shared" ref="Y187:Y193" si="279">+Z186</f>
        <v/>
      </c>
      <c r="Z187" s="102" t="str">
        <f>IF(I187="","",Y187+W187/1440)</f>
        <v/>
      </c>
      <c r="AA187" s="102"/>
      <c r="AB187" s="102"/>
      <c r="AC187" s="102"/>
      <c r="AD187" s="208">
        <f>IFERROR(IF($I187="","",VLOOKUP($I187,MASTER!$G:$CF,56,0))*$W187,0)</f>
        <v>0</v>
      </c>
      <c r="AE187" s="208">
        <f>IFERROR(IF($I187="","",VLOOKUP($I187,MASTER!$G:$CF,57,0))*$W187,0)</f>
        <v>0</v>
      </c>
      <c r="AF187" s="208">
        <f>IFERROR(IF($I187="","",VLOOKUP($I187,MASTER!$G:$CF,58,0))*$W187,0)</f>
        <v>0</v>
      </c>
      <c r="AG187" s="208">
        <f>IFERROR(IF($I187="","",VLOOKUP($I187,MASTER!$G:$CF,59,0))*$W187,0)</f>
        <v>0</v>
      </c>
      <c r="AH187" s="210">
        <v>1</v>
      </c>
      <c r="AI187" s="212"/>
      <c r="AJ187" s="213">
        <f>IF(L187="",0,P187*L187)</f>
        <v>0</v>
      </c>
      <c r="AL187" s="214"/>
      <c r="AM187" s="215" t="str">
        <f>IF(L187="","",L187*P187)</f>
        <v/>
      </c>
      <c r="AN187" s="213" t="str">
        <f>IF(W187="","",W187*P187)</f>
        <v/>
      </c>
      <c r="AO187" s="216" t="e">
        <f>+W187/(60*24)</f>
        <v>#VALUE!</v>
      </c>
    </row>
    <row r="188" spans="1:41" s="206" customFormat="1" ht="45.75" hidden="1" customHeight="1">
      <c r="A188" s="271" t="e">
        <f>VLOOKUP($I188,MASTER!$B:$B,2,0)</f>
        <v>#N/A</v>
      </c>
      <c r="B188" s="272"/>
      <c r="C188" s="207"/>
      <c r="D188" s="93" t="str">
        <f>IF($I188="","",VLOOKUP($I188,MASTER!$G:$CF,2,0))</f>
        <v/>
      </c>
      <c r="E188" s="93" t="str">
        <f>IF($I188="","",VLOOKUP($I188,MASTER!$G:$CF,25,0))</f>
        <v/>
      </c>
      <c r="F188" s="93" t="str">
        <f>IF($I188="","",VLOOKUP($I188,MASTER!$G:$CF,27,0))</f>
        <v/>
      </c>
      <c r="G188" s="93"/>
      <c r="H188" s="94" t="str">
        <f>IF($L188&lt;$F188="0","0",IF($L188="","",ROUNDUP(L188/F188,0)))</f>
        <v/>
      </c>
      <c r="I188" s="95"/>
      <c r="J188" s="96"/>
      <c r="K188" s="93"/>
      <c r="L188" s="244"/>
      <c r="M188" s="97"/>
      <c r="N188" s="290"/>
      <c r="O188" s="98"/>
      <c r="P188" s="93" t="str">
        <f>IF($I188="","",VLOOKUP($I188,MASTER!$G:$CF,65,0))</f>
        <v/>
      </c>
      <c r="Q188" s="93" t="str">
        <f>IF($I188="","",VLOOKUP($I188,MASTER!$G:$CF,37,0))</f>
        <v/>
      </c>
      <c r="R188" s="99" t="str">
        <f t="shared" si="273"/>
        <v/>
      </c>
      <c r="S188" s="208" t="str">
        <f>IF($I188="","",VLOOKUP($I188,MASTER!$G:$CF,39,0))</f>
        <v/>
      </c>
      <c r="T188" s="208" t="str">
        <f>IF($I188="","",VLOOKUP($I188,MASTER!$G:$CF,38,0))</f>
        <v/>
      </c>
      <c r="U188" s="291" t="str">
        <f t="shared" si="274"/>
        <v/>
      </c>
      <c r="V188" s="170" t="str">
        <f t="shared" si="275"/>
        <v/>
      </c>
      <c r="W188" s="292" t="str">
        <f t="shared" si="276"/>
        <v/>
      </c>
      <c r="X188" s="98"/>
      <c r="Y188" s="211" t="str">
        <f t="shared" si="279"/>
        <v/>
      </c>
      <c r="Z188" s="102" t="str">
        <f t="shared" ref="Z188" si="280">IF(I188="","",Y188+W188/1440)</f>
        <v/>
      </c>
      <c r="AA188" s="102"/>
      <c r="AB188" s="102"/>
      <c r="AC188" s="294"/>
      <c r="AD188" s="208">
        <f>IFERROR(IF($I188="","",VLOOKUP($I188,MASTER!$G:$CF,56,0))*$W188,0)</f>
        <v>0</v>
      </c>
      <c r="AE188" s="208">
        <f>IFERROR(IF($I188="","",VLOOKUP($I188,MASTER!$G:$CF,57,0))*$W188,0)</f>
        <v>0</v>
      </c>
      <c r="AF188" s="208">
        <f>IFERROR(IF($I188="","",VLOOKUP($I188,MASTER!$G:$CF,58,0))*$W188,0)</f>
        <v>0</v>
      </c>
      <c r="AG188" s="208">
        <f>IFERROR(IF($I188="","",VLOOKUP($I188,MASTER!$G:$CF,59,0))*$W188,0)</f>
        <v>0</v>
      </c>
      <c r="AH188" s="210"/>
      <c r="AI188" s="212"/>
      <c r="AJ188" s="213">
        <f t="shared" ref="AJ188" si="281">IF(L188="",0,P188*L188)</f>
        <v>0</v>
      </c>
      <c r="AL188" s="214"/>
      <c r="AM188" s="215" t="str">
        <f>IF(L188="","",L188*P188)</f>
        <v/>
      </c>
      <c r="AN188" s="213"/>
      <c r="AO188" s="216"/>
    </row>
    <row r="189" spans="1:41" s="206" customFormat="1" ht="45.75" hidden="1" customHeight="1">
      <c r="A189" s="271" t="e">
        <f>VLOOKUP($I189,MASTER!$B:$B,2,0)</f>
        <v>#N/A</v>
      </c>
      <c r="B189" s="272"/>
      <c r="C189" s="207"/>
      <c r="D189" s="93" t="str">
        <f>IF($I189="","",VLOOKUP($I189,MASTER!$G:$CF,2,0))</f>
        <v/>
      </c>
      <c r="E189" s="93" t="str">
        <f>IF($I189="","",VLOOKUP($I189,MASTER!$G:$CF,25,0))</f>
        <v/>
      </c>
      <c r="F189" s="93" t="str">
        <f>IF($I189="","",VLOOKUP($I189,MASTER!$G:$CF,27,0))</f>
        <v/>
      </c>
      <c r="G189" s="93"/>
      <c r="H189" s="94" t="str">
        <f>IF($L189&lt;$F189="0","0",IF($L189="","",ROUNDUP(L189/F189,0)))</f>
        <v/>
      </c>
      <c r="I189" s="95"/>
      <c r="J189" s="96"/>
      <c r="K189" s="93"/>
      <c r="L189" s="244"/>
      <c r="M189" s="97"/>
      <c r="N189" s="290"/>
      <c r="O189" s="98"/>
      <c r="P189" s="93" t="str">
        <f>IF($I189="","",VLOOKUP($I189,MASTER!$G:$CF,65,0))</f>
        <v/>
      </c>
      <c r="Q189" s="93" t="str">
        <f>IF($I189="","",VLOOKUP($I189,MASTER!$G:$CF,37,0))</f>
        <v/>
      </c>
      <c r="R189" s="99" t="str">
        <f t="shared" si="273"/>
        <v/>
      </c>
      <c r="S189" s="208" t="str">
        <f>IF($I189="","",VLOOKUP($I189,MASTER!$G:$CF,39,0))</f>
        <v/>
      </c>
      <c r="T189" s="208" t="str">
        <f>IF($I189="","",VLOOKUP($I189,MASTER!$G:$CF,38,0))</f>
        <v/>
      </c>
      <c r="U189" s="291" t="str">
        <f t="shared" si="274"/>
        <v/>
      </c>
      <c r="V189" s="170" t="str">
        <f t="shared" si="275"/>
        <v/>
      </c>
      <c r="W189" s="292" t="str">
        <f t="shared" si="276"/>
        <v/>
      </c>
      <c r="X189" s="98"/>
      <c r="Y189" s="211" t="str">
        <f t="shared" si="279"/>
        <v/>
      </c>
      <c r="Z189" s="102" t="str">
        <f>IF(I189="","",Y189+W189/1440)</f>
        <v/>
      </c>
      <c r="AA189" s="102"/>
      <c r="AB189" s="102"/>
      <c r="AC189" s="102"/>
      <c r="AD189" s="208">
        <f>IFERROR(IF($I189="","",VLOOKUP($I189,MASTER!$G:$CF,56,0))*$W189,0)</f>
        <v>0</v>
      </c>
      <c r="AE189" s="208">
        <f>IFERROR(IF($I189="","",VLOOKUP($I189,MASTER!$G:$CF,57,0))*$W189,0)</f>
        <v>0</v>
      </c>
      <c r="AF189" s="208">
        <f>IFERROR(IF($I189="","",VLOOKUP($I189,MASTER!$G:$CF,58,0))*$W189,0)</f>
        <v>0</v>
      </c>
      <c r="AG189" s="208">
        <f>IFERROR(IF($I189="","",VLOOKUP($I189,MASTER!$G:$CF,59,0))*$W189,0)</f>
        <v>0</v>
      </c>
      <c r="AH189" s="210"/>
      <c r="AI189" s="212"/>
      <c r="AJ189" s="213">
        <f>IF(L189="",0,P189*L189)</f>
        <v>0</v>
      </c>
      <c r="AL189" s="214"/>
      <c r="AM189" s="215" t="str">
        <f t="shared" ref="AM189" si="282">IF(L189="","",L189*P189)</f>
        <v/>
      </c>
      <c r="AN189" s="213" t="str">
        <f t="shared" ref="AN189" si="283">IF(W189="","",W189*P189)</f>
        <v/>
      </c>
      <c r="AO189" s="216" t="e">
        <f t="shared" ref="AO189" si="284">+W189/(60*24)</f>
        <v>#VALUE!</v>
      </c>
    </row>
    <row r="190" spans="1:41" ht="49.5" hidden="1" customHeight="1">
      <c r="A190" s="271" t="s">
        <v>1279</v>
      </c>
      <c r="C190" s="207"/>
      <c r="D190" s="93" t="str">
        <f>IF($I190="","",VLOOKUP($I190,MASTER!$G:$CF,2,0))</f>
        <v/>
      </c>
      <c r="E190" s="93" t="str">
        <f>IF($I190="","",VLOOKUP($I190,MASTER!$G:$CF,25,0))</f>
        <v/>
      </c>
      <c r="F190" s="93" t="str">
        <f>IF($I190="","",VLOOKUP($I190,MASTER!$G:$CF,27,0))</f>
        <v/>
      </c>
      <c r="G190" s="93"/>
      <c r="H190" s="94" t="str">
        <f>IF($L190&lt;$F190="0","0",IF($L190="","",ROUNDUP(L190/F190,0)))</f>
        <v/>
      </c>
      <c r="I190" s="95"/>
      <c r="J190" s="96"/>
      <c r="K190" s="93"/>
      <c r="L190" s="244"/>
      <c r="M190" s="97"/>
      <c r="N190" s="290"/>
      <c r="O190" s="98"/>
      <c r="P190" s="93" t="str">
        <f>IF($I190="","",VLOOKUP($I190,MASTER!$G:$CF,65,0))</f>
        <v/>
      </c>
      <c r="Q190" s="93" t="str">
        <f>IF($I190="","",VLOOKUP($I190,MASTER!$G:$CF,37,0))</f>
        <v/>
      </c>
      <c r="R190" s="99" t="str">
        <f t="shared" si="273"/>
        <v/>
      </c>
      <c r="S190" s="208" t="str">
        <f>IF($I190="","",VLOOKUP($I190,MASTER!$G:$CF,39,0))</f>
        <v/>
      </c>
      <c r="T190" s="208" t="str">
        <f>IF($I190="","",VLOOKUP($I190,MASTER!$G:$CF,38,0))</f>
        <v/>
      </c>
      <c r="U190" s="291" t="str">
        <f t="shared" si="274"/>
        <v/>
      </c>
      <c r="V190" s="170" t="str">
        <f t="shared" si="275"/>
        <v/>
      </c>
      <c r="W190" s="292" t="str">
        <f t="shared" si="276"/>
        <v/>
      </c>
      <c r="X190" s="98"/>
      <c r="Y190" s="211" t="str">
        <f t="shared" si="279"/>
        <v/>
      </c>
      <c r="Z190" s="102" t="str">
        <f t="shared" ref="Z190" si="285">IF(I190="","",Y190+W190/1440)</f>
        <v/>
      </c>
      <c r="AA190" s="102"/>
      <c r="AB190" s="102"/>
      <c r="AC190" s="102"/>
      <c r="AD190" s="208">
        <f>IFERROR(IF($I190="","",VLOOKUP($I190,MASTER!$G:$CF,56,0))*$W190,0)</f>
        <v>0</v>
      </c>
      <c r="AE190" s="208">
        <f>IFERROR(IF($I190="","",VLOOKUP($I190,MASTER!$G:$CF,57,0))*$W190,0)</f>
        <v>0</v>
      </c>
      <c r="AF190" s="208">
        <f>IFERROR(IF($I190="","",VLOOKUP($I190,MASTER!$G:$CF,58,0))*$W190,0)</f>
        <v>0</v>
      </c>
      <c r="AG190" s="208">
        <f>IFERROR(IF($I190="","",VLOOKUP($I190,MASTER!$G:$CF,59,0))*$W190,0)</f>
        <v>0</v>
      </c>
      <c r="AH190" s="210"/>
      <c r="AI190" s="212"/>
      <c r="AJ190" s="213">
        <f>IF(L190="",0,P190*L190)</f>
        <v>0</v>
      </c>
      <c r="AL190" s="104"/>
      <c r="AM190" s="105" t="str">
        <f t="shared" ref="AM190" si="286">IF(L190="","",L190*P190)</f>
        <v/>
      </c>
      <c r="AN190" s="106" t="str">
        <f t="shared" ref="AN190" si="287">IF(W190="","",W190*P190)</f>
        <v/>
      </c>
      <c r="AO190" s="107" t="e">
        <f t="shared" ref="AO190" si="288">+W190/(60*24)</f>
        <v>#VALUE!</v>
      </c>
    </row>
    <row r="191" spans="1:41" ht="49.5" hidden="1" customHeight="1">
      <c r="A191" s="271" t="e">
        <f>VLOOKUP($I191,MASTER!$B:$B,2,0)</f>
        <v>#N/A</v>
      </c>
      <c r="C191" s="207"/>
      <c r="D191" s="93" t="str">
        <f>IF($I191="","",VLOOKUP($I191,MASTER!$G:$CF,2,0))</f>
        <v/>
      </c>
      <c r="E191" s="93" t="str">
        <f>IF($I191="","",VLOOKUP($I191,MASTER!$G:$CF,25,0))</f>
        <v/>
      </c>
      <c r="F191" s="93" t="str">
        <f>IF($I191="","",VLOOKUP($I191,MASTER!$G:$CF,27,0))</f>
        <v/>
      </c>
      <c r="G191" s="93"/>
      <c r="H191" s="94" t="str">
        <f t="shared" si="272"/>
        <v/>
      </c>
      <c r="I191" s="95"/>
      <c r="J191" s="96"/>
      <c r="K191" s="93"/>
      <c r="L191" s="244"/>
      <c r="M191" s="97"/>
      <c r="N191" s="290"/>
      <c r="O191" s="98"/>
      <c r="P191" s="93" t="str">
        <f>IF($I191="","",VLOOKUP($I191,MASTER!$G:$CF,65,0))</f>
        <v/>
      </c>
      <c r="Q191" s="93" t="str">
        <f>IF($I191="","",VLOOKUP($I191,MASTER!$G:$CF,37,0))</f>
        <v/>
      </c>
      <c r="R191" s="99" t="str">
        <f t="shared" si="273"/>
        <v/>
      </c>
      <c r="S191" s="208" t="str">
        <f>IF($I191="","",VLOOKUP($I191,MASTER!$G:$CF,39,0))</f>
        <v/>
      </c>
      <c r="T191" s="208" t="str">
        <f>IF($I191="","",VLOOKUP($I191,MASTER!$G:$CF,38,0))</f>
        <v/>
      </c>
      <c r="U191" s="291" t="str">
        <f t="shared" si="274"/>
        <v/>
      </c>
      <c r="V191" s="170" t="str">
        <f t="shared" si="275"/>
        <v/>
      </c>
      <c r="W191" s="292" t="str">
        <f t="shared" si="276"/>
        <v/>
      </c>
      <c r="X191" s="98"/>
      <c r="Y191" s="211" t="str">
        <f t="shared" si="279"/>
        <v/>
      </c>
      <c r="Z191" s="102" t="str">
        <f>IF(I191="","",Y191+W191/1440)</f>
        <v/>
      </c>
      <c r="AA191" s="102"/>
      <c r="AB191" s="102"/>
      <c r="AC191" s="102"/>
      <c r="AD191" s="208">
        <f>IFERROR(IF($I191="","",VLOOKUP($I191,MASTER!$G:$CF,56,0))*$W191,0)</f>
        <v>0</v>
      </c>
      <c r="AE191" s="208">
        <f>IFERROR(IF($I191="","",VLOOKUP($I191,MASTER!$G:$CF,57,0))*$W191,0)</f>
        <v>0</v>
      </c>
      <c r="AF191" s="208">
        <f>IFERROR(IF($I191="","",VLOOKUP($I191,MASTER!$G:$CF,58,0))*$W191,0)</f>
        <v>0</v>
      </c>
      <c r="AG191" s="208">
        <f>IFERROR(IF($I191="","",VLOOKUP($I191,MASTER!$G:$CF,59,0))*$W191,0)</f>
        <v>0</v>
      </c>
      <c r="AH191" s="177"/>
      <c r="AI191" s="103"/>
      <c r="AJ191" s="213">
        <f>IF(L191="",0,P191*L191)</f>
        <v>0</v>
      </c>
      <c r="AL191" s="104"/>
      <c r="AM191" s="105" t="str">
        <f>IF(L191="","",L191*P191)</f>
        <v/>
      </c>
      <c r="AN191" s="106" t="str">
        <f>IF(W191="","",W191*P191)</f>
        <v/>
      </c>
      <c r="AO191" s="107" t="e">
        <f>+W191/(60*24)</f>
        <v>#VALUE!</v>
      </c>
    </row>
    <row r="192" spans="1:41" ht="54.75" hidden="1" customHeight="1">
      <c r="A192" s="271" t="e">
        <f>VLOOKUP($I192,MASTER!$B:$B,2,0)</f>
        <v>#N/A</v>
      </c>
      <c r="C192" s="207"/>
      <c r="D192" s="93" t="str">
        <f>IF($I192="","",VLOOKUP($I192,MASTER!$G:$CF,2,0))</f>
        <v/>
      </c>
      <c r="E192" s="93" t="str">
        <f>IF($I192="","",VLOOKUP($I192,MASTER!$G:$CF,25,0))</f>
        <v/>
      </c>
      <c r="F192" s="93" t="str">
        <f>IF($I192="","",VLOOKUP($I192,MASTER!$G:$CF,27,0))</f>
        <v/>
      </c>
      <c r="G192" s="93"/>
      <c r="H192" s="94"/>
      <c r="I192" s="95"/>
      <c r="J192" s="96"/>
      <c r="K192" s="93"/>
      <c r="L192" s="244"/>
      <c r="M192" s="97"/>
      <c r="N192" s="290"/>
      <c r="O192" s="98"/>
      <c r="P192" s="93" t="str">
        <f>IF($I192="","",VLOOKUP($I192,MASTER!$G:$CF,65,0))</f>
        <v/>
      </c>
      <c r="Q192" s="93" t="str">
        <f>IF($I192="","",VLOOKUP($I192,MASTER!$G:$CF,37,0))</f>
        <v/>
      </c>
      <c r="R192" s="99" t="str">
        <f t="shared" si="273"/>
        <v/>
      </c>
      <c r="S192" s="208" t="str">
        <f>IF($I192="","",VLOOKUP($I192,MASTER!$G:$CF,39,0))</f>
        <v/>
      </c>
      <c r="T192" s="208" t="str">
        <f>IF($I192="","",VLOOKUP($I192,MASTER!$G:$CF,38,0))</f>
        <v/>
      </c>
      <c r="U192" s="291" t="str">
        <f t="shared" si="274"/>
        <v/>
      </c>
      <c r="V192" s="170" t="str">
        <f t="shared" si="275"/>
        <v/>
      </c>
      <c r="W192" s="292" t="str">
        <f t="shared" si="276"/>
        <v/>
      </c>
      <c r="X192" s="98"/>
      <c r="Y192" s="211" t="str">
        <f t="shared" si="279"/>
        <v/>
      </c>
      <c r="Z192" s="102" t="str">
        <f>IF(I192="","",Y192+W192/1440)</f>
        <v/>
      </c>
      <c r="AA192" s="102"/>
      <c r="AB192" s="102"/>
      <c r="AC192" s="102"/>
      <c r="AD192" s="208">
        <f>IFERROR(IF($I192="","",VLOOKUP($I192,MASTER!$G:$CF,56,0))*$W192,0)</f>
        <v>0</v>
      </c>
      <c r="AE192" s="208">
        <f>IFERROR(IF($I192="","",VLOOKUP($I192,MASTER!$G:$CF,57,0))*$W192,0)</f>
        <v>0</v>
      </c>
      <c r="AF192" s="208">
        <f>IFERROR(IF($I192="","",VLOOKUP($I192,MASTER!$G:$CF,58,0))*$W192,0)</f>
        <v>0</v>
      </c>
      <c r="AG192" s="208">
        <f>IFERROR(IF($I192="","",VLOOKUP($I192,MASTER!$G:$CF,59,0))*$W192,0)</f>
        <v>0</v>
      </c>
      <c r="AH192" s="210"/>
      <c r="AI192" s="212"/>
      <c r="AJ192" s="213">
        <f t="shared" ref="AJ192" si="289">IF(L192="",0,P192*L192)</f>
        <v>0</v>
      </c>
      <c r="AL192" s="104"/>
      <c r="AM192" s="105" t="str">
        <f>IF(L192="","",L192*P192)</f>
        <v/>
      </c>
      <c r="AN192" s="106" t="str">
        <f>IF(W192="","",W192*P192)</f>
        <v/>
      </c>
      <c r="AO192" s="107" t="e">
        <f>+W192/(60*24)</f>
        <v>#VALUE!</v>
      </c>
    </row>
    <row r="193" spans="1:41" ht="39.75" hidden="1" customHeight="1">
      <c r="A193" s="271" t="e">
        <f>VLOOKUP($I193,MASTER!$B:$B,2,0)</f>
        <v>#N/A</v>
      </c>
      <c r="C193" s="207"/>
      <c r="D193" s="93" t="str">
        <f>IF($I193="","",VLOOKUP($I193,MASTER!$G:$CF,2,0))</f>
        <v/>
      </c>
      <c r="E193" s="93" t="str">
        <f>IF($I193="","",VLOOKUP($I193,MASTER!$G:$CF,25,0))</f>
        <v/>
      </c>
      <c r="F193" s="93" t="str">
        <f>IF($I193="","",VLOOKUP($I193,MASTER!$G:$CF,27,0))</f>
        <v/>
      </c>
      <c r="G193" s="93"/>
      <c r="H193" s="94"/>
      <c r="I193" s="95"/>
      <c r="J193" s="96"/>
      <c r="K193" s="93"/>
      <c r="L193" s="244"/>
      <c r="M193" s="97"/>
      <c r="N193" s="290"/>
      <c r="O193" s="98"/>
      <c r="P193" s="93" t="str">
        <f>IF($I193="","",VLOOKUP($I193,MASTER!$G:$CF,65,0))</f>
        <v/>
      </c>
      <c r="Q193" s="93" t="str">
        <f>IF($I193="","",VLOOKUP($I193,MASTER!$G:$CF,37,0))</f>
        <v/>
      </c>
      <c r="R193" s="99" t="str">
        <f t="shared" si="273"/>
        <v/>
      </c>
      <c r="S193" s="208" t="str">
        <f>IF($I193="","",VLOOKUP($I193,MASTER!$G:$CF,39,0))</f>
        <v/>
      </c>
      <c r="T193" s="208" t="str">
        <f>IF($I193="","",VLOOKUP($I193,MASTER!$G:$CF,38,0))</f>
        <v/>
      </c>
      <c r="U193" s="291" t="str">
        <f t="shared" si="274"/>
        <v/>
      </c>
      <c r="V193" s="170" t="str">
        <f t="shared" si="275"/>
        <v/>
      </c>
      <c r="W193" s="292" t="str">
        <f t="shared" si="276"/>
        <v/>
      </c>
      <c r="X193" s="98"/>
      <c r="Y193" s="211" t="str">
        <f t="shared" si="279"/>
        <v/>
      </c>
      <c r="Z193" s="102" t="str">
        <f t="shared" ref="Z193" si="290">IF(I193="","",Y193+W193/1440)</f>
        <v/>
      </c>
      <c r="AA193" s="102"/>
      <c r="AB193" s="102"/>
      <c r="AC193" s="194"/>
      <c r="AD193" s="208">
        <f>IFERROR(IF($I193="","",VLOOKUP($I193,MASTER!$G:$CF,56,0))*$W193,0)</f>
        <v>0</v>
      </c>
      <c r="AE193" s="208">
        <f>IFERROR(IF($I193="","",VLOOKUP($I193,MASTER!$G:$CF,57,0))*$W193,0)</f>
        <v>0</v>
      </c>
      <c r="AF193" s="208">
        <f>IFERROR(IF($I193="","",VLOOKUP($I193,MASTER!$G:$CF,58,0))*$W193,0)</f>
        <v>0</v>
      </c>
      <c r="AG193" s="208">
        <f>IFERROR(IF($I193="","",VLOOKUP($I193,MASTER!$G:$CF,59,0))*$W193,0)</f>
        <v>0</v>
      </c>
      <c r="AH193" s="177"/>
      <c r="AI193" s="103"/>
      <c r="AJ193" s="213">
        <f t="shared" ref="AJ193" si="291">IF(L193="",0,P193*L193)</f>
        <v>0</v>
      </c>
      <c r="AL193" s="104"/>
      <c r="AM193" s="105" t="str">
        <f t="shared" ref="AM193" si="292">IF(L193="","",L193*P193)</f>
        <v/>
      </c>
      <c r="AN193" s="106" t="str">
        <f>IF(W193="","",W193*P193)</f>
        <v/>
      </c>
      <c r="AO193" s="107" t="e">
        <f>+W193/(60*24)</f>
        <v>#VALUE!</v>
      </c>
    </row>
    <row r="194" spans="1:41" s="206" customFormat="1" ht="51" hidden="1" customHeight="1">
      <c r="A194" s="271" t="e">
        <f>VLOOKUP($I194,MASTER!$B:$B,2,0)</f>
        <v>#N/A</v>
      </c>
      <c r="B194" s="272"/>
      <c r="C194" s="207"/>
      <c r="D194" s="93" t="str">
        <f>IF($I194="","",VLOOKUP($I194,MASTER!$G:$CF,2,0))</f>
        <v/>
      </c>
      <c r="E194" s="93" t="str">
        <f>IF($I194="","",VLOOKUP($I194,MASTER!$G:$CF,25,0))</f>
        <v/>
      </c>
      <c r="F194" s="93" t="str">
        <f>IF($I194="","",VLOOKUP($I194,MASTER!$G:$CF,27,0))</f>
        <v/>
      </c>
      <c r="G194" s="93"/>
      <c r="H194" s="94" t="str">
        <f>IF($L194&lt;$F194="0","0",IF($L194="","",ROUNDUP(L194/F194,0)))</f>
        <v/>
      </c>
      <c r="I194" s="95"/>
      <c r="J194" s="96"/>
      <c r="K194" s="93"/>
      <c r="L194" s="244"/>
      <c r="M194" s="97"/>
      <c r="N194" s="290"/>
      <c r="O194" s="98"/>
      <c r="P194" s="93" t="str">
        <f>IF($I194="","",VLOOKUP($I194,MASTER!$G:$CF,65,0))</f>
        <v/>
      </c>
      <c r="Q194" s="93" t="str">
        <f>IF($I194="","",VLOOKUP($I194,MASTER!$G:$CF,37,0))</f>
        <v/>
      </c>
      <c r="R194" s="99" t="str">
        <f t="shared" si="273"/>
        <v/>
      </c>
      <c r="S194" s="208" t="str">
        <f>IF($I194="","",VLOOKUP($I194,MASTER!$G:$CF,39,0))</f>
        <v/>
      </c>
      <c r="T194" s="208" t="str">
        <f>IF($I194="","",VLOOKUP($I194,MASTER!$G:$CF,38,0))</f>
        <v/>
      </c>
      <c r="U194" s="291" t="str">
        <f t="shared" si="274"/>
        <v/>
      </c>
      <c r="V194" s="170" t="str">
        <f t="shared" si="275"/>
        <v/>
      </c>
      <c r="W194" s="292" t="str">
        <f t="shared" si="276"/>
        <v/>
      </c>
      <c r="X194" s="98"/>
      <c r="Y194" s="211"/>
      <c r="Z194" s="102" t="str">
        <f>IF(I194="","",Y194+W194/1440)</f>
        <v/>
      </c>
      <c r="AA194" s="102"/>
      <c r="AB194" s="102"/>
      <c r="AC194" s="102"/>
      <c r="AD194" s="208">
        <f>IFERROR(IF($I194="","",VLOOKUP($I194,MASTER!$G:$CF,56,0))*$W194,0)</f>
        <v>0</v>
      </c>
      <c r="AE194" s="208">
        <f>IFERROR(IF($I194="","",VLOOKUP($I194,MASTER!$G:$CF,57,0))*$W194,0)</f>
        <v>0</v>
      </c>
      <c r="AF194" s="208">
        <f>IFERROR(IF($I194="","",VLOOKUP($I194,MASTER!$G:$CF,58,0))*$W194,0)</f>
        <v>0</v>
      </c>
      <c r="AG194" s="208">
        <f>IFERROR(IF($I194="","",VLOOKUP($I194,MASTER!$G:$CF,59,0))*$W194,0)</f>
        <v>0</v>
      </c>
      <c r="AH194" s="210"/>
      <c r="AI194" s="212"/>
      <c r="AJ194" s="213">
        <f>IF(L194="",0,P194*L194)</f>
        <v>0</v>
      </c>
      <c r="AL194" s="214"/>
      <c r="AM194" s="215" t="str">
        <f>IF(L194="","",L194*P194)</f>
        <v/>
      </c>
      <c r="AN194" s="213" t="str">
        <f>IF(W194="","",W194*P194)</f>
        <v/>
      </c>
      <c r="AO194" s="216" t="e">
        <f>+W194/(60*24)</f>
        <v>#VALUE!</v>
      </c>
    </row>
    <row r="195" spans="1:41" ht="49.5" hidden="1" customHeight="1">
      <c r="A195" s="271" t="e">
        <f>VLOOKUP($I195,MASTER!$B:$B,2,0)</f>
        <v>#N/A</v>
      </c>
      <c r="C195" s="207"/>
      <c r="D195" s="93" t="str">
        <f>IF($I195="","",VLOOKUP($I195,MASTER!$G:$CF,2,0))</f>
        <v/>
      </c>
      <c r="E195" s="93" t="str">
        <f>IF($I195="","",VLOOKUP($I195,MASTER!$G:$CF,25,0))</f>
        <v/>
      </c>
      <c r="F195" s="93" t="str">
        <f>IF($I195="","",VLOOKUP($I195,MASTER!$G:$CF,27,0))</f>
        <v/>
      </c>
      <c r="G195" s="93"/>
      <c r="H195" s="94" t="str">
        <f t="shared" ref="H195:H196" si="293">IF($L195&lt;$F195="0","0",IF($L195="","",ROUNDUP(L195/F195,0)))</f>
        <v/>
      </c>
      <c r="I195" s="95"/>
      <c r="J195" s="96"/>
      <c r="K195" s="93"/>
      <c r="L195" s="244"/>
      <c r="M195" s="97"/>
      <c r="N195" s="290"/>
      <c r="O195" s="98"/>
      <c r="P195" s="93" t="str">
        <f>IF($I195="","",VLOOKUP($I195,MASTER!$G:$CF,65,0))</f>
        <v/>
      </c>
      <c r="Q195" s="93" t="str">
        <f>IF($I195="","",VLOOKUP($I195,MASTER!$G:$CF,37,0))</f>
        <v/>
      </c>
      <c r="R195" s="99" t="str">
        <f t="shared" si="273"/>
        <v/>
      </c>
      <c r="S195" s="208" t="str">
        <f>IF($I195="","",VLOOKUP($I195,MASTER!$G:$CF,39,0))</f>
        <v/>
      </c>
      <c r="T195" s="208" t="str">
        <f>IF($I195="","",VLOOKUP($I195,MASTER!$G:$CF,38,0))</f>
        <v/>
      </c>
      <c r="U195" s="291" t="str">
        <f t="shared" si="274"/>
        <v/>
      </c>
      <c r="V195" s="170" t="str">
        <f t="shared" si="275"/>
        <v/>
      </c>
      <c r="W195" s="292" t="str">
        <f t="shared" si="276"/>
        <v/>
      </c>
      <c r="X195" s="98"/>
      <c r="Y195" s="211" t="str">
        <f t="shared" ref="Y195:Y201" si="294">+Z194</f>
        <v/>
      </c>
      <c r="Z195" s="102" t="str">
        <f>IF(I195="","",Y195+W195/1440)</f>
        <v/>
      </c>
      <c r="AA195" s="102"/>
      <c r="AB195" s="102"/>
      <c r="AC195" s="102"/>
      <c r="AD195" s="208">
        <f>IFERROR(IF($I195="","",VLOOKUP($I195,MASTER!$G:$CF,56,0))*$W195,0)</f>
        <v>0</v>
      </c>
      <c r="AE195" s="208">
        <f>IFERROR(IF($I195="","",VLOOKUP($I195,MASTER!$G:$CF,57,0))*$W195,0)</f>
        <v>0</v>
      </c>
      <c r="AF195" s="208">
        <f>IFERROR(IF($I195="","",VLOOKUP($I195,MASTER!$G:$CF,58,0))*$W195,0)</f>
        <v>0</v>
      </c>
      <c r="AG195" s="208">
        <f>IFERROR(IF($I195="","",VLOOKUP($I195,MASTER!$G:$CF,59,0))*$W195,0)</f>
        <v>0</v>
      </c>
      <c r="AH195" s="177"/>
      <c r="AI195" s="103"/>
      <c r="AJ195" s="213">
        <f t="shared" ref="AJ195" si="295">IF(L195="",0,P195*L195)</f>
        <v>0</v>
      </c>
      <c r="AL195" s="104"/>
      <c r="AM195" s="105" t="str">
        <f t="shared" ref="AM195" si="296">IF(L195="","",L195*P195)</f>
        <v/>
      </c>
      <c r="AN195" s="106" t="str">
        <f t="shared" ref="AN195" si="297">IF(W195="","",W195*P195)</f>
        <v/>
      </c>
      <c r="AO195" s="107" t="e">
        <f t="shared" ref="AO195" si="298">+W195/(60*24)</f>
        <v>#VALUE!</v>
      </c>
    </row>
    <row r="196" spans="1:41" s="206" customFormat="1" ht="51" hidden="1" customHeight="1">
      <c r="A196" s="271" t="e">
        <f>VLOOKUP($I196,MASTER!$B:$B,2,0)</f>
        <v>#N/A</v>
      </c>
      <c r="B196" s="272"/>
      <c r="C196" s="207"/>
      <c r="D196" s="93" t="str">
        <f>IF($I196="","",VLOOKUP($I196,MASTER!$G:$CF,2,0))</f>
        <v/>
      </c>
      <c r="E196" s="93" t="str">
        <f>IF($I196="","",VLOOKUP($I196,MASTER!$G:$CF,25,0))</f>
        <v/>
      </c>
      <c r="F196" s="93" t="str">
        <f>IF($I196="","",VLOOKUP($I196,MASTER!$G:$CF,27,0))</f>
        <v/>
      </c>
      <c r="G196" s="93"/>
      <c r="H196" s="94" t="str">
        <f t="shared" si="293"/>
        <v/>
      </c>
      <c r="I196" s="95"/>
      <c r="J196" s="96"/>
      <c r="K196" s="93"/>
      <c r="L196" s="244"/>
      <c r="M196" s="97"/>
      <c r="N196" s="226"/>
      <c r="O196" s="98"/>
      <c r="P196" s="93" t="str">
        <f>IF($I196="","",VLOOKUP($I196,MASTER!$G:$CF,65,0))</f>
        <v/>
      </c>
      <c r="Q196" s="93" t="str">
        <f>IF($I196="","",VLOOKUP($I196,MASTER!$G:$CF,37,0))</f>
        <v/>
      </c>
      <c r="R196" s="99" t="str">
        <f t="shared" si="273"/>
        <v/>
      </c>
      <c r="S196" s="208" t="str">
        <f>IF($I196="","",VLOOKUP($I196,MASTER!$G:$CF,39,0))</f>
        <v/>
      </c>
      <c r="T196" s="208" t="str">
        <f>IF($I196="","",VLOOKUP($I196,MASTER!$G:$CF,38,0))</f>
        <v/>
      </c>
      <c r="U196" s="291" t="str">
        <f t="shared" si="274"/>
        <v/>
      </c>
      <c r="V196" s="170" t="str">
        <f t="shared" si="275"/>
        <v/>
      </c>
      <c r="W196" s="292" t="str">
        <f t="shared" si="276"/>
        <v/>
      </c>
      <c r="X196" s="98"/>
      <c r="Y196" s="211" t="str">
        <f t="shared" si="294"/>
        <v/>
      </c>
      <c r="Z196" s="102" t="str">
        <f t="shared" ref="Z196" si="299">IF(I196="","",Y196+W196/1440)</f>
        <v/>
      </c>
      <c r="AA196" s="102"/>
      <c r="AB196" s="102"/>
      <c r="AC196" s="276"/>
      <c r="AD196" s="208">
        <f>IFERROR(IF($I196="","",VLOOKUP($I196,MASTER!$G:$CF,56,0))*$W196,0)</f>
        <v>0</v>
      </c>
      <c r="AE196" s="208">
        <f>IFERROR(IF($I196="","",VLOOKUP($I196,MASTER!$G:$CF,57,0))*$W196,0)</f>
        <v>0</v>
      </c>
      <c r="AF196" s="208">
        <f>IFERROR(IF($I196="","",VLOOKUP($I196,MASTER!$G:$CF,58,0))*$W196,0)</f>
        <v>0</v>
      </c>
      <c r="AG196" s="208">
        <f>IFERROR(IF($I196="","",VLOOKUP($I196,MASTER!$G:$CF,59,0))*$W196,0)</f>
        <v>0</v>
      </c>
      <c r="AH196" s="210"/>
      <c r="AI196" s="212"/>
      <c r="AJ196" s="213">
        <f t="shared" ref="AJ196" si="300">IF(L196="",0,P196*L196)</f>
        <v>0</v>
      </c>
      <c r="AL196" s="214"/>
      <c r="AM196" s="215" t="str">
        <f t="shared" ref="AM196" si="301">IF(L196="","",L196*P196)</f>
        <v/>
      </c>
      <c r="AN196" s="213" t="str">
        <f>IF(W196="","",W196*P196)</f>
        <v/>
      </c>
      <c r="AO196" s="216" t="e">
        <f>+W196/(60*24)</f>
        <v>#VALUE!</v>
      </c>
    </row>
    <row r="197" spans="1:41" s="206" customFormat="1" ht="48" hidden="1" customHeight="1">
      <c r="A197" s="271" t="e">
        <f>VLOOKUP($I197,MASTER!$B:$B,2,0)</f>
        <v>#N/A</v>
      </c>
      <c r="B197" s="272"/>
      <c r="C197" s="207"/>
      <c r="D197" s="93" t="str">
        <f>IF($I197="","",VLOOKUP($I197,MASTER!$G:$CF,2,0))</f>
        <v/>
      </c>
      <c r="E197" s="93" t="str">
        <f>IF($I197="","",VLOOKUP($I197,MASTER!$G:$CF,25,0))</f>
        <v/>
      </c>
      <c r="F197" s="93" t="str">
        <f>IF($I197="","",VLOOKUP($I197,MASTER!$G:$CF,27,0))</f>
        <v/>
      </c>
      <c r="G197" s="93"/>
      <c r="H197" s="94" t="str">
        <f t="shared" ref="H197" si="302">IF($L197&lt;$F197="0","0",IF($L197="","",ROUNDUP(L197/F197,0)))</f>
        <v/>
      </c>
      <c r="I197" s="95"/>
      <c r="J197" s="96"/>
      <c r="K197" s="93"/>
      <c r="L197" s="244"/>
      <c r="M197" s="97"/>
      <c r="N197" s="290"/>
      <c r="O197" s="98"/>
      <c r="P197" s="93" t="str">
        <f>IF($I197="","",VLOOKUP($I197,MASTER!$G:$CF,65,0))</f>
        <v/>
      </c>
      <c r="Q197" s="93" t="str">
        <f>IF($I197="","",VLOOKUP($I197,MASTER!$G:$CF,37,0))</f>
        <v/>
      </c>
      <c r="R197" s="99" t="str">
        <f t="shared" si="273"/>
        <v/>
      </c>
      <c r="S197" s="208" t="str">
        <f>IF($I197="","",VLOOKUP($I197,MASTER!$G:$CF,39,0))</f>
        <v/>
      </c>
      <c r="T197" s="208" t="str">
        <f>IF($I197="","",VLOOKUP($I197,MASTER!$G:$CF,38,0))</f>
        <v/>
      </c>
      <c r="U197" s="291" t="str">
        <f t="shared" si="274"/>
        <v/>
      </c>
      <c r="V197" s="170" t="str">
        <f t="shared" si="275"/>
        <v/>
      </c>
      <c r="W197" s="292" t="str">
        <f t="shared" si="276"/>
        <v/>
      </c>
      <c r="X197" s="98"/>
      <c r="Y197" s="211" t="str">
        <f t="shared" si="294"/>
        <v/>
      </c>
      <c r="Z197" s="102" t="str">
        <f>IF(I197="","",Y197+W197/1440)</f>
        <v/>
      </c>
      <c r="AA197" s="102"/>
      <c r="AB197" s="102"/>
      <c r="AC197" s="102"/>
      <c r="AD197" s="208">
        <f>IFERROR(IF($I197="","",VLOOKUP($I197,MASTER!$G:$CF,56,0))*$W197,0)</f>
        <v>0</v>
      </c>
      <c r="AE197" s="208">
        <f>IFERROR(IF($I197="","",VLOOKUP($I197,MASTER!$G:$CF,57,0))*$W197,0)</f>
        <v>0</v>
      </c>
      <c r="AF197" s="208">
        <f>IFERROR(IF($I197="","",VLOOKUP($I197,MASTER!$G:$CF,58,0))*$W197,0)</f>
        <v>0</v>
      </c>
      <c r="AG197" s="208">
        <f>IFERROR(IF($I197="","",VLOOKUP($I197,MASTER!$G:$CF,59,0))*$W197,0)</f>
        <v>0</v>
      </c>
      <c r="AH197" s="210"/>
      <c r="AI197" s="212"/>
      <c r="AJ197" s="213">
        <f>IF(L197="",0,P197*L197)</f>
        <v>0</v>
      </c>
      <c r="AL197" s="214"/>
      <c r="AM197" s="215" t="str">
        <f>IF(L197="","",L197*P197)</f>
        <v/>
      </c>
      <c r="AN197" s="213" t="str">
        <f>IF(W197="","",W197*P197)</f>
        <v/>
      </c>
      <c r="AO197" s="216" t="e">
        <f>+W197/(60*24)</f>
        <v>#VALUE!</v>
      </c>
    </row>
    <row r="198" spans="1:41" s="206" customFormat="1" ht="38.25" hidden="1" customHeight="1">
      <c r="A198" s="271" t="e">
        <f>VLOOKUP($I198,MASTER!$B:$B,2,0)</f>
        <v>#N/A</v>
      </c>
      <c r="B198" s="272"/>
      <c r="C198" s="207"/>
      <c r="D198" s="93" t="str">
        <f>IF($I198="","",VLOOKUP($I198,MASTER!$G:$CF,2,0))</f>
        <v/>
      </c>
      <c r="E198" s="93" t="str">
        <f>IF($I198="","",VLOOKUP($I198,MASTER!$G:$CF,25,0))</f>
        <v/>
      </c>
      <c r="F198" s="93" t="str">
        <f>IF($I198="","",VLOOKUP($I198,MASTER!$G:$CF,27,0))</f>
        <v/>
      </c>
      <c r="G198" s="93"/>
      <c r="H198" s="94" t="str">
        <f t="shared" ref="H198:H199" si="303">IF($L198&lt;$F198="0","0",IF($L198="","",ROUNDUP(L198/F198,0)))</f>
        <v/>
      </c>
      <c r="I198" s="95"/>
      <c r="J198" s="96"/>
      <c r="K198" s="93"/>
      <c r="L198" s="244"/>
      <c r="M198" s="97"/>
      <c r="N198" s="290"/>
      <c r="O198" s="98"/>
      <c r="P198" s="93" t="str">
        <f>IF($I198="","",VLOOKUP($I198,MASTER!$G:$CF,65,0))</f>
        <v/>
      </c>
      <c r="Q198" s="93" t="str">
        <f>IF($I198="","",VLOOKUP($I198,MASTER!$G:$CF,37,0))</f>
        <v/>
      </c>
      <c r="R198" s="99" t="str">
        <f t="shared" si="273"/>
        <v/>
      </c>
      <c r="S198" s="208" t="str">
        <f>IF($I198="","",VLOOKUP($I198,MASTER!$G:$CF,39,0))</f>
        <v/>
      </c>
      <c r="T198" s="208" t="str">
        <f>IF($I198="","",VLOOKUP($I198,MASTER!$G:$CF,38,0))</f>
        <v/>
      </c>
      <c r="U198" s="291" t="str">
        <f t="shared" si="274"/>
        <v/>
      </c>
      <c r="V198" s="170" t="str">
        <f t="shared" si="275"/>
        <v/>
      </c>
      <c r="W198" s="292" t="str">
        <f t="shared" si="276"/>
        <v/>
      </c>
      <c r="X198" s="98"/>
      <c r="Y198" s="211" t="str">
        <f t="shared" si="294"/>
        <v/>
      </c>
      <c r="Z198" s="102" t="str">
        <f t="shared" ref="Z198" si="304">IF(I198="","",Y198+W198/1440)</f>
        <v/>
      </c>
      <c r="AA198" s="102"/>
      <c r="AB198" s="102"/>
      <c r="AC198" s="102"/>
      <c r="AD198" s="208">
        <f>IFERROR(IF($I198="","",VLOOKUP($I198,MASTER!$G:$CF,56,0))*$W198,0)</f>
        <v>0</v>
      </c>
      <c r="AE198" s="208">
        <f>IFERROR(IF($I198="","",VLOOKUP($I198,MASTER!$G:$CF,57,0))*$W198,0)</f>
        <v>0</v>
      </c>
      <c r="AF198" s="208">
        <f>IFERROR(IF($I198="","",VLOOKUP($I198,MASTER!$G:$CF,58,0))*$W198,0)</f>
        <v>0</v>
      </c>
      <c r="AG198" s="208">
        <f>IFERROR(IF($I198="","",VLOOKUP($I198,MASTER!$G:$CF,59,0))*$W198,0)</f>
        <v>0</v>
      </c>
      <c r="AH198" s="210"/>
      <c r="AI198" s="212"/>
      <c r="AJ198" s="213">
        <f t="shared" ref="AJ198" si="305">IF(L198="",0,P198*L198)</f>
        <v>0</v>
      </c>
      <c r="AL198" s="214"/>
      <c r="AM198" s="215" t="str">
        <f t="shared" ref="AM198:AM199" si="306">IF(L198="","",L198*P198)</f>
        <v/>
      </c>
      <c r="AN198" s="213" t="str">
        <f t="shared" ref="AN198" si="307">IF(W198="","",W198*P198)</f>
        <v/>
      </c>
      <c r="AO198" s="216" t="e">
        <f t="shared" ref="AO198" si="308">+W198/(60*24)</f>
        <v>#VALUE!</v>
      </c>
    </row>
    <row r="199" spans="1:41" ht="48" hidden="1" customHeight="1">
      <c r="A199" s="271" t="e">
        <f>VLOOKUP($I199,MASTER!$B:$B,2,0)</f>
        <v>#N/A</v>
      </c>
      <c r="C199" s="207"/>
      <c r="D199" s="93" t="str">
        <f>IF($I199="","",VLOOKUP($I199,MASTER!$G:$CF,2,0))</f>
        <v/>
      </c>
      <c r="E199" s="93" t="str">
        <f>IF($I199="","",VLOOKUP($I199,MASTER!$G:$CF,25,0))</f>
        <v/>
      </c>
      <c r="F199" s="93" t="str">
        <f>IF($I199="","",VLOOKUP($I199,MASTER!$G:$CF,27,0))</f>
        <v/>
      </c>
      <c r="G199" s="93"/>
      <c r="H199" s="94" t="str">
        <f t="shared" si="303"/>
        <v/>
      </c>
      <c r="I199" s="95"/>
      <c r="J199" s="96"/>
      <c r="K199" s="93"/>
      <c r="L199" s="244"/>
      <c r="M199" s="97"/>
      <c r="N199" s="290"/>
      <c r="O199" s="98"/>
      <c r="P199" s="93" t="str">
        <f>IF($I199="","",VLOOKUP($I199,MASTER!$G:$CF,65,0))</f>
        <v/>
      </c>
      <c r="Q199" s="93" t="str">
        <f>IF($I199="","",VLOOKUP($I199,MASTER!$G:$CF,37,0))</f>
        <v/>
      </c>
      <c r="R199" s="99" t="str">
        <f t="shared" si="273"/>
        <v/>
      </c>
      <c r="S199" s="208" t="str">
        <f>IF($I199="","",VLOOKUP($I199,MASTER!$G:$CF,39,0))</f>
        <v/>
      </c>
      <c r="T199" s="208" t="str">
        <f>IF($I199="","",VLOOKUP($I199,MASTER!$G:$CF,38,0))</f>
        <v/>
      </c>
      <c r="U199" s="291" t="str">
        <f t="shared" si="274"/>
        <v/>
      </c>
      <c r="V199" s="170" t="str">
        <f t="shared" si="275"/>
        <v/>
      </c>
      <c r="W199" s="292" t="str">
        <f t="shared" si="276"/>
        <v/>
      </c>
      <c r="X199" s="98"/>
      <c r="Y199" s="211" t="str">
        <f t="shared" si="294"/>
        <v/>
      </c>
      <c r="Z199" s="102" t="str">
        <f>IF(I199="","",Y199+W199/1440)</f>
        <v/>
      </c>
      <c r="AA199" s="102"/>
      <c r="AB199" s="102"/>
      <c r="AC199" s="194"/>
      <c r="AD199" s="208">
        <f>IFERROR(IF($I199="","",VLOOKUP($I199,MASTER!$G:$CF,56,0))*$W199,0)</f>
        <v>0</v>
      </c>
      <c r="AE199" s="208">
        <f>IFERROR(IF($I199="","",VLOOKUP($I199,MASTER!$G:$CF,57,0))*$W199,0)</f>
        <v>0</v>
      </c>
      <c r="AF199" s="208">
        <f>IFERROR(IF($I199="","",VLOOKUP($I199,MASTER!$G:$CF,58,0))*$W199,0)</f>
        <v>0</v>
      </c>
      <c r="AG199" s="208">
        <f>IFERROR(IF($I199="","",VLOOKUP($I199,MASTER!$G:$CF,59,0))*$W199,0)</f>
        <v>0</v>
      </c>
      <c r="AH199" s="177"/>
      <c r="AI199" s="103"/>
      <c r="AJ199" s="213">
        <f t="shared" ref="AJ199" si="309">IF(L199="",0,P199*L199)</f>
        <v>0</v>
      </c>
      <c r="AL199" s="104"/>
      <c r="AM199" s="105" t="str">
        <f t="shared" si="306"/>
        <v/>
      </c>
      <c r="AN199" s="106" t="str">
        <f>IF(W199="","",W199*P199)</f>
        <v/>
      </c>
      <c r="AO199" s="107" t="e">
        <f>+W199/(60*24)</f>
        <v>#VALUE!</v>
      </c>
    </row>
    <row r="200" spans="1:41" s="206" customFormat="1" ht="45.75" hidden="1" customHeight="1">
      <c r="A200" s="271" t="e">
        <f>VLOOKUP($I200,MASTER!$B:$B,2,0)</f>
        <v>#N/A</v>
      </c>
      <c r="B200" s="272"/>
      <c r="C200" s="207"/>
      <c r="D200" s="93" t="str">
        <f>IF($I200="","",VLOOKUP($I200,MASTER!$G:$CF,2,0))</f>
        <v/>
      </c>
      <c r="E200" s="93" t="str">
        <f>IF($I200="","",VLOOKUP($I200,MASTER!$G:$CF,25,0))</f>
        <v/>
      </c>
      <c r="F200" s="93" t="str">
        <f>IF($I200="","",VLOOKUP($I200,MASTER!$G:$CF,27,0))</f>
        <v/>
      </c>
      <c r="G200" s="93"/>
      <c r="H200" s="94" t="str">
        <f>IF($L200&lt;$F200="0","0",IF($L200="","",ROUNDUP(L200/F200,0)))</f>
        <v/>
      </c>
      <c r="I200" s="95"/>
      <c r="J200" s="96"/>
      <c r="K200" s="93"/>
      <c r="L200" s="244"/>
      <c r="M200" s="97"/>
      <c r="N200" s="290"/>
      <c r="O200" s="98"/>
      <c r="P200" s="93" t="str">
        <f>IF($I200="","",VLOOKUP($I200,MASTER!$G:$CF,65,0))</f>
        <v/>
      </c>
      <c r="Q200" s="93" t="str">
        <f>IF($I200="","",VLOOKUP($I200,MASTER!$G:$CF,37,0))</f>
        <v/>
      </c>
      <c r="R200" s="99" t="str">
        <f t="shared" si="273"/>
        <v/>
      </c>
      <c r="S200" s="208" t="str">
        <f>IF($I200="","",VLOOKUP($I200,MASTER!$G:$CF,39,0))</f>
        <v/>
      </c>
      <c r="T200" s="208" t="str">
        <f>IF($I200="","",VLOOKUP($I200,MASTER!$G:$CF,38,0))</f>
        <v/>
      </c>
      <c r="U200" s="291" t="str">
        <f t="shared" si="274"/>
        <v/>
      </c>
      <c r="V200" s="170" t="str">
        <f t="shared" si="275"/>
        <v/>
      </c>
      <c r="W200" s="292" t="str">
        <f t="shared" si="276"/>
        <v/>
      </c>
      <c r="X200" s="98"/>
      <c r="Y200" s="211" t="str">
        <f t="shared" si="294"/>
        <v/>
      </c>
      <c r="Z200" s="102" t="str">
        <f t="shared" ref="Z200" si="310">IF(I200="","",Y200+W200/1440)</f>
        <v/>
      </c>
      <c r="AA200" s="102"/>
      <c r="AB200" s="102"/>
      <c r="AC200" s="102"/>
      <c r="AD200" s="208">
        <f>IFERROR(IF($I200="","",VLOOKUP($I200,MASTER!$G:$CF,56,0))*$W200,0)</f>
        <v>0</v>
      </c>
      <c r="AE200" s="208">
        <f>IFERROR(IF($I200="","",VLOOKUP($I200,MASTER!$G:$CF,57,0))*$W200,0)</f>
        <v>0</v>
      </c>
      <c r="AF200" s="208">
        <f>IFERROR(IF($I200="","",VLOOKUP($I200,MASTER!$G:$CF,58,0))*$W200,0)</f>
        <v>0</v>
      </c>
      <c r="AG200" s="208">
        <f>IFERROR(IF($I200="","",VLOOKUP($I200,MASTER!$G:$CF,59,0))*$W200,0)</f>
        <v>0</v>
      </c>
      <c r="AH200" s="210"/>
      <c r="AI200" s="212"/>
      <c r="AJ200" s="213">
        <f t="shared" ref="AJ200" si="311">IF(L200="",0,P200*L200)</f>
        <v>0</v>
      </c>
      <c r="AL200" s="214"/>
      <c r="AM200" s="215" t="str">
        <f t="shared" ref="AM200" si="312">IF(L200="","",L200*P200)</f>
        <v/>
      </c>
      <c r="AN200" s="213" t="str">
        <f>IF(W200="","",W200*P200)</f>
        <v/>
      </c>
      <c r="AO200" s="216" t="e">
        <f>+W200/(60*24)</f>
        <v>#VALUE!</v>
      </c>
    </row>
    <row r="201" spans="1:41" ht="54.75" hidden="1" customHeight="1">
      <c r="A201" s="271" t="e">
        <f>VLOOKUP($I201,MASTER!$B:$B,2,0)</f>
        <v>#N/A</v>
      </c>
      <c r="C201" s="207"/>
      <c r="D201" s="93" t="str">
        <f>IF($I201="","",VLOOKUP($I201,MASTER!$G:$CF,2,0))</f>
        <v/>
      </c>
      <c r="E201" s="93" t="str">
        <f>IF($I201="","",VLOOKUP($I201,MASTER!$G:$CF,25,0))</f>
        <v/>
      </c>
      <c r="F201" s="93" t="str">
        <f>IF($I201="","",VLOOKUP($I201,MASTER!$G:$CF,27,0))</f>
        <v/>
      </c>
      <c r="G201" s="93"/>
      <c r="H201" s="94" t="str">
        <f>IF($L201&lt;$F201="0","0",IF($L201="","",ROUNDUP(L201/F201,0)))</f>
        <v/>
      </c>
      <c r="I201" s="95"/>
      <c r="J201" s="96"/>
      <c r="K201" s="93"/>
      <c r="L201" s="244"/>
      <c r="M201" s="97"/>
      <c r="N201" s="226"/>
      <c r="O201" s="98"/>
      <c r="P201" s="93" t="str">
        <f>IF($I201="","",VLOOKUP($I201,MASTER!$G:$CF,65,0))</f>
        <v/>
      </c>
      <c r="Q201" s="93" t="str">
        <f>IF($I201="","",VLOOKUP($I201,MASTER!$G:$CF,37,0))</f>
        <v/>
      </c>
      <c r="R201" s="99" t="str">
        <f t="shared" si="273"/>
        <v/>
      </c>
      <c r="S201" s="208" t="str">
        <f>IF($I201="","",VLOOKUP($I201,MASTER!$G:$CF,39,0))</f>
        <v/>
      </c>
      <c r="T201" s="208" t="str">
        <f>IF($I201="","",VLOOKUP($I201,MASTER!$G:$CF,38,0))</f>
        <v/>
      </c>
      <c r="U201" s="291" t="str">
        <f t="shared" si="274"/>
        <v/>
      </c>
      <c r="V201" s="170" t="str">
        <f t="shared" si="275"/>
        <v/>
      </c>
      <c r="W201" s="292" t="str">
        <f t="shared" si="276"/>
        <v/>
      </c>
      <c r="X201" s="98"/>
      <c r="Y201" s="211" t="str">
        <f t="shared" si="294"/>
        <v/>
      </c>
      <c r="Z201" s="102" t="str">
        <f>IF(I201="","",Y201+W201/1440)</f>
        <v/>
      </c>
      <c r="AA201" s="102"/>
      <c r="AB201" s="102"/>
      <c r="AC201" s="102"/>
      <c r="AD201" s="208">
        <f>IFERROR(IF($I201="","",VLOOKUP($I201,MASTER!$G:$CF,56,0))*$W201,0)</f>
        <v>0</v>
      </c>
      <c r="AE201" s="208">
        <f>IFERROR(IF($I201="","",VLOOKUP($I201,MASTER!$G:$CF,57,0))*$W201,0)</f>
        <v>0</v>
      </c>
      <c r="AF201" s="208">
        <f>IFERROR(IF($I201="","",VLOOKUP($I201,MASTER!$G:$CF,58,0))*$W201,0)</f>
        <v>0</v>
      </c>
      <c r="AG201" s="208">
        <f>IFERROR(IF($I201="","",VLOOKUP($I201,MASTER!$G:$CF,59,0))*$W201,0)</f>
        <v>0</v>
      </c>
      <c r="AH201" s="210"/>
      <c r="AI201" s="212"/>
      <c r="AJ201" s="213">
        <f>IF(L201="",0,P201*L201)</f>
        <v>0</v>
      </c>
      <c r="AL201" s="104"/>
      <c r="AM201" s="105" t="str">
        <f t="shared" ref="AM201" si="313">IF(L201="","",L201*P201)</f>
        <v/>
      </c>
      <c r="AN201" s="106" t="str">
        <f t="shared" ref="AN201" si="314">IF(W201="","",W201*P201)</f>
        <v/>
      </c>
      <c r="AO201" s="107" t="e">
        <f t="shared" ref="AO201" si="315">+W201/(60*24)</f>
        <v>#VALUE!</v>
      </c>
    </row>
    <row r="202" spans="1:41" ht="51" hidden="1" customHeight="1">
      <c r="A202" s="271" t="e">
        <f>VLOOKUP($I202,MASTER!$B:$B,2,0)</f>
        <v>#N/A</v>
      </c>
      <c r="C202" s="207"/>
      <c r="D202" s="93" t="str">
        <f>IF($I202="","",VLOOKUP($I202,MASTER!$G:$CF,2,0))</f>
        <v/>
      </c>
      <c r="E202" s="93" t="str">
        <f>IF($I202="","",VLOOKUP($I202,MASTER!$G:$CF,25,0))</f>
        <v/>
      </c>
      <c r="F202" s="93" t="str">
        <f>IF($I202="","",VLOOKUP($I202,MASTER!$G:$CF,27,0))</f>
        <v/>
      </c>
      <c r="G202" s="93"/>
      <c r="H202" s="94" t="str">
        <f t="shared" ref="H202:H212" si="316">IF($L202&lt;$F202="0","0",IF($L202="","",ROUNDUP(L202/F202,0)))</f>
        <v/>
      </c>
      <c r="I202" s="95"/>
      <c r="J202" s="96"/>
      <c r="K202" s="93"/>
      <c r="L202" s="244"/>
      <c r="M202" s="97"/>
      <c r="N202" s="226"/>
      <c r="O202" s="98"/>
      <c r="P202" s="93" t="str">
        <f>IF($I202="","",VLOOKUP($I202,MASTER!$G:$CF,65,0))</f>
        <v/>
      </c>
      <c r="Q202" s="93" t="str">
        <f>IF($I202="","",VLOOKUP($I202,MASTER!$G:$CF,37,0))</f>
        <v/>
      </c>
      <c r="R202" s="99" t="str">
        <f t="shared" si="273"/>
        <v/>
      </c>
      <c r="S202" s="208" t="str">
        <f>IF($I202="","",VLOOKUP($I202,MASTER!$G:$CF,39,0))</f>
        <v/>
      </c>
      <c r="T202" s="208" t="str">
        <f>IF($I202="","",VLOOKUP($I202,MASTER!$G:$CF,38,0))</f>
        <v/>
      </c>
      <c r="U202" s="291" t="str">
        <f t="shared" si="274"/>
        <v/>
      </c>
      <c r="V202" s="170" t="str">
        <f t="shared" si="275"/>
        <v/>
      </c>
      <c r="W202" s="292" t="str">
        <f t="shared" si="276"/>
        <v/>
      </c>
      <c r="X202" s="98"/>
      <c r="Y202" s="211"/>
      <c r="Z202" s="102" t="str">
        <f t="shared" ref="Z202:Z212" si="317">IF(I202="","",Y202+W202/1440)</f>
        <v/>
      </c>
      <c r="AA202" s="102"/>
      <c r="AB202" s="102"/>
      <c r="AC202" s="102"/>
      <c r="AD202" s="208">
        <f>IFERROR(IF($I202="","",VLOOKUP($I202,MASTER!$G:$CF,56,0))*$W202,0)</f>
        <v>0</v>
      </c>
      <c r="AE202" s="208">
        <f>IFERROR(IF($I202="","",VLOOKUP($I202,MASTER!$G:$CF,57,0))*$W202,0)</f>
        <v>0</v>
      </c>
      <c r="AF202" s="208">
        <f>IFERROR(IF($I202="","",VLOOKUP($I202,MASTER!$G:$CF,58,0))*$W202,0)</f>
        <v>0</v>
      </c>
      <c r="AG202" s="208">
        <f>IFERROR(IF($I202="","",VLOOKUP($I202,MASTER!$G:$CF,59,0))*$W202,0)</f>
        <v>0</v>
      </c>
      <c r="AH202" s="177"/>
      <c r="AI202" s="103"/>
      <c r="AJ202" s="213">
        <f t="shared" ref="AJ202:AJ212" si="318">IF(L202="",0,P202*L202)</f>
        <v>0</v>
      </c>
      <c r="AL202" s="104"/>
      <c r="AM202" s="105" t="str">
        <f>IF(L202="","",L202*P202)</f>
        <v/>
      </c>
      <c r="AN202" s="106" t="str">
        <f>IF(W202="","",W202*P202)</f>
        <v/>
      </c>
      <c r="AO202" s="107" t="e">
        <f>+W202/(60*24)</f>
        <v>#VALUE!</v>
      </c>
    </row>
    <row r="203" spans="1:41" s="206" customFormat="1" ht="43.5" hidden="1" customHeight="1">
      <c r="A203" s="271" t="e">
        <f>VLOOKUP($I203,MASTER!$B:$B,2,0)</f>
        <v>#N/A</v>
      </c>
      <c r="B203" s="272"/>
      <c r="C203" s="207"/>
      <c r="D203" s="93" t="str">
        <f>IF($I203="","",VLOOKUP($I203,MASTER!$G:$CF,2,0))</f>
        <v/>
      </c>
      <c r="E203" s="93" t="str">
        <f>IF($I203="","",VLOOKUP($I203,MASTER!$G:$CF,25,0))</f>
        <v/>
      </c>
      <c r="F203" s="93" t="str">
        <f>IF($I203="","",VLOOKUP($I203,MASTER!$G:$CF,27,0))</f>
        <v/>
      </c>
      <c r="G203" s="93"/>
      <c r="H203" s="94" t="str">
        <f t="shared" si="316"/>
        <v/>
      </c>
      <c r="I203" s="95"/>
      <c r="J203" s="96"/>
      <c r="K203" s="93"/>
      <c r="L203" s="244"/>
      <c r="M203" s="97"/>
      <c r="N203" s="226"/>
      <c r="O203" s="98"/>
      <c r="P203" s="93" t="str">
        <f>IF($I203="","",VLOOKUP($I203,MASTER!$G:$CF,65,0))</f>
        <v/>
      </c>
      <c r="Q203" s="93" t="str">
        <f>IF($I203="","",VLOOKUP($I203,MASTER!$G:$CF,37,0))</f>
        <v/>
      </c>
      <c r="R203" s="99" t="str">
        <f t="shared" si="273"/>
        <v/>
      </c>
      <c r="S203" s="208" t="str">
        <f>IF($I203="","",VLOOKUP($I203,MASTER!$G:$CF,39,0))</f>
        <v/>
      </c>
      <c r="T203" s="208" t="str">
        <f>IF($I203="","",VLOOKUP($I203,MASTER!$G:$CF,38,0))</f>
        <v/>
      </c>
      <c r="U203" s="291" t="str">
        <f t="shared" si="274"/>
        <v/>
      </c>
      <c r="V203" s="170" t="str">
        <f t="shared" si="275"/>
        <v/>
      </c>
      <c r="W203" s="292" t="str">
        <f t="shared" si="276"/>
        <v/>
      </c>
      <c r="X203" s="98"/>
      <c r="Y203" s="211" t="str">
        <f t="shared" ref="Y203:Y212" si="319">+Z202</f>
        <v/>
      </c>
      <c r="Z203" s="102" t="str">
        <f t="shared" si="317"/>
        <v/>
      </c>
      <c r="AA203" s="102"/>
      <c r="AB203" s="102"/>
      <c r="AC203" s="102"/>
      <c r="AD203" s="208">
        <f>IFERROR(IF($I203="","",VLOOKUP($I203,MASTER!$G:$CF,56,0))*$W203,0)</f>
        <v>0</v>
      </c>
      <c r="AE203" s="208">
        <f>IFERROR(IF($I203="","",VLOOKUP($I203,MASTER!$G:$CF,57,0))*$W203,0)</f>
        <v>0</v>
      </c>
      <c r="AF203" s="208">
        <f>IFERROR(IF($I203="","",VLOOKUP($I203,MASTER!$G:$CF,58,0))*$W203,0)</f>
        <v>0</v>
      </c>
      <c r="AG203" s="208">
        <f>IFERROR(IF($I203="","",VLOOKUP($I203,MASTER!$G:$CF,59,0))*$W203,0)</f>
        <v>0</v>
      </c>
      <c r="AH203" s="210"/>
      <c r="AI203" s="212"/>
      <c r="AJ203" s="213">
        <f t="shared" si="318"/>
        <v>0</v>
      </c>
      <c r="AL203" s="214"/>
      <c r="AM203" s="215" t="str">
        <f t="shared" ref="AM203" si="320">IF(L203="","",L203*P203)</f>
        <v/>
      </c>
      <c r="AN203" s="213" t="str">
        <f t="shared" ref="AN203" si="321">IF(W203="","",W203*P203)</f>
        <v/>
      </c>
      <c r="AO203" s="216" t="e">
        <f t="shared" ref="AO203" si="322">+W203/(60*24)</f>
        <v>#VALUE!</v>
      </c>
    </row>
    <row r="204" spans="1:41" s="206" customFormat="1" ht="49.5" hidden="1" customHeight="1">
      <c r="A204" s="271" t="e">
        <f>VLOOKUP($I204,MASTER!$B:$B,2,0)</f>
        <v>#N/A</v>
      </c>
      <c r="B204" s="272"/>
      <c r="C204" s="207"/>
      <c r="D204" s="93" t="str">
        <f>IF($I204="","",VLOOKUP($I204,MASTER!$G:$CF,2,0))</f>
        <v/>
      </c>
      <c r="E204" s="93" t="str">
        <f>IF($I204="","",VLOOKUP($I204,MASTER!$G:$CF,25,0))</f>
        <v/>
      </c>
      <c r="F204" s="93" t="str">
        <f>IF($I204="","",VLOOKUP($I204,MASTER!$G:$CF,27,0))</f>
        <v/>
      </c>
      <c r="G204" s="93"/>
      <c r="H204" s="94" t="str">
        <f t="shared" si="316"/>
        <v/>
      </c>
      <c r="I204" s="95"/>
      <c r="J204" s="96"/>
      <c r="K204" s="93"/>
      <c r="L204" s="244"/>
      <c r="M204" s="97"/>
      <c r="N204" s="226"/>
      <c r="O204" s="98"/>
      <c r="P204" s="93" t="str">
        <f>IF($I204="","",VLOOKUP($I204,MASTER!$G:$CF,65,0))</f>
        <v/>
      </c>
      <c r="Q204" s="93" t="str">
        <f>IF($I204="","",VLOOKUP($I204,MASTER!$G:$CF,37,0))</f>
        <v/>
      </c>
      <c r="R204" s="99" t="str">
        <f t="shared" si="273"/>
        <v/>
      </c>
      <c r="S204" s="208" t="str">
        <f>IF($I204="","",VLOOKUP($I204,MASTER!$G:$CF,39,0))</f>
        <v/>
      </c>
      <c r="T204" s="208" t="str">
        <f>IF($I204="","",VLOOKUP($I204,MASTER!$G:$CF,38,0))</f>
        <v/>
      </c>
      <c r="U204" s="291" t="str">
        <f t="shared" si="274"/>
        <v/>
      </c>
      <c r="V204" s="170" t="str">
        <f t="shared" si="275"/>
        <v/>
      </c>
      <c r="W204" s="292" t="str">
        <f t="shared" si="276"/>
        <v/>
      </c>
      <c r="X204" s="98"/>
      <c r="Y204" s="211" t="str">
        <f t="shared" si="319"/>
        <v/>
      </c>
      <c r="Z204" s="102" t="str">
        <f t="shared" si="317"/>
        <v/>
      </c>
      <c r="AA204" s="102"/>
      <c r="AB204" s="102"/>
      <c r="AC204" s="102"/>
      <c r="AD204" s="208">
        <f>IFERROR(IF($I204="","",VLOOKUP($I204,MASTER!$G:$CF,56,0))*$W204,0)</f>
        <v>0</v>
      </c>
      <c r="AE204" s="208">
        <f>IFERROR(IF($I204="","",VLOOKUP($I204,MASTER!$G:$CF,57,0))*$W204,0)</f>
        <v>0</v>
      </c>
      <c r="AF204" s="208">
        <f>IFERROR(IF($I204="","",VLOOKUP($I204,MASTER!$G:$CF,58,0))*$W204,0)</f>
        <v>0</v>
      </c>
      <c r="AG204" s="208">
        <f>IFERROR(IF($I204="","",VLOOKUP($I204,MASTER!$G:$CF,59,0))*$W204,0)</f>
        <v>0</v>
      </c>
      <c r="AH204" s="210"/>
      <c r="AI204" s="212"/>
      <c r="AJ204" s="213">
        <f t="shared" si="318"/>
        <v>0</v>
      </c>
      <c r="AL204" s="214"/>
      <c r="AM204" s="215"/>
      <c r="AN204" s="213"/>
      <c r="AO204" s="216"/>
    </row>
    <row r="205" spans="1:41" s="206" customFormat="1" ht="47.25" hidden="1" customHeight="1">
      <c r="A205" s="271" t="e">
        <f>VLOOKUP($I205,MASTER!$B:$B,2,0)</f>
        <v>#N/A</v>
      </c>
      <c r="B205" s="272"/>
      <c r="C205" s="207"/>
      <c r="D205" s="93" t="str">
        <f>IF($I205="","",VLOOKUP($I205,MASTER!$G:$CF,2,0))</f>
        <v/>
      </c>
      <c r="E205" s="93" t="str">
        <f>IF($I205="","",VLOOKUP($I205,MASTER!$G:$CF,25,0))</f>
        <v/>
      </c>
      <c r="F205" s="93" t="str">
        <f>IF($I205="","",VLOOKUP($I205,MASTER!$G:$CF,27,0))</f>
        <v/>
      </c>
      <c r="G205" s="93"/>
      <c r="H205" s="94" t="str">
        <f t="shared" si="316"/>
        <v/>
      </c>
      <c r="I205" s="95"/>
      <c r="J205" s="96"/>
      <c r="K205" s="93"/>
      <c r="L205" s="244"/>
      <c r="M205" s="97"/>
      <c r="N205" s="226"/>
      <c r="O205" s="98"/>
      <c r="P205" s="93" t="str">
        <f>IF($I205="","",VLOOKUP($I205,MASTER!$G:$CF,65,0))</f>
        <v/>
      </c>
      <c r="Q205" s="93" t="str">
        <f>IF($I205="","",VLOOKUP($I205,MASTER!$G:$CF,37,0))</f>
        <v/>
      </c>
      <c r="R205" s="99" t="str">
        <f t="shared" si="273"/>
        <v/>
      </c>
      <c r="S205" s="208" t="str">
        <f>IF($I205="","",VLOOKUP($I205,MASTER!$G:$CF,39,0))</f>
        <v/>
      </c>
      <c r="T205" s="208" t="str">
        <f>IF($I205="","",VLOOKUP($I205,MASTER!$G:$CF,38,0))</f>
        <v/>
      </c>
      <c r="U205" s="291" t="str">
        <f t="shared" si="274"/>
        <v/>
      </c>
      <c r="V205" s="170" t="str">
        <f t="shared" si="275"/>
        <v/>
      </c>
      <c r="W205" s="292" t="str">
        <f t="shared" si="276"/>
        <v/>
      </c>
      <c r="X205" s="98"/>
      <c r="Y205" s="211" t="str">
        <f t="shared" si="319"/>
        <v/>
      </c>
      <c r="Z205" s="102" t="str">
        <f t="shared" si="317"/>
        <v/>
      </c>
      <c r="AA205" s="102"/>
      <c r="AB205" s="102"/>
      <c r="AC205" s="102"/>
      <c r="AD205" s="208">
        <f>IFERROR(IF($I205="","",VLOOKUP($I205,MASTER!$G:$CF,56,0))*$W205,0)</f>
        <v>0</v>
      </c>
      <c r="AE205" s="208">
        <f>IFERROR(IF($I205="","",VLOOKUP($I205,MASTER!$G:$CF,57,0))*$W205,0)</f>
        <v>0</v>
      </c>
      <c r="AF205" s="208">
        <f>IFERROR(IF($I205="","",VLOOKUP($I205,MASTER!$G:$CF,58,0))*$W205,0)</f>
        <v>0</v>
      </c>
      <c r="AG205" s="208">
        <f>IFERROR(IF($I205="","",VLOOKUP($I205,MASTER!$G:$CF,59,0))*$W205,0)</f>
        <v>0</v>
      </c>
      <c r="AH205" s="210"/>
      <c r="AI205" s="212"/>
      <c r="AJ205" s="213">
        <f t="shared" si="318"/>
        <v>0</v>
      </c>
      <c r="AL205" s="214"/>
      <c r="AM205" s="215" t="str">
        <f t="shared" ref="AM205" si="323">IF(L205="","",L205*P205)</f>
        <v/>
      </c>
      <c r="AN205" s="213" t="str">
        <f t="shared" ref="AN205" si="324">IF(W205="","",W205*P205)</f>
        <v/>
      </c>
      <c r="AO205" s="216" t="e">
        <f t="shared" ref="AO205" si="325">+W205/(60*24)</f>
        <v>#VALUE!</v>
      </c>
    </row>
    <row r="206" spans="1:41" ht="51.75" hidden="1" customHeight="1">
      <c r="A206" s="271" t="e">
        <f>VLOOKUP($I206,MASTER!$B:$B,2,0)</f>
        <v>#N/A</v>
      </c>
      <c r="C206" s="207"/>
      <c r="D206" s="93" t="str">
        <f>IF($I206="","",VLOOKUP($I206,MASTER!$G:$CF,2,0))</f>
        <v/>
      </c>
      <c r="E206" s="93" t="str">
        <f>IF($I206="","",VLOOKUP($I206,MASTER!$G:$CF,25,0))</f>
        <v/>
      </c>
      <c r="F206" s="93" t="str">
        <f>IF($I206="","",VLOOKUP($I206,MASTER!$G:$CF,27,0))</f>
        <v/>
      </c>
      <c r="G206" s="93"/>
      <c r="H206" s="94" t="str">
        <f t="shared" si="316"/>
        <v/>
      </c>
      <c r="I206" s="95"/>
      <c r="J206" s="96"/>
      <c r="K206" s="93"/>
      <c r="L206" s="244"/>
      <c r="M206" s="97"/>
      <c r="N206" s="226"/>
      <c r="O206" s="98"/>
      <c r="P206" s="93" t="str">
        <f>IF($I206="","",VLOOKUP($I206,MASTER!$G:$CF,65,0))</f>
        <v/>
      </c>
      <c r="Q206" s="93" t="str">
        <f>IF($I206="","",VLOOKUP($I206,MASTER!$G:$CF,37,0))</f>
        <v/>
      </c>
      <c r="R206" s="99" t="str">
        <f t="shared" si="273"/>
        <v/>
      </c>
      <c r="S206" s="208" t="str">
        <f>IF($I206="","",VLOOKUP($I206,MASTER!$G:$CF,39,0))</f>
        <v/>
      </c>
      <c r="T206" s="208" t="str">
        <f>IF($I206="","",VLOOKUP($I206,MASTER!$G:$CF,38,0))</f>
        <v/>
      </c>
      <c r="U206" s="291" t="str">
        <f t="shared" si="274"/>
        <v/>
      </c>
      <c r="V206" s="170" t="str">
        <f t="shared" si="275"/>
        <v/>
      </c>
      <c r="W206" s="292" t="str">
        <f t="shared" si="276"/>
        <v/>
      </c>
      <c r="X206" s="98"/>
      <c r="Y206" s="211" t="str">
        <f t="shared" si="319"/>
        <v/>
      </c>
      <c r="Z206" s="102" t="str">
        <f t="shared" si="317"/>
        <v/>
      </c>
      <c r="AA206" s="102"/>
      <c r="AB206" s="102"/>
      <c r="AC206" s="102"/>
      <c r="AD206" s="208">
        <f>IFERROR(IF($I206="","",VLOOKUP($I206,MASTER!$G:$CF,56,0))*$W206,0)</f>
        <v>0</v>
      </c>
      <c r="AE206" s="208">
        <f>IFERROR(IF($I206="","",VLOOKUP($I206,MASTER!$G:$CF,57,0))*$W206,0)</f>
        <v>0</v>
      </c>
      <c r="AF206" s="208">
        <f>IFERROR(IF($I206="","",VLOOKUP($I206,MASTER!$G:$CF,58,0))*$W206,0)</f>
        <v>0</v>
      </c>
      <c r="AG206" s="208">
        <f>IFERROR(IF($I206="","",VLOOKUP($I206,MASTER!$G:$CF,59,0))*$W206,0)</f>
        <v>0</v>
      </c>
      <c r="AH206" s="210"/>
      <c r="AI206" s="212"/>
      <c r="AJ206" s="213">
        <f t="shared" si="318"/>
        <v>0</v>
      </c>
      <c r="AL206" s="104"/>
      <c r="AM206" s="105" t="str">
        <f>IF(L206="","",L206*P206)</f>
        <v/>
      </c>
      <c r="AN206" s="106" t="str">
        <f>IF(W206="","",W206*P206)</f>
        <v/>
      </c>
      <c r="AO206" s="107" t="e">
        <f>+W206/(60*24)</f>
        <v>#VALUE!</v>
      </c>
    </row>
    <row r="207" spans="1:41" ht="45.75" hidden="1" customHeight="1">
      <c r="A207" s="271" t="e">
        <f>VLOOKUP($I207,MASTER!$B:$B,2,0)</f>
        <v>#N/A</v>
      </c>
      <c r="C207" s="207"/>
      <c r="D207" s="93" t="str">
        <f>IF($I207="","",VLOOKUP($I207,MASTER!$G:$CF,2,0))</f>
        <v/>
      </c>
      <c r="E207" s="93" t="str">
        <f>IF($I207="","",VLOOKUP($I207,MASTER!$G:$CF,25,0))</f>
        <v/>
      </c>
      <c r="F207" s="93" t="str">
        <f>IF($I207="","",VLOOKUP($I207,MASTER!$G:$CF,27,0))</f>
        <v/>
      </c>
      <c r="G207" s="93"/>
      <c r="H207" s="94" t="str">
        <f t="shared" si="316"/>
        <v/>
      </c>
      <c r="I207" s="95"/>
      <c r="J207" s="96"/>
      <c r="K207" s="93"/>
      <c r="L207" s="244"/>
      <c r="M207" s="97"/>
      <c r="N207" s="226"/>
      <c r="O207" s="98"/>
      <c r="P207" s="93" t="str">
        <f>IF($I207="","",VLOOKUP($I207,MASTER!$G:$CF,65,0))</f>
        <v/>
      </c>
      <c r="Q207" s="93" t="str">
        <f>IF($I207="","",VLOOKUP($I207,MASTER!$G:$CF,37,0))</f>
        <v/>
      </c>
      <c r="R207" s="99" t="str">
        <f t="shared" si="273"/>
        <v/>
      </c>
      <c r="S207" s="208" t="str">
        <f>IF($I207="","",VLOOKUP($I207,MASTER!$G:$CF,39,0))</f>
        <v/>
      </c>
      <c r="T207" s="208" t="str">
        <f>IF($I207="","",VLOOKUP($I207,MASTER!$G:$CF,38,0))</f>
        <v/>
      </c>
      <c r="U207" s="291" t="str">
        <f t="shared" si="274"/>
        <v/>
      </c>
      <c r="V207" s="170" t="str">
        <f t="shared" si="275"/>
        <v/>
      </c>
      <c r="W207" s="292" t="str">
        <f t="shared" si="276"/>
        <v/>
      </c>
      <c r="X207" s="98"/>
      <c r="Y207" s="211" t="str">
        <f t="shared" si="319"/>
        <v/>
      </c>
      <c r="Z207" s="102" t="str">
        <f t="shared" si="317"/>
        <v/>
      </c>
      <c r="AA207" s="102"/>
      <c r="AB207" s="102"/>
      <c r="AC207" s="102"/>
      <c r="AD207" s="208">
        <f>IFERROR(IF($I207="","",VLOOKUP($I207,MASTER!$G:$CF,56,0))*$W207,0)</f>
        <v>0</v>
      </c>
      <c r="AE207" s="208">
        <f>IFERROR(IF($I207="","",VLOOKUP($I207,MASTER!$G:$CF,57,0))*$W207,0)</f>
        <v>0</v>
      </c>
      <c r="AF207" s="208">
        <f>IFERROR(IF($I207="","",VLOOKUP($I207,MASTER!$G:$CF,58,0))*$W207,0)</f>
        <v>0</v>
      </c>
      <c r="AG207" s="208">
        <f>IFERROR(IF($I207="","",VLOOKUP($I207,MASTER!$G:$CF,59,0))*$W207,0)</f>
        <v>0</v>
      </c>
      <c r="AH207" s="210"/>
      <c r="AI207" s="212"/>
      <c r="AJ207" s="213">
        <f t="shared" si="318"/>
        <v>0</v>
      </c>
      <c r="AM207" s="105" t="str">
        <f t="shared" ref="AM207:AM212" si="326">IF(L207="","",L207*P207)</f>
        <v/>
      </c>
      <c r="AN207" s="106" t="str">
        <f t="shared" ref="AN207:AN212" si="327">IF(W207="","",W207*P207)</f>
        <v/>
      </c>
      <c r="AO207" s="107" t="e">
        <f t="shared" ref="AO207:AO252" si="328">+W207/(60*24)</f>
        <v>#VALUE!</v>
      </c>
    </row>
    <row r="208" spans="1:41" s="206" customFormat="1" ht="57" hidden="1" customHeight="1">
      <c r="A208" s="271" t="e">
        <f>VLOOKUP($I208,MASTER!$B:$B,2,0)</f>
        <v>#N/A</v>
      </c>
      <c r="B208" s="272"/>
      <c r="C208" s="207"/>
      <c r="D208" s="93" t="str">
        <f>IF($I208="","",VLOOKUP($I208,MASTER!$G:$CF,2,0))</f>
        <v/>
      </c>
      <c r="E208" s="93" t="str">
        <f>IF($I208="","",VLOOKUP($I208,MASTER!$G:$CF,25,0))</f>
        <v/>
      </c>
      <c r="F208" s="93" t="str">
        <f>IF($I208="","",VLOOKUP($I208,MASTER!$G:$CF,27,0))</f>
        <v/>
      </c>
      <c r="G208" s="93"/>
      <c r="H208" s="94" t="str">
        <f t="shared" si="316"/>
        <v/>
      </c>
      <c r="I208" s="95"/>
      <c r="J208" s="96"/>
      <c r="K208" s="93"/>
      <c r="L208" s="244"/>
      <c r="M208" s="97"/>
      <c r="N208" s="226"/>
      <c r="O208" s="98"/>
      <c r="P208" s="93" t="str">
        <f>IF($I208="","",VLOOKUP($I208,MASTER!$G:$CF,65,0))</f>
        <v/>
      </c>
      <c r="Q208" s="93" t="str">
        <f>IF($I208="","",VLOOKUP($I208,MASTER!$G:$CF,37,0))</f>
        <v/>
      </c>
      <c r="R208" s="99" t="str">
        <f t="shared" si="273"/>
        <v/>
      </c>
      <c r="S208" s="208" t="str">
        <f>IF($I208="","",VLOOKUP($I208,MASTER!$G:$CF,39,0))</f>
        <v/>
      </c>
      <c r="T208" s="208" t="str">
        <f>IF($I208="","",VLOOKUP($I208,MASTER!$G:$CF,38,0))</f>
        <v/>
      </c>
      <c r="U208" s="291" t="str">
        <f t="shared" si="274"/>
        <v/>
      </c>
      <c r="V208" s="170" t="str">
        <f t="shared" si="275"/>
        <v/>
      </c>
      <c r="W208" s="292" t="str">
        <f t="shared" si="276"/>
        <v/>
      </c>
      <c r="X208" s="98"/>
      <c r="Y208" s="211" t="str">
        <f t="shared" si="319"/>
        <v/>
      </c>
      <c r="Z208" s="102" t="str">
        <f t="shared" si="317"/>
        <v/>
      </c>
      <c r="AA208" s="102"/>
      <c r="AB208" s="102"/>
      <c r="AC208" s="102"/>
      <c r="AD208" s="208">
        <f>IFERROR(IF($I208="","",VLOOKUP($I208,MASTER!$G:$CF,56,0))*$W208,0)</f>
        <v>0</v>
      </c>
      <c r="AE208" s="208">
        <f>IFERROR(IF($I208="","",VLOOKUP($I208,MASTER!$G:$CF,57,0))*$W208,0)</f>
        <v>0</v>
      </c>
      <c r="AF208" s="208">
        <f>IFERROR(IF($I208="","",VLOOKUP($I208,MASTER!$G:$CF,58,0))*$W208,0)</f>
        <v>0</v>
      </c>
      <c r="AG208" s="208">
        <f>IFERROR(IF($I208="","",VLOOKUP($I208,MASTER!$G:$CF,59,0))*$W208,0)</f>
        <v>0</v>
      </c>
      <c r="AH208" s="210"/>
      <c r="AI208" s="212"/>
      <c r="AJ208" s="213">
        <f t="shared" si="318"/>
        <v>0</v>
      </c>
      <c r="AL208" s="214"/>
      <c r="AM208" s="215" t="str">
        <f>IF(L208="","",L208*P208)</f>
        <v/>
      </c>
      <c r="AN208" s="213" t="str">
        <f>IF(W208="","",W208*P208)</f>
        <v/>
      </c>
      <c r="AO208" s="216" t="e">
        <f>+W208/(60*24)</f>
        <v>#VALUE!</v>
      </c>
    </row>
    <row r="209" spans="1:41" s="206" customFormat="1" ht="57" hidden="1" customHeight="1">
      <c r="A209" s="271" t="e">
        <f>VLOOKUP($I209,MASTER!$B:$B,2,0)</f>
        <v>#N/A</v>
      </c>
      <c r="B209" s="272"/>
      <c r="C209" s="207"/>
      <c r="D209" s="93" t="str">
        <f>IF($I209="","",VLOOKUP($I209,MASTER!$G:$CF,2,0))</f>
        <v/>
      </c>
      <c r="E209" s="93" t="str">
        <f>IF($I209="","",VLOOKUP($I209,MASTER!$G:$CF,25,0))</f>
        <v/>
      </c>
      <c r="F209" s="93" t="str">
        <f>IF($I209="","",VLOOKUP($I209,MASTER!$G:$CF,27,0))</f>
        <v/>
      </c>
      <c r="G209" s="93"/>
      <c r="H209" s="94" t="str">
        <f t="shared" si="316"/>
        <v/>
      </c>
      <c r="I209" s="95"/>
      <c r="J209" s="96"/>
      <c r="K209" s="93"/>
      <c r="L209" s="244"/>
      <c r="M209" s="97"/>
      <c r="N209" s="226"/>
      <c r="O209" s="98"/>
      <c r="P209" s="93" t="str">
        <f>IF($I209="","",VLOOKUP($I209,MASTER!$G:$CF,65,0))</f>
        <v/>
      </c>
      <c r="Q209" s="93" t="str">
        <f>IF($I209="","",VLOOKUP($I209,MASTER!$G:$CF,37,0))</f>
        <v/>
      </c>
      <c r="R209" s="99" t="str">
        <f t="shared" si="273"/>
        <v/>
      </c>
      <c r="S209" s="208" t="str">
        <f>IF($I209="","",VLOOKUP($I209,MASTER!$G:$CF,39,0))</f>
        <v/>
      </c>
      <c r="T209" s="208" t="str">
        <f>IF($I209="","",VLOOKUP($I209,MASTER!$G:$CF,38,0))</f>
        <v/>
      </c>
      <c r="U209" s="291" t="str">
        <f t="shared" si="274"/>
        <v/>
      </c>
      <c r="V209" s="170" t="str">
        <f t="shared" si="275"/>
        <v/>
      </c>
      <c r="W209" s="292" t="str">
        <f t="shared" si="276"/>
        <v/>
      </c>
      <c r="X209" s="98"/>
      <c r="Y209" s="211" t="str">
        <f t="shared" si="319"/>
        <v/>
      </c>
      <c r="Z209" s="102" t="str">
        <f t="shared" si="317"/>
        <v/>
      </c>
      <c r="AA209" s="102"/>
      <c r="AB209" s="102"/>
      <c r="AC209" s="102"/>
      <c r="AD209" s="208">
        <f>IFERROR(IF($I209="","",VLOOKUP($I209,MASTER!$G:$CF,56,0))*$W209,0)</f>
        <v>0</v>
      </c>
      <c r="AE209" s="208">
        <f>IFERROR(IF($I209="","",VLOOKUP($I209,MASTER!$G:$CF,57,0))*$W209,0)</f>
        <v>0</v>
      </c>
      <c r="AF209" s="208">
        <f>IFERROR(IF($I209="","",VLOOKUP($I209,MASTER!$G:$CF,58,0))*$W209,0)</f>
        <v>0</v>
      </c>
      <c r="AG209" s="208">
        <f>IFERROR(IF($I209="","",VLOOKUP($I209,MASTER!$G:$CF,59,0))*$W209,0)</f>
        <v>0</v>
      </c>
      <c r="AH209" s="210"/>
      <c r="AI209" s="212"/>
      <c r="AJ209" s="213">
        <f t="shared" si="318"/>
        <v>0</v>
      </c>
      <c r="AL209" s="214"/>
      <c r="AM209" s="215" t="str">
        <f t="shared" si="326"/>
        <v/>
      </c>
      <c r="AN209" s="213" t="str">
        <f t="shared" si="327"/>
        <v/>
      </c>
      <c r="AO209" s="216" t="e">
        <f t="shared" si="328"/>
        <v>#VALUE!</v>
      </c>
    </row>
    <row r="210" spans="1:41" s="206" customFormat="1" ht="57" hidden="1" customHeight="1">
      <c r="A210" s="271" t="e">
        <f>VLOOKUP($I210,MASTER!$B:$B,2,0)</f>
        <v>#N/A</v>
      </c>
      <c r="B210" s="272"/>
      <c r="C210" s="207"/>
      <c r="D210" s="93" t="str">
        <f>IF($I210="","",VLOOKUP($I210,MASTER!$G:$CF,2,0))</f>
        <v/>
      </c>
      <c r="E210" s="93" t="str">
        <f>IF($I210="","",VLOOKUP($I210,MASTER!$G:$CF,25,0))</f>
        <v/>
      </c>
      <c r="F210" s="93" t="str">
        <f>IF($I210="","",VLOOKUP($I210,MASTER!$G:$CF,27,0))</f>
        <v/>
      </c>
      <c r="G210" s="93"/>
      <c r="H210" s="94" t="str">
        <f t="shared" si="316"/>
        <v/>
      </c>
      <c r="I210" s="95"/>
      <c r="J210" s="96"/>
      <c r="K210" s="93"/>
      <c r="L210" s="244"/>
      <c r="M210" s="97"/>
      <c r="N210" s="226"/>
      <c r="O210" s="98"/>
      <c r="P210" s="93" t="str">
        <f>IF($I210="","",VLOOKUP($I210,MASTER!$G:$CF,65,0))</f>
        <v/>
      </c>
      <c r="Q210" s="93" t="str">
        <f>IF($I210="","",VLOOKUP($I210,MASTER!$G:$CF,37,0))</f>
        <v/>
      </c>
      <c r="R210" s="99" t="str">
        <f t="shared" si="273"/>
        <v/>
      </c>
      <c r="S210" s="208" t="str">
        <f>IF($I210="","",VLOOKUP($I210,MASTER!$G:$CF,39,0))</f>
        <v/>
      </c>
      <c r="T210" s="208" t="str">
        <f>IF($I210="","",VLOOKUP($I210,MASTER!$G:$CF,38,0))</f>
        <v/>
      </c>
      <c r="U210" s="291" t="str">
        <f t="shared" si="274"/>
        <v/>
      </c>
      <c r="V210" s="170" t="str">
        <f t="shared" si="275"/>
        <v/>
      </c>
      <c r="W210" s="292" t="str">
        <f t="shared" si="276"/>
        <v/>
      </c>
      <c r="X210" s="98"/>
      <c r="Y210" s="211" t="str">
        <f t="shared" si="319"/>
        <v/>
      </c>
      <c r="Z210" s="102" t="str">
        <f t="shared" si="317"/>
        <v/>
      </c>
      <c r="AA210" s="102"/>
      <c r="AB210" s="102"/>
      <c r="AC210" s="102"/>
      <c r="AD210" s="208">
        <f>IFERROR(IF($I210="","",VLOOKUP($I210,MASTER!$G:$CF,56,0))*$W210,0)</f>
        <v>0</v>
      </c>
      <c r="AE210" s="208">
        <f>IFERROR(IF($I210="","",VLOOKUP($I210,MASTER!$G:$CF,57,0))*$W210,0)</f>
        <v>0</v>
      </c>
      <c r="AF210" s="208">
        <f>IFERROR(IF($I210="","",VLOOKUP($I210,MASTER!$G:$CF,58,0))*$W210,0)</f>
        <v>0</v>
      </c>
      <c r="AG210" s="208">
        <f>IFERROR(IF($I210="","",VLOOKUP($I210,MASTER!$G:$CF,59,0))*$W210,0)</f>
        <v>0</v>
      </c>
      <c r="AH210" s="210"/>
      <c r="AI210" s="212"/>
      <c r="AJ210" s="213">
        <f t="shared" si="318"/>
        <v>0</v>
      </c>
      <c r="AL210" s="214"/>
      <c r="AM210" s="215" t="str">
        <f t="shared" si="326"/>
        <v/>
      </c>
      <c r="AN210" s="213" t="str">
        <f t="shared" si="327"/>
        <v/>
      </c>
      <c r="AO210" s="216" t="e">
        <f t="shared" si="328"/>
        <v>#VALUE!</v>
      </c>
    </row>
    <row r="211" spans="1:41" ht="49.5" hidden="1" customHeight="1">
      <c r="A211" s="271" t="e">
        <f>VLOOKUP($I211,MASTER!$B:$B,2,0)</f>
        <v>#N/A</v>
      </c>
      <c r="C211" s="207"/>
      <c r="D211" s="93" t="str">
        <f>IF($I211="","",VLOOKUP($I211,MASTER!$G:$CF,2,0))</f>
        <v/>
      </c>
      <c r="E211" s="93" t="str">
        <f>IF($I211="","",VLOOKUP($I211,MASTER!$G:$CF,25,0))</f>
        <v/>
      </c>
      <c r="F211" s="93" t="str">
        <f>IF($I211="","",VLOOKUP($I211,MASTER!$G:$CF,27,0))</f>
        <v/>
      </c>
      <c r="G211" s="93"/>
      <c r="H211" s="94" t="str">
        <f t="shared" si="316"/>
        <v/>
      </c>
      <c r="I211" s="95"/>
      <c r="J211" s="96"/>
      <c r="K211" s="93"/>
      <c r="L211" s="244"/>
      <c r="M211" s="97"/>
      <c r="N211" s="226"/>
      <c r="O211" s="98"/>
      <c r="P211" s="93" t="str">
        <f>IF($I211="","",VLOOKUP($I211,MASTER!$G:$CF,65,0))</f>
        <v/>
      </c>
      <c r="Q211" s="93" t="str">
        <f>IF($I211="","",VLOOKUP($I211,MASTER!$G:$CF,37,0))</f>
        <v/>
      </c>
      <c r="R211" s="99" t="str">
        <f t="shared" si="273"/>
        <v/>
      </c>
      <c r="S211" s="208" t="str">
        <f>IF($I211="","",VLOOKUP($I211,MASTER!$G:$CF,39,0))</f>
        <v/>
      </c>
      <c r="T211" s="208" t="str">
        <f>IF($I211="","",VLOOKUP($I211,MASTER!$G:$CF,38,0))</f>
        <v/>
      </c>
      <c r="U211" s="291" t="str">
        <f t="shared" si="274"/>
        <v/>
      </c>
      <c r="V211" s="170" t="str">
        <f t="shared" si="275"/>
        <v/>
      </c>
      <c r="W211" s="292" t="str">
        <f t="shared" si="276"/>
        <v/>
      </c>
      <c r="X211" s="98"/>
      <c r="Y211" s="211" t="str">
        <f t="shared" si="319"/>
        <v/>
      </c>
      <c r="Z211" s="102" t="str">
        <f t="shared" si="317"/>
        <v/>
      </c>
      <c r="AA211" s="102"/>
      <c r="AB211" s="102"/>
      <c r="AC211" s="102"/>
      <c r="AD211" s="208">
        <f>IFERROR(IF($I211="","",VLOOKUP($I211,MASTER!$G:$CF,56,0))*$W211,0)</f>
        <v>0</v>
      </c>
      <c r="AE211" s="208">
        <f>IFERROR(IF($I211="","",VLOOKUP($I211,MASTER!$G:$CF,57,0))*$W211,0)</f>
        <v>0</v>
      </c>
      <c r="AF211" s="208">
        <f>IFERROR(IF($I211="","",VLOOKUP($I211,MASTER!$G:$CF,58,0))*$W211,0)</f>
        <v>0</v>
      </c>
      <c r="AG211" s="208">
        <f>IFERROR(IF($I211="","",VLOOKUP($I211,MASTER!$G:$CF,59,0))*$W211,0)</f>
        <v>0</v>
      </c>
      <c r="AH211" s="177"/>
      <c r="AI211" s="103"/>
      <c r="AJ211" s="106">
        <f t="shared" si="318"/>
        <v>0</v>
      </c>
      <c r="AL211" s="104"/>
      <c r="AM211" s="105" t="str">
        <f t="shared" si="326"/>
        <v/>
      </c>
      <c r="AN211" s="106" t="str">
        <f t="shared" si="327"/>
        <v/>
      </c>
      <c r="AO211" s="107" t="e">
        <f t="shared" si="328"/>
        <v>#VALUE!</v>
      </c>
    </row>
    <row r="212" spans="1:41" ht="49.5" hidden="1" customHeight="1" thickBot="1">
      <c r="A212" s="271" t="e">
        <f>VLOOKUP($I212,MASTER!$B:$B,2,0)</f>
        <v>#N/A</v>
      </c>
      <c r="C212" s="207"/>
      <c r="D212" s="93" t="str">
        <f>IF($I212="","",VLOOKUP($I212,MASTER!$G:$CF,2,0))</f>
        <v/>
      </c>
      <c r="E212" s="93" t="str">
        <f>IF($I212="","",VLOOKUP($I212,MASTER!$G:$CF,25,0))</f>
        <v/>
      </c>
      <c r="F212" s="93" t="str">
        <f>IF($I212="","",VLOOKUP($I212,MASTER!$G:$CF,27,0))</f>
        <v/>
      </c>
      <c r="G212" s="93"/>
      <c r="H212" s="94" t="str">
        <f t="shared" si="316"/>
        <v/>
      </c>
      <c r="I212" s="95"/>
      <c r="J212" s="96"/>
      <c r="K212" s="93"/>
      <c r="L212" s="244"/>
      <c r="M212" s="97"/>
      <c r="N212" s="226"/>
      <c r="O212" s="98"/>
      <c r="P212" s="93" t="str">
        <f>IF($I212="","",VLOOKUP($I212,MASTER!$G:$CF,65,0))</f>
        <v/>
      </c>
      <c r="Q212" s="93" t="str">
        <f>IF($I212="","",VLOOKUP($I212,MASTER!$G:$CF,37,0))</f>
        <v/>
      </c>
      <c r="R212" s="99" t="str">
        <f t="shared" si="273"/>
        <v/>
      </c>
      <c r="S212" s="208" t="str">
        <f>IF($I212="","",VLOOKUP($I212,MASTER!$G:$CF,39,0))</f>
        <v/>
      </c>
      <c r="T212" s="208" t="str">
        <f>IF($I212="","",VLOOKUP($I212,MASTER!$G:$CF,38,0))</f>
        <v/>
      </c>
      <c r="U212" s="291" t="str">
        <f t="shared" si="274"/>
        <v/>
      </c>
      <c r="V212" s="170" t="str">
        <f t="shared" si="275"/>
        <v/>
      </c>
      <c r="W212" s="292" t="str">
        <f t="shared" si="276"/>
        <v/>
      </c>
      <c r="X212" s="98"/>
      <c r="Y212" s="211" t="str">
        <f t="shared" si="319"/>
        <v/>
      </c>
      <c r="Z212" s="102" t="str">
        <f t="shared" si="317"/>
        <v/>
      </c>
      <c r="AA212" s="102"/>
      <c r="AB212" s="102"/>
      <c r="AC212" s="102"/>
      <c r="AD212" s="208">
        <f>IFERROR(IF($I212="","",VLOOKUP($I212,MASTER!$G:$CF,56,0))*$W212,0)</f>
        <v>0</v>
      </c>
      <c r="AE212" s="208">
        <f>IFERROR(IF($I212="","",VLOOKUP($I212,MASTER!$G:$CF,57,0))*$W212,0)</f>
        <v>0</v>
      </c>
      <c r="AF212" s="208">
        <f>IFERROR(IF($I212="","",VLOOKUP($I212,MASTER!$G:$CF,58,0))*$W212,0)</f>
        <v>0</v>
      </c>
      <c r="AG212" s="208">
        <f>IFERROR(IF($I212="","",VLOOKUP($I212,MASTER!$G:$CF,59,0))*$W212,0)</f>
        <v>0</v>
      </c>
      <c r="AH212" s="177"/>
      <c r="AI212" s="103"/>
      <c r="AJ212" s="106">
        <f t="shared" si="318"/>
        <v>0</v>
      </c>
      <c r="AL212" s="104"/>
      <c r="AM212" s="105" t="str">
        <f t="shared" si="326"/>
        <v/>
      </c>
      <c r="AN212" s="106" t="str">
        <f t="shared" si="327"/>
        <v/>
      </c>
      <c r="AO212" s="107" t="e">
        <f t="shared" si="328"/>
        <v>#VALUE!</v>
      </c>
    </row>
    <row r="213" spans="1:41" ht="31.5" hidden="1">
      <c r="A213" s="271" t="e">
        <f>VLOOKUP($I213,MASTER!$B:$B,2,0)</f>
        <v>#N/A</v>
      </c>
      <c r="C213" s="119"/>
      <c r="D213" s="120"/>
      <c r="E213" s="120"/>
      <c r="F213" s="120"/>
      <c r="G213" s="120"/>
      <c r="H213" s="121"/>
      <c r="I213" s="120" t="s">
        <v>40</v>
      </c>
      <c r="J213" s="122"/>
      <c r="K213" s="120"/>
      <c r="L213" s="258">
        <f>SUM(L183:L211)</f>
        <v>0</v>
      </c>
      <c r="M213" s="123"/>
      <c r="N213" s="228"/>
      <c r="O213" s="124"/>
      <c r="P213" s="124"/>
      <c r="Q213" s="125">
        <f>SUM(Q183:Q212)</f>
        <v>0</v>
      </c>
      <c r="R213" s="126"/>
      <c r="S213" s="126"/>
      <c r="T213" s="126"/>
      <c r="U213" s="127">
        <f>MAX(AD213:AG213)</f>
        <v>0</v>
      </c>
      <c r="V213" s="124">
        <f>SUM(V183:V212)</f>
        <v>0</v>
      </c>
      <c r="W213" s="124">
        <f>SUM(W183:W212)</f>
        <v>0</v>
      </c>
      <c r="X213" s="128"/>
      <c r="Y213" s="129"/>
      <c r="Z213" s="129"/>
      <c r="AA213" s="129"/>
      <c r="AB213" s="129"/>
      <c r="AC213" s="129"/>
      <c r="AD213" s="130">
        <f>SUM(AD183:AD212)</f>
        <v>0</v>
      </c>
      <c r="AE213" s="130">
        <f>SUM(AE183:AE212)</f>
        <v>0</v>
      </c>
      <c r="AF213" s="130">
        <f>SUM(AF183:AF212)</f>
        <v>0</v>
      </c>
      <c r="AG213" s="130">
        <f>SUM(AG183:AG212)</f>
        <v>0</v>
      </c>
      <c r="AH213" s="130">
        <f>SUM(AH183:AH212)</f>
        <v>1</v>
      </c>
      <c r="AI213" s="131">
        <f>SUM(AI192:AI212)</f>
        <v>0</v>
      </c>
      <c r="AJ213" s="175">
        <f>SUM(AJ176:AJ212)</f>
        <v>0</v>
      </c>
      <c r="AM213" s="105">
        <f t="shared" si="265"/>
        <v>0</v>
      </c>
      <c r="AN213" s="106">
        <f t="shared" si="266"/>
        <v>0</v>
      </c>
      <c r="AO213" s="107">
        <f t="shared" si="328"/>
        <v>0</v>
      </c>
    </row>
    <row r="214" spans="1:41" ht="32.25" hidden="1" thickBot="1">
      <c r="A214" s="271" t="e">
        <f>VLOOKUP($I214,MASTER!$B:$B,2,0)</f>
        <v>#N/A</v>
      </c>
      <c r="C214" s="132"/>
      <c r="D214" s="133"/>
      <c r="E214" s="133"/>
      <c r="F214" s="133"/>
      <c r="G214" s="133"/>
      <c r="H214" s="134"/>
      <c r="I214" s="133" t="s">
        <v>723</v>
      </c>
      <c r="J214" s="135"/>
      <c r="K214" s="133"/>
      <c r="L214" s="259" t="e">
        <f>+L213/AD213*60</f>
        <v>#DIV/0!</v>
      </c>
      <c r="M214" s="136"/>
      <c r="N214" s="823"/>
      <c r="O214" s="823"/>
      <c r="P214" s="339"/>
      <c r="Q214" s="137"/>
      <c r="R214" s="138"/>
      <c r="S214" s="138"/>
      <c r="T214" s="138"/>
      <c r="U214" s="139"/>
      <c r="V214" s="339"/>
      <c r="W214" s="140"/>
      <c r="X214" s="141"/>
      <c r="Y214" s="142"/>
      <c r="Z214" s="142"/>
      <c r="AA214" s="142"/>
      <c r="AB214" s="142"/>
      <c r="AC214" s="142"/>
      <c r="AD214" s="140">
        <f>$AC$181-AD213</f>
        <v>415</v>
      </c>
      <c r="AE214" s="140">
        <f>$AC$181-AE213</f>
        <v>415</v>
      </c>
      <c r="AF214" s="140">
        <f>$AC$181-AF213</f>
        <v>415</v>
      </c>
      <c r="AG214" s="140">
        <f>$AC$181-AG213</f>
        <v>415</v>
      </c>
      <c r="AH214" s="133"/>
      <c r="AI214" s="143"/>
      <c r="AJ214" s="40" t="e">
        <f>+AJ213/(AD213+AE213+AF213+AG213)*60</f>
        <v>#DIV/0!</v>
      </c>
      <c r="AM214" s="105" t="e">
        <f t="shared" si="265"/>
        <v>#DIV/0!</v>
      </c>
      <c r="AN214" s="106" t="str">
        <f t="shared" si="266"/>
        <v/>
      </c>
      <c r="AO214" s="107">
        <f t="shared" si="328"/>
        <v>0</v>
      </c>
    </row>
    <row r="215" spans="1:41" ht="31.5" hidden="1">
      <c r="A215" s="271" t="e">
        <f>VLOOKUP($I215,MASTER!$B:$B,2,0)</f>
        <v>#N/A</v>
      </c>
      <c r="C215" s="40"/>
      <c r="D215" s="40"/>
      <c r="E215" s="40"/>
      <c r="F215" s="40"/>
      <c r="G215" s="40"/>
      <c r="H215" s="144"/>
      <c r="I215" s="40"/>
      <c r="J215" s="145"/>
      <c r="K215" s="40"/>
      <c r="L215" s="256"/>
      <c r="M215" s="146"/>
      <c r="N215" s="229"/>
      <c r="O215" s="147"/>
      <c r="P215" s="147"/>
      <c r="Q215" s="148"/>
      <c r="R215" s="149"/>
      <c r="S215" s="149"/>
      <c r="T215" s="149"/>
      <c r="U215" s="150"/>
      <c r="V215" s="147"/>
      <c r="W215" s="175"/>
      <c r="X215" s="151"/>
      <c r="Y215" s="152"/>
      <c r="Z215" s="152"/>
      <c r="AA215" s="152"/>
      <c r="AB215" s="152"/>
      <c r="AC215" s="152"/>
      <c r="AD215" s="175">
        <f>SUM(AD192:AD211)</f>
        <v>0</v>
      </c>
      <c r="AE215" s="175">
        <f>SUM(AE192:AE211)</f>
        <v>0</v>
      </c>
      <c r="AF215" s="175">
        <f>SUM(AF192:AF211)</f>
        <v>0</v>
      </c>
      <c r="AG215" s="175">
        <f>SUM(AG192:AG211)</f>
        <v>0</v>
      </c>
      <c r="AH215" s="40"/>
      <c r="AI215" s="40"/>
      <c r="AJ215" s="40"/>
      <c r="AM215" s="105" t="str">
        <f t="shared" si="265"/>
        <v/>
      </c>
      <c r="AN215" s="106" t="str">
        <f t="shared" si="266"/>
        <v/>
      </c>
      <c r="AO215" s="107">
        <f t="shared" si="328"/>
        <v>0</v>
      </c>
    </row>
    <row r="216" spans="1:41" ht="42" hidden="1" customHeight="1">
      <c r="A216" s="271" t="e">
        <f>VLOOKUP($I216,MASTER!$B:$B,2,0)</f>
        <v>#N/A</v>
      </c>
      <c r="C216" s="40"/>
      <c r="D216" s="201" t="s">
        <v>1001</v>
      </c>
      <c r="E216" s="202"/>
      <c r="F216" s="40"/>
      <c r="G216" s="40"/>
      <c r="H216" s="144"/>
      <c r="I216" s="40"/>
      <c r="J216" s="145"/>
      <c r="K216" s="40"/>
      <c r="L216" s="256"/>
      <c r="M216" s="146"/>
      <c r="N216" s="229"/>
      <c r="O216" s="824"/>
      <c r="P216" s="824"/>
      <c r="Q216" s="824"/>
      <c r="R216" s="824"/>
      <c r="S216" s="824"/>
      <c r="T216" s="824"/>
      <c r="U216" s="824"/>
      <c r="V216" s="824"/>
      <c r="W216" s="824"/>
      <c r="X216" s="824"/>
      <c r="Y216" s="824"/>
      <c r="Z216" s="824"/>
      <c r="AA216" s="824"/>
      <c r="AB216" s="824"/>
      <c r="AC216" s="796"/>
      <c r="AD216" s="796"/>
      <c r="AE216" s="796"/>
      <c r="AF216" s="796"/>
      <c r="AG216" s="796"/>
      <c r="AH216" s="796"/>
      <c r="AI216" s="796"/>
      <c r="AJ216" s="40"/>
      <c r="AM216" s="105" t="str">
        <f t="shared" si="265"/>
        <v/>
      </c>
      <c r="AN216" s="106" t="str">
        <f t="shared" si="266"/>
        <v/>
      </c>
      <c r="AO216" s="107">
        <f t="shared" si="328"/>
        <v>0</v>
      </c>
    </row>
    <row r="217" spans="1:41" ht="42.75" hidden="1" customHeight="1">
      <c r="A217" s="271" t="e">
        <f>VLOOKUP($I217,MASTER!$B:$B,2,0)</f>
        <v>#N/A</v>
      </c>
      <c r="C217" s="40"/>
      <c r="D217" s="203" t="s">
        <v>1002</v>
      </c>
      <c r="E217" s="204">
        <f>+L213</f>
        <v>0</v>
      </c>
      <c r="F217" s="43"/>
      <c r="G217" s="43"/>
      <c r="H217" s="153"/>
      <c r="I217" s="157" t="s">
        <v>67</v>
      </c>
      <c r="J217" s="157">
        <v>8</v>
      </c>
      <c r="K217" s="157"/>
      <c r="L217" s="257"/>
      <c r="M217" s="157" t="s">
        <v>785</v>
      </c>
      <c r="N217" s="238">
        <f>+AH213*J217</f>
        <v>8</v>
      </c>
      <c r="O217" s="824"/>
      <c r="P217" s="824"/>
      <c r="Q217" s="824"/>
      <c r="R217" s="824"/>
      <c r="S217" s="824"/>
      <c r="T217" s="824"/>
      <c r="U217" s="824"/>
      <c r="V217" s="824"/>
      <c r="W217" s="824"/>
      <c r="X217" s="824"/>
      <c r="Y217" s="824"/>
      <c r="Z217" s="824"/>
      <c r="AA217" s="824"/>
      <c r="AB217" s="824"/>
      <c r="AC217" s="796"/>
      <c r="AD217" s="796"/>
      <c r="AE217" s="796"/>
      <c r="AF217" s="796"/>
      <c r="AG217" s="796"/>
      <c r="AH217" s="796"/>
      <c r="AI217" s="796"/>
      <c r="AJ217" s="40"/>
      <c r="AM217" s="105" t="str">
        <f t="shared" si="265"/>
        <v/>
      </c>
      <c r="AN217" s="106" t="str">
        <f t="shared" si="266"/>
        <v/>
      </c>
      <c r="AO217" s="107">
        <f t="shared" si="328"/>
        <v>0</v>
      </c>
    </row>
    <row r="218" spans="1:41" ht="38.25" hidden="1" customHeight="1">
      <c r="A218" s="271" t="e">
        <f>VLOOKUP($I218,MASTER!$B:$B,2,0)</f>
        <v>#N/A</v>
      </c>
      <c r="C218" s="40"/>
      <c r="D218" s="201" t="s">
        <v>1003</v>
      </c>
      <c r="E218" s="204">
        <f>+AD213</f>
        <v>0</v>
      </c>
      <c r="F218" s="43"/>
      <c r="G218" s="43"/>
      <c r="H218" s="153"/>
      <c r="I218" s="43"/>
      <c r="J218" s="154"/>
      <c r="K218" s="43"/>
      <c r="L218" s="260"/>
      <c r="M218" s="43"/>
      <c r="N218" s="230"/>
      <c r="O218" s="43"/>
      <c r="P218" s="43"/>
      <c r="Q218" s="148"/>
      <c r="R218" s="149"/>
      <c r="S218" s="149"/>
      <c r="T218" s="149"/>
      <c r="U218" s="150"/>
      <c r="V218" s="147"/>
      <c r="W218" s="237"/>
      <c r="X218" s="237"/>
      <c r="Y218" s="237"/>
      <c r="Z218" s="237"/>
      <c r="AA218" s="237"/>
      <c r="AB218" s="187"/>
      <c r="AC218" s="187"/>
      <c r="AD218" s="187"/>
      <c r="AE218" s="175"/>
      <c r="AF218" s="175"/>
      <c r="AG218" s="175"/>
      <c r="AH218" s="40"/>
      <c r="AI218" s="40"/>
      <c r="AJ218" s="40"/>
      <c r="AM218" s="105" t="str">
        <f t="shared" si="265"/>
        <v/>
      </c>
      <c r="AN218" s="106" t="str">
        <f t="shared" si="266"/>
        <v/>
      </c>
      <c r="AO218" s="107">
        <f t="shared" si="328"/>
        <v>0</v>
      </c>
    </row>
    <row r="219" spans="1:41" ht="31.5" hidden="1" customHeight="1">
      <c r="A219" s="271" t="e">
        <f>VLOOKUP($I219,MASTER!$B:$B,2,0)</f>
        <v>#N/A</v>
      </c>
      <c r="C219" s="40"/>
      <c r="D219" s="201" t="s">
        <v>723</v>
      </c>
      <c r="E219" s="203" t="e">
        <f>+E217/E218*60</f>
        <v>#DIV/0!</v>
      </c>
      <c r="F219" s="43"/>
      <c r="G219" s="43"/>
      <c r="H219" s="153"/>
      <c r="I219" s="43"/>
      <c r="J219" s="154"/>
      <c r="K219" s="43"/>
      <c r="L219" s="260"/>
      <c r="M219" s="43"/>
      <c r="N219" s="230"/>
      <c r="O219" s="43"/>
      <c r="P219" s="43"/>
      <c r="Q219" s="148"/>
      <c r="R219" s="149"/>
      <c r="S219" s="149"/>
      <c r="T219" s="149"/>
      <c r="U219" s="150"/>
      <c r="V219" s="147"/>
      <c r="W219" s="237"/>
      <c r="X219" s="237"/>
      <c r="Y219" s="237"/>
      <c r="Z219" s="237"/>
      <c r="AA219" s="237"/>
      <c r="AB219" s="187"/>
      <c r="AC219" s="187"/>
      <c r="AD219" s="187"/>
      <c r="AE219" s="175"/>
      <c r="AF219" s="175"/>
      <c r="AG219" s="175"/>
      <c r="AH219" s="40"/>
      <c r="AI219" s="40"/>
      <c r="AJ219" s="40"/>
      <c r="AM219" s="105" t="str">
        <f t="shared" si="265"/>
        <v/>
      </c>
      <c r="AN219" s="106" t="str">
        <f t="shared" si="266"/>
        <v/>
      </c>
      <c r="AO219" s="107">
        <f t="shared" si="328"/>
        <v>0</v>
      </c>
    </row>
    <row r="220" spans="1:41" ht="21" hidden="1" customHeight="1">
      <c r="A220" s="271" t="e">
        <f>VLOOKUP($I220,MASTER!$B:$B,2,0)</f>
        <v>#N/A</v>
      </c>
      <c r="C220" s="40"/>
      <c r="D220" s="156"/>
      <c r="E220" s="156"/>
      <c r="F220" s="43"/>
      <c r="G220" s="43"/>
      <c r="H220" s="153"/>
      <c r="I220" s="43"/>
      <c r="J220" s="154"/>
      <c r="K220" s="43"/>
      <c r="L220" s="260"/>
      <c r="M220" s="43"/>
      <c r="N220" s="230"/>
      <c r="O220" s="43"/>
      <c r="P220" s="43"/>
      <c r="Q220" s="148"/>
      <c r="R220" s="149"/>
      <c r="S220" s="149"/>
      <c r="T220" s="149"/>
      <c r="U220" s="150"/>
      <c r="V220" s="147"/>
      <c r="W220" s="187"/>
      <c r="X220" s="187"/>
      <c r="Y220" s="187"/>
      <c r="Z220" s="187"/>
      <c r="AA220" s="187"/>
      <c r="AB220" s="187"/>
      <c r="AC220" s="187"/>
      <c r="AD220" s="187"/>
      <c r="AE220" s="175"/>
      <c r="AF220" s="175"/>
      <c r="AG220" s="175"/>
      <c r="AH220" s="40"/>
      <c r="AI220" s="40"/>
      <c r="AJ220" s="40"/>
      <c r="AM220" s="105" t="str">
        <f t="shared" si="265"/>
        <v/>
      </c>
      <c r="AN220" s="106" t="str">
        <f t="shared" si="266"/>
        <v/>
      </c>
      <c r="AO220" s="107">
        <f t="shared" si="328"/>
        <v>0</v>
      </c>
    </row>
    <row r="221" spans="1:41" ht="31.5" hidden="1">
      <c r="A221" s="271" t="e">
        <f>VLOOKUP($I221,MASTER!$B:$B,2,0)</f>
        <v>#N/A</v>
      </c>
      <c r="C221" s="40"/>
      <c r="D221" s="201" t="s">
        <v>1011</v>
      </c>
      <c r="E221" s="233">
        <f>+L213</f>
        <v>0</v>
      </c>
      <c r="F221" s="40"/>
      <c r="G221" s="40"/>
      <c r="H221" s="144"/>
      <c r="I221" s="40"/>
      <c r="J221" s="145"/>
      <c r="K221" s="40"/>
      <c r="L221" s="256"/>
      <c r="M221" s="146"/>
      <c r="N221" s="229"/>
      <c r="O221" s="147"/>
      <c r="P221" s="147"/>
      <c r="Q221" s="148"/>
      <c r="R221" s="149"/>
      <c r="S221" s="149"/>
      <c r="T221" s="149"/>
      <c r="U221" s="150"/>
      <c r="V221" s="147"/>
      <c r="W221" s="237"/>
      <c r="X221" s="237"/>
      <c r="Y221" s="237"/>
      <c r="Z221" s="237"/>
      <c r="AA221" s="237"/>
      <c r="AB221" s="152"/>
      <c r="AC221" s="152"/>
      <c r="AD221" s="175"/>
      <c r="AE221" s="175"/>
      <c r="AF221" s="175"/>
      <c r="AG221" s="175"/>
      <c r="AH221" s="40"/>
      <c r="AI221" s="40"/>
      <c r="AJ221" s="40"/>
      <c r="AM221" s="105" t="str">
        <f t="shared" si="265"/>
        <v/>
      </c>
      <c r="AN221" s="106" t="str">
        <f t="shared" si="266"/>
        <v/>
      </c>
      <c r="AO221" s="107">
        <f t="shared" si="328"/>
        <v>0</v>
      </c>
    </row>
    <row r="222" spans="1:41" ht="72" hidden="1" customHeight="1">
      <c r="A222" s="271" t="e">
        <f>VLOOKUP($I222,MASTER!$B:$B,2,0)</f>
        <v>#N/A</v>
      </c>
      <c r="C222" s="40"/>
      <c r="D222" s="40"/>
      <c r="E222" s="40"/>
      <c r="F222" s="40"/>
      <c r="G222" s="40"/>
      <c r="H222" s="144"/>
      <c r="I222" s="157"/>
      <c r="J222" s="157"/>
      <c r="K222" s="157"/>
      <c r="L222" s="257"/>
      <c r="M222" s="157"/>
      <c r="N222" s="231">
        <f>+J222*AH213</f>
        <v>0</v>
      </c>
      <c r="O222" s="147"/>
      <c r="P222" s="43"/>
      <c r="Q222" s="148"/>
      <c r="R222" s="149"/>
      <c r="S222" s="149"/>
      <c r="T222" s="149"/>
      <c r="U222" s="150"/>
      <c r="V222" s="147"/>
      <c r="W222" s="237"/>
      <c r="X222" s="237"/>
      <c r="Y222" s="237"/>
      <c r="Z222" s="237"/>
      <c r="AA222" s="237"/>
      <c r="AB222" s="152"/>
      <c r="AC222" s="152"/>
      <c r="AD222" s="175"/>
      <c r="AE222" s="175"/>
      <c r="AF222" s="175"/>
      <c r="AG222" s="175"/>
      <c r="AH222" s="40"/>
      <c r="AI222" s="40"/>
      <c r="AJ222" s="40"/>
      <c r="AM222" s="105" t="str">
        <f t="shared" si="265"/>
        <v/>
      </c>
      <c r="AN222" s="106" t="str">
        <f t="shared" si="266"/>
        <v/>
      </c>
      <c r="AO222" s="107">
        <f t="shared" si="328"/>
        <v>0</v>
      </c>
    </row>
    <row r="223" spans="1:41" ht="65.25" hidden="1" customHeight="1">
      <c r="A223" s="271" t="e">
        <f>VLOOKUP($I223,MASTER!$B:$B,2,0)</f>
        <v>#N/A</v>
      </c>
      <c r="P223" s="43"/>
      <c r="Q223" s="148"/>
      <c r="R223" s="149"/>
      <c r="S223" s="149"/>
      <c r="T223" s="149"/>
      <c r="U223" s="150"/>
      <c r="V223" s="147"/>
      <c r="W223" s="237"/>
      <c r="X223" s="237"/>
      <c r="Y223" s="237"/>
      <c r="Z223" s="237"/>
      <c r="AA223" s="237"/>
      <c r="AM223" s="105" t="str">
        <f t="shared" si="265"/>
        <v/>
      </c>
      <c r="AN223" s="106" t="str">
        <f t="shared" si="266"/>
        <v/>
      </c>
      <c r="AO223" s="107">
        <f t="shared" si="328"/>
        <v>0</v>
      </c>
    </row>
    <row r="224" spans="1:41" ht="46.5" hidden="1" customHeight="1">
      <c r="A224" s="271" t="e">
        <f>VLOOKUP($I224,MASTER!$B:$B,2,0)</f>
        <v>#N/A</v>
      </c>
      <c r="O224" s="795"/>
      <c r="P224" s="795"/>
      <c r="Q224" s="795"/>
      <c r="R224" s="795"/>
      <c r="S224" s="795"/>
      <c r="T224" s="795"/>
      <c r="U224" s="795"/>
      <c r="V224" s="795"/>
      <c r="W224" s="795"/>
      <c r="X224" s="795"/>
      <c r="Y224" s="796"/>
      <c r="Z224" s="796"/>
      <c r="AA224" s="796"/>
      <c r="AB224" s="796"/>
      <c r="AC224" s="797"/>
      <c r="AD224" s="797"/>
      <c r="AE224" s="797"/>
      <c r="AF224" s="797"/>
      <c r="AG224" s="797"/>
      <c r="AH224" s="797"/>
      <c r="AI224" s="797"/>
      <c r="AM224" s="105" t="str">
        <f t="shared" si="265"/>
        <v/>
      </c>
      <c r="AN224" s="106" t="str">
        <f t="shared" si="266"/>
        <v/>
      </c>
      <c r="AO224" s="107">
        <f t="shared" si="328"/>
        <v>0</v>
      </c>
    </row>
    <row r="225" spans="1:41" ht="41.25" hidden="1" customHeight="1">
      <c r="A225" s="271" t="e">
        <f>VLOOKUP($I225,MASTER!$B:$B,2,0)</f>
        <v>#N/A</v>
      </c>
      <c r="P225" s="43"/>
      <c r="Q225" s="148"/>
      <c r="R225" s="149"/>
      <c r="S225" s="149"/>
      <c r="T225" s="149"/>
      <c r="U225" s="150"/>
      <c r="V225" s="147"/>
      <c r="W225" s="187"/>
      <c r="X225" s="187"/>
      <c r="Y225" s="187"/>
      <c r="Z225" s="187"/>
      <c r="AA225" s="187"/>
      <c r="AM225" s="105" t="str">
        <f t="shared" si="265"/>
        <v/>
      </c>
      <c r="AN225" s="106" t="str">
        <f t="shared" si="266"/>
        <v/>
      </c>
      <c r="AO225" s="107">
        <f t="shared" si="328"/>
        <v>0</v>
      </c>
    </row>
    <row r="226" spans="1:41" ht="31.5" hidden="1">
      <c r="A226" s="271" t="e">
        <f>VLOOKUP($I226,MASTER!$B:$B,2,0)</f>
        <v>#N/A</v>
      </c>
      <c r="AM226" s="105" t="str">
        <f t="shared" si="265"/>
        <v/>
      </c>
      <c r="AN226" s="106" t="str">
        <f t="shared" si="266"/>
        <v/>
      </c>
      <c r="AO226" s="107">
        <f t="shared" si="328"/>
        <v>0</v>
      </c>
    </row>
    <row r="227" spans="1:41" ht="31.5" hidden="1">
      <c r="A227" s="271" t="e">
        <f>VLOOKUP($I227,MASTER!$B:$B,2,0)</f>
        <v>#N/A</v>
      </c>
      <c r="AM227" s="105" t="str">
        <f t="shared" si="265"/>
        <v/>
      </c>
      <c r="AN227" s="106" t="str">
        <f t="shared" si="266"/>
        <v/>
      </c>
      <c r="AO227" s="107">
        <f t="shared" si="328"/>
        <v>0</v>
      </c>
    </row>
    <row r="228" spans="1:41" ht="16.5" hidden="1" customHeight="1">
      <c r="A228" s="271" t="e">
        <f>VLOOKUP($I228,MASTER!$B:$B,2,0)</f>
        <v>#N/A</v>
      </c>
      <c r="AM228" s="105" t="str">
        <f t="shared" si="265"/>
        <v/>
      </c>
      <c r="AN228" s="106" t="str">
        <f t="shared" si="266"/>
        <v/>
      </c>
      <c r="AO228" s="107">
        <f t="shared" si="328"/>
        <v>0</v>
      </c>
    </row>
    <row r="229" spans="1:41" ht="16.5" hidden="1" customHeight="1">
      <c r="A229" s="271" t="e">
        <f>VLOOKUP($I229,MASTER!$B:$B,2,0)</f>
        <v>#N/A</v>
      </c>
      <c r="AM229" s="105" t="str">
        <f t="shared" si="265"/>
        <v/>
      </c>
      <c r="AN229" s="106" t="str">
        <f t="shared" si="266"/>
        <v/>
      </c>
      <c r="AO229" s="107">
        <f t="shared" si="328"/>
        <v>0</v>
      </c>
    </row>
    <row r="230" spans="1:41" ht="16.5" hidden="1" customHeight="1">
      <c r="A230" s="271" t="e">
        <f>VLOOKUP($I230,MASTER!$B:$B,2,0)</f>
        <v>#N/A</v>
      </c>
      <c r="AM230" s="105" t="str">
        <f t="shared" si="265"/>
        <v/>
      </c>
      <c r="AN230" s="106" t="str">
        <f t="shared" si="266"/>
        <v/>
      </c>
      <c r="AO230" s="107">
        <f t="shared" si="328"/>
        <v>0</v>
      </c>
    </row>
    <row r="231" spans="1:41" ht="16.5" hidden="1" customHeight="1">
      <c r="A231" s="271" t="e">
        <f>VLOOKUP($I231,MASTER!$B:$B,2,0)</f>
        <v>#N/A</v>
      </c>
      <c r="AM231" s="105" t="str">
        <f t="shared" si="265"/>
        <v/>
      </c>
      <c r="AN231" s="106" t="str">
        <f t="shared" si="266"/>
        <v/>
      </c>
      <c r="AO231" s="107">
        <f t="shared" si="328"/>
        <v>0</v>
      </c>
    </row>
    <row r="232" spans="1:41" ht="16.5" hidden="1" customHeight="1">
      <c r="A232" s="271" t="e">
        <f>VLOOKUP($I232,MASTER!$B:$B,2,0)</f>
        <v>#N/A</v>
      </c>
      <c r="AM232" s="105" t="str">
        <f t="shared" si="265"/>
        <v/>
      </c>
      <c r="AN232" s="106" t="str">
        <f t="shared" si="266"/>
        <v/>
      </c>
      <c r="AO232" s="107">
        <f t="shared" si="328"/>
        <v>0</v>
      </c>
    </row>
    <row r="233" spans="1:41" ht="16.5" hidden="1" customHeight="1">
      <c r="A233" s="271" t="e">
        <f>VLOOKUP($I233,MASTER!$B:$B,2,0)</f>
        <v>#N/A</v>
      </c>
      <c r="AM233" s="105" t="str">
        <f t="shared" si="265"/>
        <v/>
      </c>
      <c r="AN233" s="106" t="str">
        <f t="shared" si="266"/>
        <v/>
      </c>
      <c r="AO233" s="107">
        <f t="shared" si="328"/>
        <v>0</v>
      </c>
    </row>
    <row r="234" spans="1:41" ht="16.5" hidden="1" customHeight="1">
      <c r="A234" s="271" t="e">
        <f>VLOOKUP($I234,MASTER!$B:$B,2,0)</f>
        <v>#N/A</v>
      </c>
      <c r="AM234" s="105" t="str">
        <f t="shared" si="265"/>
        <v/>
      </c>
      <c r="AN234" s="106" t="str">
        <f t="shared" si="266"/>
        <v/>
      </c>
      <c r="AO234" s="107">
        <f t="shared" si="328"/>
        <v>0</v>
      </c>
    </row>
    <row r="235" spans="1:41" ht="16.5" hidden="1" customHeight="1">
      <c r="A235" s="271" t="e">
        <f>VLOOKUP($I235,MASTER!$B:$B,2,0)</f>
        <v>#N/A</v>
      </c>
      <c r="AM235" s="105" t="str">
        <f t="shared" si="265"/>
        <v/>
      </c>
      <c r="AN235" s="106" t="str">
        <f t="shared" si="266"/>
        <v/>
      </c>
      <c r="AO235" s="107">
        <f t="shared" si="328"/>
        <v>0</v>
      </c>
    </row>
    <row r="236" spans="1:41" ht="16.5" hidden="1" customHeight="1">
      <c r="A236" s="271" t="e">
        <f>VLOOKUP($I236,MASTER!$B:$B,2,0)</f>
        <v>#N/A</v>
      </c>
      <c r="AM236" s="105" t="str">
        <f t="shared" si="265"/>
        <v/>
      </c>
      <c r="AN236" s="106" t="str">
        <f t="shared" si="266"/>
        <v/>
      </c>
      <c r="AO236" s="107">
        <f t="shared" si="328"/>
        <v>0</v>
      </c>
    </row>
    <row r="237" spans="1:41" ht="16.5" hidden="1" customHeight="1">
      <c r="A237" s="271" t="e">
        <f>VLOOKUP($I237,MASTER!$B:$B,2,0)</f>
        <v>#N/A</v>
      </c>
      <c r="AM237" s="105" t="str">
        <f t="shared" si="265"/>
        <v/>
      </c>
      <c r="AN237" s="106" t="str">
        <f t="shared" si="266"/>
        <v/>
      </c>
      <c r="AO237" s="107">
        <f t="shared" si="328"/>
        <v>0</v>
      </c>
    </row>
    <row r="238" spans="1:41" ht="16.5" hidden="1" customHeight="1">
      <c r="A238" s="271" t="e">
        <f>VLOOKUP($I238,MASTER!$B:$B,2,0)</f>
        <v>#N/A</v>
      </c>
      <c r="AM238" s="105" t="str">
        <f t="shared" si="265"/>
        <v/>
      </c>
      <c r="AN238" s="106" t="str">
        <f t="shared" si="266"/>
        <v/>
      </c>
      <c r="AO238" s="107">
        <f t="shared" si="328"/>
        <v>0</v>
      </c>
    </row>
    <row r="239" spans="1:41" ht="16.5" hidden="1" customHeight="1">
      <c r="A239" s="271" t="e">
        <f>VLOOKUP($I239,MASTER!$B:$B,2,0)</f>
        <v>#N/A</v>
      </c>
      <c r="AM239" s="105" t="str">
        <f t="shared" si="265"/>
        <v/>
      </c>
      <c r="AN239" s="106" t="str">
        <f t="shared" si="266"/>
        <v/>
      </c>
      <c r="AO239" s="107">
        <f t="shared" si="328"/>
        <v>0</v>
      </c>
    </row>
    <row r="240" spans="1:41" ht="81.75" customHeight="1" thickBot="1"/>
    <row r="241" spans="1:41">
      <c r="C241" s="2"/>
      <c r="D241" s="2"/>
      <c r="I241" s="3"/>
      <c r="J241" s="3"/>
      <c r="K241" s="3"/>
      <c r="M241" s="3"/>
      <c r="N241" s="218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G241" s="798" t="s">
        <v>680</v>
      </c>
      <c r="AH241" s="799"/>
    </row>
    <row r="242" spans="1:41" ht="24" thickBot="1">
      <c r="C242" s="2"/>
      <c r="E242" s="4" t="s">
        <v>681</v>
      </c>
      <c r="I242" s="3"/>
      <c r="J242" s="3"/>
      <c r="K242" s="3"/>
      <c r="M242" s="3"/>
      <c r="N242" s="218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G242" s="800"/>
      <c r="AH242" s="801"/>
    </row>
    <row r="243" spans="1:41" ht="24" thickBot="1">
      <c r="C243" s="2"/>
      <c r="E243" s="4" t="s">
        <v>682</v>
      </c>
      <c r="I243" s="3"/>
      <c r="J243" s="3"/>
      <c r="K243" s="3"/>
      <c r="M243" s="3"/>
      <c r="N243" s="218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41" ht="84.75" customHeight="1" thickBot="1">
      <c r="C244" s="266" t="s">
        <v>683</v>
      </c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  <c r="AC244" s="267"/>
      <c r="AD244" s="267"/>
      <c r="AE244" s="267"/>
      <c r="AF244" s="267"/>
      <c r="AG244" s="267"/>
      <c r="AH244" s="747"/>
      <c r="AI244" s="5"/>
      <c r="AJ244" s="176"/>
    </row>
    <row r="245" spans="1:41" ht="9.9499999999999993" customHeight="1" thickBot="1">
      <c r="A245" s="271" t="e">
        <f>VLOOKUP($I245,MASTER!$B:$B,2,0)</f>
        <v>#N/A</v>
      </c>
      <c r="AM245" s="105" t="str">
        <f t="shared" ref="AM245:AM247" si="329">IF(L245="","",L245*P245)</f>
        <v/>
      </c>
      <c r="AN245" s="106" t="str">
        <f t="shared" ref="AN245:AN252" si="330">IF(W245="","",W245*P245)</f>
        <v/>
      </c>
      <c r="AO245" s="107">
        <f t="shared" si="328"/>
        <v>0</v>
      </c>
    </row>
    <row r="246" spans="1:41" ht="33.75">
      <c r="A246" s="271" t="e">
        <f>VLOOKUP($I246,MASTER!$B:$B,2,0)</f>
        <v>#N/A</v>
      </c>
      <c r="C246" s="802" t="s">
        <v>728</v>
      </c>
      <c r="D246" s="803"/>
      <c r="E246" s="803"/>
      <c r="F246" s="803"/>
      <c r="G246" s="803"/>
      <c r="H246" s="803"/>
      <c r="I246" s="6"/>
      <c r="J246" s="6"/>
      <c r="K246" s="7"/>
      <c r="L246" s="650"/>
      <c r="M246" s="651"/>
      <c r="N246" s="652"/>
      <c r="O246" s="651"/>
      <c r="P246" s="653"/>
      <c r="Q246" s="654"/>
      <c r="R246" s="340" t="s">
        <v>675</v>
      </c>
      <c r="S246" s="654"/>
      <c r="T246" s="654"/>
      <c r="U246" s="655"/>
      <c r="V246" s="651"/>
      <c r="W246" s="656"/>
      <c r="X246" s="657"/>
      <c r="Y246" s="658"/>
      <c r="Z246" s="659" t="s">
        <v>684</v>
      </c>
      <c r="AA246" s="659" t="s">
        <v>685</v>
      </c>
      <c r="AB246" s="659"/>
      <c r="AC246" s="660" t="s">
        <v>40</v>
      </c>
      <c r="AD246" s="656"/>
      <c r="AE246" s="656"/>
      <c r="AF246" s="656"/>
      <c r="AG246" s="656"/>
      <c r="AH246" s="661"/>
      <c r="AI246" s="661"/>
      <c r="AJ246" s="29"/>
      <c r="AM246" s="105" t="str">
        <f t="shared" si="329"/>
        <v/>
      </c>
      <c r="AN246" s="106" t="str">
        <f t="shared" si="330"/>
        <v/>
      </c>
      <c r="AO246" s="107">
        <f t="shared" si="328"/>
        <v>0</v>
      </c>
    </row>
    <row r="247" spans="1:41" ht="33.75">
      <c r="A247" s="271" t="e">
        <f>VLOOKUP($I247,MASTER!$B:$B,2,0)</f>
        <v>#N/A</v>
      </c>
      <c r="C247" s="818"/>
      <c r="D247" s="819"/>
      <c r="E247" s="819"/>
      <c r="F247" s="819"/>
      <c r="G247" s="819"/>
      <c r="H247" s="819"/>
      <c r="I247" s="18"/>
      <c r="J247" s="18"/>
      <c r="K247" s="19"/>
      <c r="L247" s="662"/>
      <c r="M247" s="663"/>
      <c r="N247" s="664"/>
      <c r="O247" s="663"/>
      <c r="P247" s="665"/>
      <c r="Q247" s="666"/>
      <c r="R247" s="666" t="s">
        <v>674</v>
      </c>
      <c r="S247" s="666"/>
      <c r="T247" s="666"/>
      <c r="U247" s="667"/>
      <c r="V247" s="663"/>
      <c r="W247" s="668"/>
      <c r="X247" s="669"/>
      <c r="Y247" s="670"/>
      <c r="Z247" s="350"/>
      <c r="AA247" s="350" t="s">
        <v>686</v>
      </c>
      <c r="AB247" s="350" t="s">
        <v>687</v>
      </c>
      <c r="AC247" s="671" t="s">
        <v>687</v>
      </c>
      <c r="AD247" s="672"/>
      <c r="AE247" s="672"/>
      <c r="AF247" s="672"/>
      <c r="AG247" s="672"/>
      <c r="AH247" s="763"/>
      <c r="AI247" s="673"/>
      <c r="AJ247" s="31"/>
      <c r="AM247" s="105" t="str">
        <f t="shared" si="329"/>
        <v/>
      </c>
      <c r="AN247" s="106" t="str">
        <f t="shared" si="330"/>
        <v/>
      </c>
      <c r="AO247" s="107">
        <f t="shared" si="328"/>
        <v>0</v>
      </c>
    </row>
    <row r="248" spans="1:41" s="599" customFormat="1" ht="41.25" customHeight="1">
      <c r="A248" s="587" t="e">
        <f>VLOOKUP($I248,MASTER!$B:$B,2,0)</f>
        <v>#N/A</v>
      </c>
      <c r="B248" s="587"/>
      <c r="C248" s="492" t="s">
        <v>688</v>
      </c>
      <c r="D248" s="494" t="str">
        <f>$D$179</f>
        <v>:   Rabu Malam</v>
      </c>
      <c r="E248" s="494"/>
      <c r="F248" s="494"/>
      <c r="G248" s="494"/>
      <c r="H248" s="494"/>
      <c r="I248" s="494"/>
      <c r="J248" s="639"/>
      <c r="K248" s="494"/>
      <c r="L248" s="640" t="s">
        <v>689</v>
      </c>
      <c r="M248" s="641"/>
      <c r="N248" s="642"/>
      <c r="O248" s="494"/>
      <c r="P248" s="494"/>
      <c r="Q248" s="643"/>
      <c r="R248" s="459" t="s">
        <v>673</v>
      </c>
      <c r="S248" s="643"/>
      <c r="T248" s="643"/>
      <c r="U248" s="645"/>
      <c r="V248" s="494"/>
      <c r="W248" s="820"/>
      <c r="X248" s="820"/>
      <c r="Y248" s="821"/>
      <c r="Z248" s="609">
        <v>1</v>
      </c>
      <c r="AA248" s="646">
        <v>7</v>
      </c>
      <c r="AB248" s="609">
        <v>60</v>
      </c>
      <c r="AC248" s="647">
        <v>415</v>
      </c>
      <c r="AD248" s="622"/>
      <c r="AE248" s="464"/>
      <c r="AF248" s="596"/>
      <c r="AG248" s="597"/>
      <c r="AH248" s="618"/>
      <c r="AI248" s="598"/>
      <c r="AJ248" s="596"/>
      <c r="AM248" s="463"/>
      <c r="AN248" s="464" t="str">
        <f t="shared" si="330"/>
        <v/>
      </c>
      <c r="AO248" s="465">
        <f t="shared" si="328"/>
        <v>0</v>
      </c>
    </row>
    <row r="249" spans="1:41" s="599" customFormat="1" ht="41.25" customHeight="1">
      <c r="A249" s="587" t="e">
        <f>VLOOKUP($I249,MASTER!$B:$B,2,0)</f>
        <v>#N/A</v>
      </c>
      <c r="B249" s="587"/>
      <c r="C249" s="490" t="s">
        <v>1437</v>
      </c>
      <c r="D249" s="459" t="str">
        <f>$D$180</f>
        <v>:   05-Mei-2026</v>
      </c>
      <c r="E249" s="459"/>
      <c r="F249" s="459"/>
      <c r="G249" s="459"/>
      <c r="H249" s="459"/>
      <c r="I249" s="459"/>
      <c r="J249" s="464"/>
      <c r="K249" s="459"/>
      <c r="L249" s="648" t="s">
        <v>691</v>
      </c>
      <c r="M249" s="619"/>
      <c r="N249" s="620" t="s">
        <v>692</v>
      </c>
      <c r="O249" s="621"/>
      <c r="P249" s="604" t="s">
        <v>693</v>
      </c>
      <c r="Q249" s="605"/>
      <c r="R249" s="459" t="s">
        <v>854</v>
      </c>
      <c r="S249" s="606"/>
      <c r="T249" s="606"/>
      <c r="U249" s="607"/>
      <c r="V249" s="608" t="s">
        <v>694</v>
      </c>
      <c r="W249" s="789"/>
      <c r="X249" s="789"/>
      <c r="Y249" s="790"/>
      <c r="Z249" s="609" t="s">
        <v>695</v>
      </c>
      <c r="AA249" s="610"/>
      <c r="AB249" s="609">
        <v>60</v>
      </c>
      <c r="AC249" s="647">
        <f>+AA249*AB249</f>
        <v>0</v>
      </c>
      <c r="AD249" s="622"/>
      <c r="AE249" s="464"/>
      <c r="AF249" s="596"/>
      <c r="AG249" s="597"/>
      <c r="AH249" s="618"/>
      <c r="AI249" s="598"/>
      <c r="AJ249" s="596"/>
      <c r="AM249" s="463"/>
      <c r="AN249" s="464" t="str">
        <f t="shared" si="330"/>
        <v/>
      </c>
      <c r="AO249" s="465">
        <f t="shared" si="328"/>
        <v>0</v>
      </c>
    </row>
    <row r="250" spans="1:41" s="599" customFormat="1" ht="41.25" customHeight="1" thickBot="1">
      <c r="A250" s="587" t="e">
        <f>VLOOKUP($I250,MASTER!$B:$B,2,0)</f>
        <v>#N/A</v>
      </c>
      <c r="B250" s="587"/>
      <c r="C250" s="490" t="s">
        <v>685</v>
      </c>
      <c r="D250" s="459" t="str">
        <f>$D$181</f>
        <v>:  21:00 - 04:45 WIB</v>
      </c>
      <c r="E250" s="459"/>
      <c r="F250" s="459"/>
      <c r="G250" s="459"/>
      <c r="H250" s="459"/>
      <c r="I250" s="459"/>
      <c r="J250" s="464"/>
      <c r="K250" s="459"/>
      <c r="L250" s="782"/>
      <c r="M250" s="778"/>
      <c r="N250" s="779"/>
      <c r="O250" s="780"/>
      <c r="P250" s="775"/>
      <c r="Q250" s="776"/>
      <c r="R250" s="459" t="s">
        <v>672</v>
      </c>
      <c r="S250" s="606"/>
      <c r="T250" s="606"/>
      <c r="U250" s="607"/>
      <c r="V250" s="777"/>
      <c r="W250" s="789"/>
      <c r="X250" s="789"/>
      <c r="Y250" s="790"/>
      <c r="Z250" s="609"/>
      <c r="AA250" s="609"/>
      <c r="AB250" s="609"/>
      <c r="AC250" s="647">
        <f>AC249+AC248</f>
        <v>415</v>
      </c>
      <c r="AD250" s="622"/>
      <c r="AE250" s="464"/>
      <c r="AF250" s="464"/>
      <c r="AG250" s="597"/>
      <c r="AH250" s="618"/>
      <c r="AI250" s="649"/>
      <c r="AJ250" s="464"/>
      <c r="AM250" s="463" t="str">
        <f t="shared" ref="AM250:AM252" si="331">IF(L250="","",L250*P250)</f>
        <v/>
      </c>
      <c r="AN250" s="464" t="str">
        <f t="shared" si="330"/>
        <v/>
      </c>
      <c r="AO250" s="465">
        <f t="shared" si="328"/>
        <v>0</v>
      </c>
    </row>
    <row r="251" spans="1:41" s="614" customFormat="1" ht="99.95" customHeight="1" thickBot="1">
      <c r="A251" s="587" t="e">
        <f>VLOOKUP($I251,MASTER!$B:$B,2,0)</f>
        <v>#N/A</v>
      </c>
      <c r="B251" s="587"/>
      <c r="C251" s="624" t="s">
        <v>696</v>
      </c>
      <c r="D251" s="625" t="s">
        <v>697</v>
      </c>
      <c r="E251" s="626" t="s">
        <v>698</v>
      </c>
      <c r="F251" s="626" t="s">
        <v>699</v>
      </c>
      <c r="G251" s="741" t="s">
        <v>1556</v>
      </c>
      <c r="H251" s="627" t="s">
        <v>700</v>
      </c>
      <c r="I251" s="626" t="s">
        <v>701</v>
      </c>
      <c r="J251" s="628"/>
      <c r="K251" s="625" t="s">
        <v>702</v>
      </c>
      <c r="L251" s="629" t="s">
        <v>1001</v>
      </c>
      <c r="M251" s="630" t="s">
        <v>1446</v>
      </c>
      <c r="N251" s="630" t="s">
        <v>1447</v>
      </c>
      <c r="O251" s="630" t="s">
        <v>1448</v>
      </c>
      <c r="P251" s="781" t="s">
        <v>705</v>
      </c>
      <c r="Q251" s="631" t="s">
        <v>706</v>
      </c>
      <c r="R251" s="631" t="s">
        <v>707</v>
      </c>
      <c r="S251" s="631" t="s">
        <v>708</v>
      </c>
      <c r="T251" s="631" t="s">
        <v>67</v>
      </c>
      <c r="U251" s="632"/>
      <c r="V251" s="625" t="s">
        <v>709</v>
      </c>
      <c r="W251" s="633" t="s">
        <v>106</v>
      </c>
      <c r="X251" s="739" t="s">
        <v>1557</v>
      </c>
      <c r="Y251" s="634" t="s">
        <v>711</v>
      </c>
      <c r="Z251" s="634" t="s">
        <v>712</v>
      </c>
      <c r="AA251" s="634" t="s">
        <v>713</v>
      </c>
      <c r="AB251" s="634" t="s">
        <v>714</v>
      </c>
      <c r="AC251" s="634" t="s">
        <v>715</v>
      </c>
      <c r="AD251" s="637" t="s">
        <v>1561</v>
      </c>
      <c r="AE251" s="637" t="s">
        <v>1562</v>
      </c>
      <c r="AF251" s="637" t="s">
        <v>1563</v>
      </c>
      <c r="AG251" s="637" t="s">
        <v>1564</v>
      </c>
      <c r="AH251" s="783" t="s">
        <v>720</v>
      </c>
      <c r="AI251" s="762" t="s">
        <v>721</v>
      </c>
      <c r="AJ251" s="597"/>
      <c r="AK251" s="614" t="s">
        <v>32</v>
      </c>
      <c r="AL251" s="614" t="s">
        <v>722</v>
      </c>
      <c r="AM251" s="463" t="e">
        <f t="shared" si="331"/>
        <v>#VALUE!</v>
      </c>
      <c r="AN251" s="464" t="e">
        <f t="shared" si="330"/>
        <v>#VALUE!</v>
      </c>
      <c r="AO251" s="465" t="e">
        <f t="shared" si="328"/>
        <v>#VALUE!</v>
      </c>
    </row>
    <row r="252" spans="1:41" ht="21" customHeight="1">
      <c r="A252" s="271" t="e">
        <f>VLOOKUP($I252,MASTER!$B:$B,2,0)</f>
        <v>#N/A</v>
      </c>
      <c r="C252" s="82"/>
      <c r="D252" s="83"/>
      <c r="E252" s="83"/>
      <c r="F252" s="83"/>
      <c r="G252" s="83"/>
      <c r="H252" s="84"/>
      <c r="I252" s="83"/>
      <c r="J252" s="85"/>
      <c r="K252" s="83"/>
      <c r="L252" s="253"/>
      <c r="M252" s="83"/>
      <c r="N252" s="225"/>
      <c r="O252" s="83"/>
      <c r="P252" s="83"/>
      <c r="Q252" s="86"/>
      <c r="R252" s="86"/>
      <c r="S252" s="86"/>
      <c r="T252" s="86"/>
      <c r="U252" s="87"/>
      <c r="V252" s="83"/>
      <c r="W252" s="88"/>
      <c r="X252" s="89"/>
      <c r="Y252" s="90"/>
      <c r="Z252" s="90"/>
      <c r="AA252" s="90"/>
      <c r="AB252" s="90"/>
      <c r="AC252" s="90"/>
      <c r="AD252" s="88"/>
      <c r="AE252" s="88"/>
      <c r="AF252" s="88"/>
      <c r="AG252" s="88"/>
      <c r="AH252" s="91"/>
      <c r="AI252" s="91"/>
      <c r="AJ252" s="106">
        <f t="shared" ref="AJ252" si="332">IF(L252="",0,P252*L252)</f>
        <v>0</v>
      </c>
      <c r="AM252" s="105" t="str">
        <f t="shared" si="331"/>
        <v/>
      </c>
      <c r="AN252" s="106" t="str">
        <f t="shared" si="330"/>
        <v/>
      </c>
      <c r="AO252" s="107">
        <f t="shared" si="328"/>
        <v>0</v>
      </c>
    </row>
    <row r="253" spans="1:41" ht="50.1" customHeight="1">
      <c r="A253" s="271" t="e">
        <f>VLOOKUP($I253,MASTER!$B:$B,2,0)</f>
        <v>#N/A</v>
      </c>
      <c r="C253" s="92"/>
      <c r="D253" s="93" t="str">
        <f>IF($I253="","",VLOOKUP($I253,MASTER!$G:$CF,2,0))</f>
        <v/>
      </c>
      <c r="E253" s="93" t="str">
        <f>IF($I253="","",VLOOKUP($I253,MASTER!$G:$CF,25,0))</f>
        <v/>
      </c>
      <c r="F253" s="93" t="str">
        <f>IF($I253="","",VLOOKUP($I253,MASTER!$G:$CF,27,0))</f>
        <v/>
      </c>
      <c r="G253" s="761">
        <f t="shared" ref="G253:G289" si="333">L253</f>
        <v>0</v>
      </c>
      <c r="H253" s="94" t="str">
        <f t="shared" ref="H253:H259" si="334">IF($L253&lt;$F253="0","0",IF($L253="","",ROUNDUP(L253/F253,0)))</f>
        <v/>
      </c>
      <c r="I253" s="171"/>
      <c r="J253" s="172"/>
      <c r="K253" s="173"/>
      <c r="L253" s="97"/>
      <c r="M253" s="97"/>
      <c r="N253" s="226">
        <f t="shared" ref="N253" si="335">+L253</f>
        <v>0</v>
      </c>
      <c r="O253" s="98"/>
      <c r="P253" s="93" t="str">
        <f>IF($I253="","",VLOOKUP($I253,MASTER!$G:$CF,65,0))</f>
        <v/>
      </c>
      <c r="Q253" s="93" t="str">
        <f>IF($I253="","",VLOOKUP($I253,MASTER!$G:$CF,37,0))</f>
        <v/>
      </c>
      <c r="R253" s="99" t="str">
        <f t="shared" ref="R253" si="336">IF(L253="","",+Q253*L253/60)</f>
        <v/>
      </c>
      <c r="S253" s="93" t="str">
        <f>IF($I253="","",VLOOKUP($I253,MASTER!$G:$CF,39,0))</f>
        <v/>
      </c>
      <c r="T253" s="93" t="str">
        <f>IF($I253="","",VLOOKUP($I253,MASTER!$G:$CF,38,0))</f>
        <v/>
      </c>
      <c r="U253" s="100" t="str">
        <f t="shared" ref="U253" si="337">IF(I253="","",SUM(R253:T253))</f>
        <v/>
      </c>
      <c r="V253" s="170" t="str">
        <f t="shared" ref="V253" si="338">IF(I253="","",(S253+T253)*P253)</f>
        <v/>
      </c>
      <c r="W253" s="101" t="str">
        <f t="shared" ref="W253:W289" si="339">IF(U253="","",ROUNDUP(U253,0))</f>
        <v/>
      </c>
      <c r="X253" s="740" t="e">
        <f t="shared" ref="X253:X289" si="340">+L253/W253*60</f>
        <v>#VALUE!</v>
      </c>
      <c r="Y253" s="102">
        <v>0.87847222222222221</v>
      </c>
      <c r="Z253" s="102" t="str">
        <f>IF(I253="","",Y253+W253/1440)</f>
        <v/>
      </c>
      <c r="AA253" s="102"/>
      <c r="AB253" s="102"/>
      <c r="AC253" s="102"/>
      <c r="AD253" s="93">
        <f>IFERROR(IF($I253="","",VLOOKUP($I253,MASTER!$G:$CF,60,0))*$W253,0)</f>
        <v>0</v>
      </c>
      <c r="AE253" s="93">
        <f>IFERROR(IF($I253="","",VLOOKUP($I253,MASTER!$G:$CF,61,0))*$W253,0)</f>
        <v>0</v>
      </c>
      <c r="AF253" s="93">
        <f>IFERROR(IF($I253="","",VLOOKUP($I253,MASTER!$G:$CF,62,0))*$W253,0)</f>
        <v>0</v>
      </c>
      <c r="AG253" s="93">
        <f>IFERROR(IF($I253="","",VLOOKUP($I253,MASTER!$G:$CF,63,0))*$W253,0)</f>
        <v>0</v>
      </c>
      <c r="AH253" s="756"/>
      <c r="AI253" s="745"/>
      <c r="AJ253" s="106">
        <f>IF(L253="",0,P253*L253)</f>
        <v>0</v>
      </c>
      <c r="AK253">
        <f>J253</f>
        <v>0</v>
      </c>
      <c r="AL253" s="104">
        <f t="shared" ref="AL253" si="341">Y253</f>
        <v>0.87847222222222221</v>
      </c>
      <c r="AM253" s="105" t="str">
        <f t="shared" ref="AM253" si="342">IF(L253="","",L253*P253)</f>
        <v/>
      </c>
      <c r="AN253" s="106" t="str">
        <f t="shared" ref="AN253" si="343">IF(W253="","",W253*P253)</f>
        <v/>
      </c>
      <c r="AO253" s="107" t="e">
        <f t="shared" ref="AO253" si="344">+W253/(60*24)</f>
        <v>#VALUE!</v>
      </c>
    </row>
    <row r="254" spans="1:41" ht="50.1" customHeight="1">
      <c r="A254" s="271" t="e">
        <f>VLOOKUP($I254,MASTER!$B:$B,2,0)</f>
        <v>#N/A</v>
      </c>
      <c r="C254" s="92"/>
      <c r="D254" s="93" t="str">
        <f>IF($I254="","",VLOOKUP($I254,MASTER!$G:$CF,2,0))</f>
        <v/>
      </c>
      <c r="E254" s="93" t="str">
        <f>IF($I254="","",VLOOKUP($I254,MASTER!$G:$CF,25,0))</f>
        <v/>
      </c>
      <c r="F254" s="93" t="str">
        <f>IF($I254="","",VLOOKUP($I254,MASTER!$G:$CF,27,0))</f>
        <v/>
      </c>
      <c r="G254" s="761">
        <f t="shared" si="333"/>
        <v>0</v>
      </c>
      <c r="H254" s="94" t="str">
        <f t="shared" si="334"/>
        <v/>
      </c>
      <c r="I254" s="171"/>
      <c r="J254" s="172"/>
      <c r="K254" s="173"/>
      <c r="L254" s="97"/>
      <c r="M254" s="97"/>
      <c r="N254" s="226">
        <f>+L254</f>
        <v>0</v>
      </c>
      <c r="O254" s="98"/>
      <c r="P254" s="93" t="str">
        <f>IF($I254="","",VLOOKUP($I254,MASTER!$G:$CF,65,0))</f>
        <v/>
      </c>
      <c r="Q254" s="93" t="str">
        <f>IF($I254="","",VLOOKUP($I254,MASTER!$G:$CF,37,0))</f>
        <v/>
      </c>
      <c r="R254" s="99" t="str">
        <f t="shared" ref="R254:R289" si="345">IF(L254="","",+Q254*L254/60)</f>
        <v/>
      </c>
      <c r="S254" s="93" t="str">
        <f>IF($I254="","",VLOOKUP($I254,MASTER!$G:$CF,39,0))</f>
        <v/>
      </c>
      <c r="T254" s="93" t="str">
        <f>IF($I254="","",VLOOKUP($I254,MASTER!$G:$CF,38,0))</f>
        <v/>
      </c>
      <c r="U254" s="100" t="str">
        <f t="shared" ref="U254:U289" si="346">IF(I254="","",SUM(R254:T254))</f>
        <v/>
      </c>
      <c r="V254" s="170" t="str">
        <f t="shared" ref="V254:V289" si="347">IF(I254="","",(S254+T254)*P254)</f>
        <v/>
      </c>
      <c r="W254" s="101" t="str">
        <f t="shared" si="339"/>
        <v/>
      </c>
      <c r="X254" s="740" t="e">
        <f t="shared" si="340"/>
        <v>#VALUE!</v>
      </c>
      <c r="Y254" s="102" t="str">
        <f>+Z253</f>
        <v/>
      </c>
      <c r="Z254" s="102" t="str">
        <f t="shared" ref="Z254" si="348">IF(I254="","",Y254+W254/1440)</f>
        <v/>
      </c>
      <c r="AA254" s="102"/>
      <c r="AB254" s="102"/>
      <c r="AC254" s="102"/>
      <c r="AD254" s="93">
        <f>IFERROR(IF($I254="","",VLOOKUP($I254,MASTER!$G:$CF,60,0))*$W254,0)</f>
        <v>0</v>
      </c>
      <c r="AE254" s="93">
        <f>IFERROR(IF($I254="","",VLOOKUP($I254,MASTER!$G:$CF,61,0))*$W254,0)</f>
        <v>0</v>
      </c>
      <c r="AF254" s="93">
        <f>IFERROR(IF($I254="","",VLOOKUP($I254,MASTER!$G:$CF,62,0))*$W254,0)</f>
        <v>0</v>
      </c>
      <c r="AG254" s="93">
        <f>IFERROR(IF($I254="","",VLOOKUP($I254,MASTER!$G:$CF,63,0))*$W254,0)</f>
        <v>0</v>
      </c>
      <c r="AH254" s="756"/>
      <c r="AI254" s="745"/>
      <c r="AJ254" s="106">
        <f>IF(L254="",0,P254*L254)</f>
        <v>0</v>
      </c>
      <c r="AK254">
        <f t="shared" ref="AK254" si="349">J254</f>
        <v>0</v>
      </c>
      <c r="AL254" s="104" t="str">
        <f>Y254</f>
        <v/>
      </c>
      <c r="AM254" s="105" t="str">
        <f>IF(L254="","",L254*P254)</f>
        <v/>
      </c>
      <c r="AN254" s="106" t="str">
        <f>IF(W254="","",W254*P254)</f>
        <v/>
      </c>
      <c r="AO254" s="107" t="e">
        <f>+W254/(60*24)</f>
        <v>#VALUE!</v>
      </c>
    </row>
    <row r="255" spans="1:41" ht="50.1" customHeight="1">
      <c r="A255" s="271" t="e">
        <f>VLOOKUP($I255,MASTER!$B:$B,2,0)</f>
        <v>#N/A</v>
      </c>
      <c r="C255" s="92"/>
      <c r="D255" s="93" t="str">
        <f>IF($I255="","",VLOOKUP($I255,MASTER!$G:$CF,2,0))</f>
        <v/>
      </c>
      <c r="E255" s="93" t="str">
        <f>IF($I255="","",VLOOKUP($I255,MASTER!$G:$CF,25,0))</f>
        <v/>
      </c>
      <c r="F255" s="93" t="str">
        <f>IF($I255="","",VLOOKUP($I255,MASTER!$G:$CF,27,0))</f>
        <v/>
      </c>
      <c r="G255" s="761">
        <f t="shared" si="333"/>
        <v>0</v>
      </c>
      <c r="H255" s="94" t="str">
        <f t="shared" si="334"/>
        <v/>
      </c>
      <c r="I255" s="171"/>
      <c r="J255" s="172"/>
      <c r="K255" s="173"/>
      <c r="L255" s="97"/>
      <c r="M255" s="97"/>
      <c r="N255" s="226">
        <f t="shared" ref="N255" si="350">+L255</f>
        <v>0</v>
      </c>
      <c r="O255" s="98"/>
      <c r="P255" s="93" t="str">
        <f>IF($I255="","",VLOOKUP($I255,MASTER!$G:$CF,65,0))</f>
        <v/>
      </c>
      <c r="Q255" s="93" t="str">
        <f>IF($I255="","",VLOOKUP($I255,MASTER!$G:$CF,37,0))</f>
        <v/>
      </c>
      <c r="R255" s="99" t="str">
        <f t="shared" si="345"/>
        <v/>
      </c>
      <c r="S255" s="93" t="str">
        <f>IF($I255="","",VLOOKUP($I255,MASTER!$G:$CF,39,0))</f>
        <v/>
      </c>
      <c r="T255" s="93" t="str">
        <f>IF($I255="","",VLOOKUP($I255,MASTER!$G:$CF,38,0))</f>
        <v/>
      </c>
      <c r="U255" s="100" t="str">
        <f t="shared" si="346"/>
        <v/>
      </c>
      <c r="V255" s="170" t="str">
        <f t="shared" si="347"/>
        <v/>
      </c>
      <c r="W255" s="101" t="str">
        <f t="shared" si="339"/>
        <v/>
      </c>
      <c r="X255" s="740" t="e">
        <f t="shared" si="340"/>
        <v>#VALUE!</v>
      </c>
      <c r="Y255" s="102" t="str">
        <f t="shared" ref="Y255:Y289" si="351">+Z254</f>
        <v/>
      </c>
      <c r="Z255" s="102" t="str">
        <f t="shared" ref="Z255:Z289" si="352">IF(I255="","",Y255+W255/1440)</f>
        <v/>
      </c>
      <c r="AA255" s="102"/>
      <c r="AB255" s="102"/>
      <c r="AC255" s="102"/>
      <c r="AD255" s="93">
        <f>IFERROR(IF($I255="","",VLOOKUP($I255,MASTER!$G:$CF,60,0))*$W255,0)</f>
        <v>0</v>
      </c>
      <c r="AE255" s="93">
        <f>IFERROR(IF($I255="","",VLOOKUP($I255,MASTER!$G:$CF,61,0))*$W255,0)</f>
        <v>0</v>
      </c>
      <c r="AF255" s="93">
        <f>IFERROR(IF($I255="","",VLOOKUP($I255,MASTER!$G:$CF,62,0))*$W255,0)</f>
        <v>0</v>
      </c>
      <c r="AG255" s="93">
        <f>IFERROR(IF($I255="","",VLOOKUP($I255,MASTER!$G:$CF,63,0))*$W255,0)</f>
        <v>0</v>
      </c>
      <c r="AH255" s="756"/>
      <c r="AI255" s="745"/>
      <c r="AJ255" s="106">
        <f>IF(L255="",0,P255*L255)</f>
        <v>0</v>
      </c>
      <c r="AK255">
        <f t="shared" ref="AK255" si="353">J255</f>
        <v>0</v>
      </c>
      <c r="AL255" s="104" t="str">
        <f t="shared" ref="AL255" si="354">Y255</f>
        <v/>
      </c>
      <c r="AM255" s="105" t="str">
        <f t="shared" ref="AM255" si="355">IF(L255="","",L255*P255)</f>
        <v/>
      </c>
      <c r="AN255" s="106" t="str">
        <f t="shared" ref="AN255" si="356">IF(W255="","",W255*P255)</f>
        <v/>
      </c>
      <c r="AO255" s="107" t="e">
        <f t="shared" ref="AO255" si="357">+W255/(60*24)</f>
        <v>#VALUE!</v>
      </c>
    </row>
    <row r="256" spans="1:41" ht="50.1" customHeight="1">
      <c r="A256" s="271" t="e">
        <f>VLOOKUP($I256,MASTER!$B:$B,2,0)</f>
        <v>#N/A</v>
      </c>
      <c r="C256" s="92"/>
      <c r="D256" s="93" t="str">
        <f>IF($I256="","",VLOOKUP($I256,MASTER!$G:$CF,2,0))</f>
        <v/>
      </c>
      <c r="E256" s="93" t="str">
        <f>IF($I256="","",VLOOKUP($I256,MASTER!$G:$CF,25,0))</f>
        <v/>
      </c>
      <c r="F256" s="93" t="str">
        <f>IF($I256="","",VLOOKUP($I256,MASTER!$G:$CF,27,0))</f>
        <v/>
      </c>
      <c r="G256" s="761">
        <f t="shared" si="333"/>
        <v>0</v>
      </c>
      <c r="H256" s="94" t="str">
        <f t="shared" si="334"/>
        <v/>
      </c>
      <c r="I256" s="171"/>
      <c r="J256" s="172"/>
      <c r="K256" s="173"/>
      <c r="L256" s="97"/>
      <c r="M256" s="97"/>
      <c r="N256" s="226">
        <f t="shared" ref="N256" si="358">+L256</f>
        <v>0</v>
      </c>
      <c r="O256" s="98"/>
      <c r="P256" s="93" t="str">
        <f>IF($I256="","",VLOOKUP($I256,MASTER!$G:$CF,65,0))</f>
        <v/>
      </c>
      <c r="Q256" s="93" t="str">
        <f>IF($I256="","",VLOOKUP($I256,MASTER!$G:$CF,37,0))</f>
        <v/>
      </c>
      <c r="R256" s="99" t="str">
        <f t="shared" si="345"/>
        <v/>
      </c>
      <c r="S256" s="93" t="str">
        <f>IF($I256="","",VLOOKUP($I256,MASTER!$G:$CF,39,0))</f>
        <v/>
      </c>
      <c r="T256" s="93" t="str">
        <f>IF($I256="","",VLOOKUP($I256,MASTER!$G:$CF,38,0))</f>
        <v/>
      </c>
      <c r="U256" s="100" t="str">
        <f t="shared" si="346"/>
        <v/>
      </c>
      <c r="V256" s="170" t="str">
        <f t="shared" si="347"/>
        <v/>
      </c>
      <c r="W256" s="101" t="str">
        <f t="shared" si="339"/>
        <v/>
      </c>
      <c r="X256" s="740" t="e">
        <f t="shared" si="340"/>
        <v>#VALUE!</v>
      </c>
      <c r="Y256" s="102" t="str">
        <f t="shared" si="351"/>
        <v/>
      </c>
      <c r="Z256" s="102" t="str">
        <f t="shared" si="352"/>
        <v/>
      </c>
      <c r="AA256" s="102"/>
      <c r="AB256" s="102"/>
      <c r="AC256" s="102"/>
      <c r="AD256" s="93">
        <f>IFERROR(IF($I256="","",VLOOKUP($I256,MASTER!$G:$CF,60,0))*$W256,0)</f>
        <v>0</v>
      </c>
      <c r="AE256" s="93">
        <f>IFERROR(IF($I256="","",VLOOKUP($I256,MASTER!$G:$CF,61,0))*$W256,0)</f>
        <v>0</v>
      </c>
      <c r="AF256" s="93">
        <f>IFERROR(IF($I256="","",VLOOKUP($I256,MASTER!$G:$CF,62,0))*$W256,0)</f>
        <v>0</v>
      </c>
      <c r="AG256" s="93">
        <f>IFERROR(IF($I256="","",VLOOKUP($I256,MASTER!$G:$CF,63,0))*$W256,0)</f>
        <v>0</v>
      </c>
      <c r="AH256" s="756"/>
      <c r="AI256" s="745"/>
      <c r="AJ256" s="106">
        <f t="shared" ref="AJ256" si="359">IF(L256="",0,P256*L256)</f>
        <v>0</v>
      </c>
      <c r="AK256">
        <f t="shared" ref="AK256" si="360">J256</f>
        <v>0</v>
      </c>
      <c r="AL256" s="104" t="str">
        <f t="shared" ref="AL256" si="361">Y256</f>
        <v/>
      </c>
      <c r="AM256" s="105" t="str">
        <f t="shared" ref="AM256" si="362">IF(L256="","",L256*P256)</f>
        <v/>
      </c>
      <c r="AN256" s="106" t="str">
        <f t="shared" ref="AN256" si="363">IF(W256="","",W256*P256)</f>
        <v/>
      </c>
      <c r="AO256" s="107" t="e">
        <f t="shared" ref="AO256" si="364">+W256/(60*24)</f>
        <v>#VALUE!</v>
      </c>
    </row>
    <row r="257" spans="1:41" ht="50.1" customHeight="1">
      <c r="A257" s="271" t="e">
        <f>VLOOKUP($I257,MASTER!$B:$B,2,0)</f>
        <v>#N/A</v>
      </c>
      <c r="C257" s="92"/>
      <c r="D257" s="93" t="str">
        <f>IF($I257="","",VLOOKUP($I257,MASTER!$G:$CF,2,0))</f>
        <v/>
      </c>
      <c r="E257" s="93" t="str">
        <f>IF($I257="","",VLOOKUP($I257,MASTER!$G:$CF,25,0))</f>
        <v/>
      </c>
      <c r="F257" s="93" t="str">
        <f>IF($I257="","",VLOOKUP($I257,MASTER!$G:$CF,27,0))</f>
        <v/>
      </c>
      <c r="G257" s="761">
        <f t="shared" si="333"/>
        <v>0</v>
      </c>
      <c r="H257" s="94" t="str">
        <f t="shared" si="334"/>
        <v/>
      </c>
      <c r="I257" s="171"/>
      <c r="J257" s="172"/>
      <c r="K257" s="173"/>
      <c r="L257" s="97"/>
      <c r="M257" s="97"/>
      <c r="N257" s="226">
        <f t="shared" ref="N257" si="365">+L257</f>
        <v>0</v>
      </c>
      <c r="O257" s="98"/>
      <c r="P257" s="93" t="str">
        <f>IF($I257="","",VLOOKUP($I257,MASTER!$G:$CF,65,0))</f>
        <v/>
      </c>
      <c r="Q257" s="93" t="str">
        <f>IF($I257="","",VLOOKUP($I257,MASTER!$G:$CF,37,0))</f>
        <v/>
      </c>
      <c r="R257" s="99" t="str">
        <f t="shared" si="345"/>
        <v/>
      </c>
      <c r="S257" s="93" t="str">
        <f>IF($I257="","",VLOOKUP($I257,MASTER!$G:$CF,39,0))</f>
        <v/>
      </c>
      <c r="T257" s="93" t="str">
        <f>IF($I257="","",VLOOKUP($I257,MASTER!$G:$CF,38,0))</f>
        <v/>
      </c>
      <c r="U257" s="100" t="str">
        <f t="shared" si="346"/>
        <v/>
      </c>
      <c r="V257" s="170" t="str">
        <f t="shared" si="347"/>
        <v/>
      </c>
      <c r="W257" s="101" t="str">
        <f t="shared" si="339"/>
        <v/>
      </c>
      <c r="X257" s="740" t="e">
        <f t="shared" si="340"/>
        <v>#VALUE!</v>
      </c>
      <c r="Y257" s="102" t="str">
        <f t="shared" si="351"/>
        <v/>
      </c>
      <c r="Z257" s="102" t="str">
        <f t="shared" si="352"/>
        <v/>
      </c>
      <c r="AA257" s="102"/>
      <c r="AB257" s="102"/>
      <c r="AC257" s="194"/>
      <c r="AD257" s="93">
        <f>IFERROR(IF($I257="","",VLOOKUP($I257,MASTER!$G:$CF,60,0))*$W257,0)</f>
        <v>0</v>
      </c>
      <c r="AE257" s="93">
        <f>IFERROR(IF($I257="","",VLOOKUP($I257,MASTER!$G:$CF,61,0))*$W257,0)</f>
        <v>0</v>
      </c>
      <c r="AF257" s="93">
        <f>IFERROR(IF($I257="","",VLOOKUP($I257,MASTER!$G:$CF,62,0))*$W257,0)</f>
        <v>0</v>
      </c>
      <c r="AG257" s="93">
        <f>IFERROR(IF($I257="","",VLOOKUP($I257,MASTER!$G:$CF,63,0))*$W257,0)</f>
        <v>0</v>
      </c>
      <c r="AH257" s="756"/>
      <c r="AI257" s="745"/>
      <c r="AJ257" s="106">
        <f t="shared" ref="AJ257" si="366">IF(L257="",0,P257*L257)</f>
        <v>0</v>
      </c>
      <c r="AK257">
        <f t="shared" ref="AK257" si="367">J257</f>
        <v>0</v>
      </c>
      <c r="AL257" s="104" t="str">
        <f t="shared" ref="AL257" si="368">Y257</f>
        <v/>
      </c>
      <c r="AM257" s="105" t="str">
        <f t="shared" ref="AM257" si="369">IF(L257="","",L257*P257)</f>
        <v/>
      </c>
      <c r="AN257" s="106" t="str">
        <f t="shared" ref="AN257" si="370">IF(W257="","",W257*P257)</f>
        <v/>
      </c>
      <c r="AO257" s="107" t="e">
        <f t="shared" ref="AO257" si="371">+W257/(60*24)</f>
        <v>#VALUE!</v>
      </c>
    </row>
    <row r="258" spans="1:41" ht="50.1" customHeight="1">
      <c r="A258" s="271" t="e">
        <f>VLOOKUP($I258,MASTER!$B:$B,2,0)</f>
        <v>#N/A</v>
      </c>
      <c r="C258" s="92"/>
      <c r="D258" s="93" t="str">
        <f>IF($I258="","",VLOOKUP($I258,MASTER!$G:$CF,2,0))</f>
        <v/>
      </c>
      <c r="E258" s="93" t="str">
        <f>IF($I258="","",VLOOKUP($I258,MASTER!$G:$CF,25,0))</f>
        <v/>
      </c>
      <c r="F258" s="93" t="str">
        <f>IF($I258="","",VLOOKUP($I258,MASTER!$G:$CF,27,0))</f>
        <v/>
      </c>
      <c r="G258" s="761">
        <f t="shared" si="333"/>
        <v>0</v>
      </c>
      <c r="H258" s="94" t="str">
        <f t="shared" si="334"/>
        <v/>
      </c>
      <c r="I258" s="171"/>
      <c r="J258" s="172"/>
      <c r="K258" s="173"/>
      <c r="L258" s="97"/>
      <c r="M258" s="97"/>
      <c r="N258" s="226">
        <f>+L258</f>
        <v>0</v>
      </c>
      <c r="O258" s="98"/>
      <c r="P258" s="93" t="str">
        <f>IF($I258="","",VLOOKUP($I258,MASTER!$G:$CF,65,0))</f>
        <v/>
      </c>
      <c r="Q258" s="93" t="str">
        <f>IF($I258="","",VLOOKUP($I258,MASTER!$G:$CF,37,0))</f>
        <v/>
      </c>
      <c r="R258" s="99" t="str">
        <f t="shared" si="345"/>
        <v/>
      </c>
      <c r="S258" s="93" t="str">
        <f>IF($I258="","",VLOOKUP($I258,MASTER!$G:$CF,39,0))</f>
        <v/>
      </c>
      <c r="T258" s="93" t="str">
        <f>IF($I258="","",VLOOKUP($I258,MASTER!$G:$CF,38,0))</f>
        <v/>
      </c>
      <c r="U258" s="100" t="str">
        <f t="shared" si="346"/>
        <v/>
      </c>
      <c r="V258" s="170" t="str">
        <f t="shared" si="347"/>
        <v/>
      </c>
      <c r="W258" s="101" t="str">
        <f t="shared" si="339"/>
        <v/>
      </c>
      <c r="X258" s="740" t="e">
        <f t="shared" si="340"/>
        <v>#VALUE!</v>
      </c>
      <c r="Y258" s="102" t="str">
        <f t="shared" si="351"/>
        <v/>
      </c>
      <c r="Z258" s="102" t="str">
        <f t="shared" si="352"/>
        <v/>
      </c>
      <c r="AA258" s="102"/>
      <c r="AB258" s="102"/>
      <c r="AC258" s="102"/>
      <c r="AD258" s="93">
        <f>IFERROR(IF($I258="","",VLOOKUP($I258,MASTER!$G:$CF,60,0))*$W258,0)</f>
        <v>0</v>
      </c>
      <c r="AE258" s="93">
        <f>IFERROR(IF($I258="","",VLOOKUP($I258,MASTER!$G:$CF,61,0))*$W258,0)</f>
        <v>0</v>
      </c>
      <c r="AF258" s="93">
        <f>IFERROR(IF($I258="","",VLOOKUP($I258,MASTER!$G:$CF,62,0))*$W258,0)</f>
        <v>0</v>
      </c>
      <c r="AG258" s="93">
        <f>IFERROR(IF($I258="","",VLOOKUP($I258,MASTER!$G:$CF,63,0))*$W258,0)</f>
        <v>0</v>
      </c>
      <c r="AH258" s="756"/>
      <c r="AI258" s="745"/>
      <c r="AJ258" s="106">
        <f t="shared" ref="AJ258" si="372">IF(L258="",0,P258*L258)</f>
        <v>0</v>
      </c>
      <c r="AK258">
        <f>J258</f>
        <v>0</v>
      </c>
      <c r="AL258" s="104" t="str">
        <f t="shared" ref="AL258" si="373">Y258</f>
        <v/>
      </c>
      <c r="AM258" s="105" t="str">
        <f t="shared" ref="AM258" si="374">IF(L258="","",L258*P258)</f>
        <v/>
      </c>
      <c r="AN258" s="106" t="str">
        <f>IF(W258="","",W258*P258)</f>
        <v/>
      </c>
      <c r="AO258" s="107" t="e">
        <f>+W258/(60*24)</f>
        <v>#VALUE!</v>
      </c>
    </row>
    <row r="259" spans="1:41" ht="50.1" customHeight="1">
      <c r="A259" s="271" t="e">
        <f>VLOOKUP($I259,MASTER!$B:$B,2,0)</f>
        <v>#N/A</v>
      </c>
      <c r="C259" s="92"/>
      <c r="D259" s="93" t="str">
        <f>IF($I259="","",VLOOKUP($I259,MASTER!$G:$CF,2,0))</f>
        <v/>
      </c>
      <c r="E259" s="93" t="str">
        <f>IF($I259="","",VLOOKUP($I259,MASTER!$G:$CF,25,0))</f>
        <v/>
      </c>
      <c r="F259" s="93" t="str">
        <f>IF($I259="","",VLOOKUP($I259,MASTER!$G:$CF,27,0))</f>
        <v/>
      </c>
      <c r="G259" s="761">
        <f t="shared" si="333"/>
        <v>0</v>
      </c>
      <c r="H259" s="94" t="str">
        <f t="shared" si="334"/>
        <v/>
      </c>
      <c r="I259" s="171"/>
      <c r="J259" s="172"/>
      <c r="K259" s="173"/>
      <c r="L259" s="97"/>
      <c r="M259" s="97"/>
      <c r="N259" s="226">
        <f t="shared" ref="N259" si="375">+L259</f>
        <v>0</v>
      </c>
      <c r="O259" s="98"/>
      <c r="P259" s="93" t="str">
        <f>IF($I259="","",VLOOKUP($I259,MASTER!$G:$CF,65,0))</f>
        <v/>
      </c>
      <c r="Q259" s="93" t="str">
        <f>IF($I259="","",VLOOKUP($I259,MASTER!$G:$CF,37,0))</f>
        <v/>
      </c>
      <c r="R259" s="99" t="str">
        <f t="shared" si="345"/>
        <v/>
      </c>
      <c r="S259" s="93" t="str">
        <f>IF($I259="","",VLOOKUP($I259,MASTER!$G:$CF,39,0))</f>
        <v/>
      </c>
      <c r="T259" s="93" t="str">
        <f>IF($I259="","",VLOOKUP($I259,MASTER!$G:$CF,38,0))</f>
        <v/>
      </c>
      <c r="U259" s="100" t="str">
        <f t="shared" si="346"/>
        <v/>
      </c>
      <c r="V259" s="170" t="str">
        <f t="shared" si="347"/>
        <v/>
      </c>
      <c r="W259" s="101" t="str">
        <f t="shared" si="339"/>
        <v/>
      </c>
      <c r="X259" s="740" t="e">
        <f t="shared" si="340"/>
        <v>#VALUE!</v>
      </c>
      <c r="Y259" s="102" t="str">
        <f t="shared" si="351"/>
        <v/>
      </c>
      <c r="Z259" s="102" t="str">
        <f t="shared" si="352"/>
        <v/>
      </c>
      <c r="AA259" s="102"/>
      <c r="AB259" s="102"/>
      <c r="AC259" s="102"/>
      <c r="AD259" s="93">
        <f>IFERROR(IF($I259="","",VLOOKUP($I259,MASTER!$G:$CF,60,0))*$W259,0)</f>
        <v>0</v>
      </c>
      <c r="AE259" s="93">
        <f>IFERROR(IF($I259="","",VLOOKUP($I259,MASTER!$G:$CF,61,0))*$W259,0)</f>
        <v>0</v>
      </c>
      <c r="AF259" s="93">
        <f>IFERROR(IF($I259="","",VLOOKUP($I259,MASTER!$G:$CF,62,0))*$W259,0)</f>
        <v>0</v>
      </c>
      <c r="AG259" s="93">
        <f>IFERROR(IF($I259="","",VLOOKUP($I259,MASTER!$G:$CF,63,0))*$W259,0)</f>
        <v>0</v>
      </c>
      <c r="AH259" s="756"/>
      <c r="AI259" s="745"/>
      <c r="AJ259" s="106">
        <f t="shared" ref="AJ259" si="376">IF(L259="",0,P259*L259)</f>
        <v>0</v>
      </c>
      <c r="AK259">
        <f>J259</f>
        <v>0</v>
      </c>
      <c r="AL259" s="104" t="str">
        <f>Y259</f>
        <v/>
      </c>
      <c r="AM259" s="105" t="str">
        <f>IF(L259="","",L259*P259)</f>
        <v/>
      </c>
      <c r="AN259" s="106" t="str">
        <f>IF(W259="","",W259*P259)</f>
        <v/>
      </c>
      <c r="AO259" s="107" t="e">
        <f>+W259/(60*24)</f>
        <v>#VALUE!</v>
      </c>
    </row>
    <row r="260" spans="1:41" ht="50.1" customHeight="1">
      <c r="A260" s="271" t="e">
        <f>VLOOKUP($I260,MASTER!$B:$B,2,0)</f>
        <v>#N/A</v>
      </c>
      <c r="C260" s="92"/>
      <c r="D260" s="93" t="str">
        <f>IF($I260="","",VLOOKUP($I260,MASTER!$G:$CF,2,0))</f>
        <v/>
      </c>
      <c r="E260" s="93" t="str">
        <f>IF($I260="","",VLOOKUP($I260,MASTER!$G:$CF,25,0))</f>
        <v/>
      </c>
      <c r="F260" s="93" t="str">
        <f>IF($I260="","",VLOOKUP($I260,MASTER!$G:$CF,27,0))</f>
        <v/>
      </c>
      <c r="G260" s="761">
        <f t="shared" si="333"/>
        <v>0</v>
      </c>
      <c r="H260" s="94" t="str">
        <f t="shared" ref="H260:H275" si="377">IF($L260&lt;$F260="0","0",IF($L260="","",ROUNDUP(L260/F260,0)))</f>
        <v/>
      </c>
      <c r="I260" s="171"/>
      <c r="J260" s="172"/>
      <c r="K260" s="173"/>
      <c r="L260" s="97"/>
      <c r="M260" s="97"/>
      <c r="N260" s="226">
        <f t="shared" ref="N260:N265" si="378">+L260</f>
        <v>0</v>
      </c>
      <c r="O260" s="98"/>
      <c r="P260" s="93" t="str">
        <f>IF($I260="","",VLOOKUP($I260,MASTER!$G:$CF,65,0))</f>
        <v/>
      </c>
      <c r="Q260" s="93" t="str">
        <f>IF($I260="","",VLOOKUP($I260,MASTER!$G:$CF,37,0))</f>
        <v/>
      </c>
      <c r="R260" s="99" t="str">
        <f t="shared" si="345"/>
        <v/>
      </c>
      <c r="S260" s="93" t="str">
        <f>IF($I260="","",VLOOKUP($I260,MASTER!$G:$CF,39,0))</f>
        <v/>
      </c>
      <c r="T260" s="93" t="str">
        <f>IF($I260="","",VLOOKUP($I260,MASTER!$G:$CF,38,0))</f>
        <v/>
      </c>
      <c r="U260" s="100" t="str">
        <f t="shared" si="346"/>
        <v/>
      </c>
      <c r="V260" s="170" t="str">
        <f t="shared" si="347"/>
        <v/>
      </c>
      <c r="W260" s="101" t="str">
        <f t="shared" si="339"/>
        <v/>
      </c>
      <c r="X260" s="740" t="e">
        <f t="shared" si="340"/>
        <v>#VALUE!</v>
      </c>
      <c r="Y260" s="102" t="str">
        <f t="shared" si="351"/>
        <v/>
      </c>
      <c r="Z260" s="102" t="str">
        <f t="shared" si="352"/>
        <v/>
      </c>
      <c r="AA260" s="102"/>
      <c r="AB260" s="102"/>
      <c r="AC260" s="102"/>
      <c r="AD260" s="93">
        <f>IFERROR(IF($I260="","",VLOOKUP($I260,MASTER!$G:$CF,60,0))*$W260,0)</f>
        <v>0</v>
      </c>
      <c r="AE260" s="93">
        <f>IFERROR(IF($I260="","",VLOOKUP($I260,MASTER!$G:$CF,61,0))*$W260,0)</f>
        <v>0</v>
      </c>
      <c r="AF260" s="93">
        <f>IFERROR(IF($I260="","",VLOOKUP($I260,MASTER!$G:$CF,62,0))*$W260,0)</f>
        <v>0</v>
      </c>
      <c r="AG260" s="93">
        <f>IFERROR(IF($I260="","",VLOOKUP($I260,MASTER!$G:$CF,63,0))*$W260,0)</f>
        <v>0</v>
      </c>
      <c r="AH260" s="756"/>
      <c r="AI260" s="745"/>
      <c r="AJ260" s="106">
        <f>IF(L260="",0,P260*L260)</f>
        <v>0</v>
      </c>
      <c r="AK260">
        <f>J260</f>
        <v>0</v>
      </c>
      <c r="AL260" s="104" t="str">
        <f>Y260</f>
        <v/>
      </c>
      <c r="AM260" s="105" t="str">
        <f>IF(L260="","",L260*P260)</f>
        <v/>
      </c>
      <c r="AN260" s="106" t="str">
        <f>IF(W260="","",W260*P260)</f>
        <v/>
      </c>
      <c r="AO260" s="107" t="e">
        <f>+W260/(60*24)</f>
        <v>#VALUE!</v>
      </c>
    </row>
    <row r="261" spans="1:41" ht="50.1" customHeight="1">
      <c r="A261" s="271" t="e">
        <f>VLOOKUP($I261,MASTER!$B:$B,2,0)</f>
        <v>#N/A</v>
      </c>
      <c r="C261" s="92"/>
      <c r="D261" s="93" t="str">
        <f>IF($I261="","",VLOOKUP($I261,MASTER!$G:$CF,2,0))</f>
        <v/>
      </c>
      <c r="E261" s="93" t="str">
        <f>IF($I261="","",VLOOKUP($I261,MASTER!$G:$CF,25,0))</f>
        <v/>
      </c>
      <c r="F261" s="93" t="str">
        <f>IF($I261="","",VLOOKUP($I261,MASTER!$G:$CF,27,0))</f>
        <v/>
      </c>
      <c r="G261" s="761">
        <f t="shared" si="333"/>
        <v>0</v>
      </c>
      <c r="H261" s="94" t="str">
        <f t="shared" si="377"/>
        <v/>
      </c>
      <c r="I261" s="171"/>
      <c r="J261" s="172"/>
      <c r="K261" s="173"/>
      <c r="L261" s="97"/>
      <c r="M261" s="97"/>
      <c r="N261" s="226">
        <f t="shared" si="378"/>
        <v>0</v>
      </c>
      <c r="O261" s="98"/>
      <c r="P261" s="93" t="str">
        <f>IF($I261="","",VLOOKUP($I261,MASTER!$G:$CF,65,0))</f>
        <v/>
      </c>
      <c r="Q261" s="93" t="str">
        <f>IF($I261="","",VLOOKUP($I261,MASTER!$G:$CF,37,0))</f>
        <v/>
      </c>
      <c r="R261" s="99" t="str">
        <f t="shared" si="345"/>
        <v/>
      </c>
      <c r="S261" s="93" t="str">
        <f>IF($I261="","",VLOOKUP($I261,MASTER!$G:$CF,39,0))</f>
        <v/>
      </c>
      <c r="T261" s="93" t="str">
        <f>IF($I261="","",VLOOKUP($I261,MASTER!$G:$CF,38,0))</f>
        <v/>
      </c>
      <c r="U261" s="100" t="str">
        <f t="shared" si="346"/>
        <v/>
      </c>
      <c r="V261" s="170" t="str">
        <f t="shared" si="347"/>
        <v/>
      </c>
      <c r="W261" s="101" t="str">
        <f t="shared" si="339"/>
        <v/>
      </c>
      <c r="X261" s="740" t="e">
        <f t="shared" si="340"/>
        <v>#VALUE!</v>
      </c>
      <c r="Y261" s="102" t="str">
        <f t="shared" si="351"/>
        <v/>
      </c>
      <c r="Z261" s="102" t="str">
        <f t="shared" si="352"/>
        <v/>
      </c>
      <c r="AA261" s="102"/>
      <c r="AB261" s="102"/>
      <c r="AC261" s="194"/>
      <c r="AD261" s="93">
        <f>IFERROR(IF($I261="","",VLOOKUP($I261,MASTER!$G:$CF,60,0))*$W261,0)</f>
        <v>0</v>
      </c>
      <c r="AE261" s="93">
        <f>IFERROR(IF($I261="","",VLOOKUP($I261,MASTER!$G:$CF,61,0))*$W261,0)</f>
        <v>0</v>
      </c>
      <c r="AF261" s="93">
        <f>IFERROR(IF($I261="","",VLOOKUP($I261,MASTER!$G:$CF,62,0))*$W261,0)</f>
        <v>0</v>
      </c>
      <c r="AG261" s="93">
        <f>IFERROR(IF($I261="","",VLOOKUP($I261,MASTER!$G:$CF,63,0))*$W261,0)</f>
        <v>0</v>
      </c>
      <c r="AH261" s="756"/>
      <c r="AI261" s="745"/>
      <c r="AJ261" s="106">
        <f t="shared" ref="AJ261" si="379">IF(L261="",0,P261*L261)</f>
        <v>0</v>
      </c>
      <c r="AK261">
        <f t="shared" ref="AK261" si="380">J261</f>
        <v>0</v>
      </c>
      <c r="AL261" s="104" t="str">
        <f>Y261</f>
        <v/>
      </c>
      <c r="AM261" s="105" t="str">
        <f>IF(L261="","",L261*P261)</f>
        <v/>
      </c>
      <c r="AN261" s="106" t="str">
        <f>IF(W261="","",W261*P261)</f>
        <v/>
      </c>
      <c r="AO261" s="107" t="e">
        <f>+W261/(60*24)</f>
        <v>#VALUE!</v>
      </c>
    </row>
    <row r="262" spans="1:41" ht="50.1" customHeight="1">
      <c r="A262" s="271" t="e">
        <f>VLOOKUP($I262,MASTER!$B:$B,2,0)</f>
        <v>#N/A</v>
      </c>
      <c r="C262" s="92"/>
      <c r="D262" s="93" t="str">
        <f>IF($I262="","",VLOOKUP($I262,MASTER!$G:$CF,2,0))</f>
        <v/>
      </c>
      <c r="E262" s="93" t="str">
        <f>IF($I262="","",VLOOKUP($I262,MASTER!$G:$CF,25,0))</f>
        <v/>
      </c>
      <c r="F262" s="93" t="str">
        <f>IF($I262="","",VLOOKUP($I262,MASTER!$G:$CF,27,0))</f>
        <v/>
      </c>
      <c r="G262" s="761">
        <f t="shared" si="333"/>
        <v>0</v>
      </c>
      <c r="H262" s="94" t="str">
        <f>IF($L262&lt;$F262="0","0",IF($L262="","",ROUNDUP(L262/F262,0)))</f>
        <v/>
      </c>
      <c r="I262" s="171"/>
      <c r="J262" s="172"/>
      <c r="K262" s="173"/>
      <c r="L262" s="97"/>
      <c r="M262" s="97"/>
      <c r="N262" s="226">
        <f t="shared" si="378"/>
        <v>0</v>
      </c>
      <c r="O262" s="98"/>
      <c r="P262" s="93" t="str">
        <f>IF($I262="","",VLOOKUP($I262,MASTER!$G:$CF,65,0))</f>
        <v/>
      </c>
      <c r="Q262" s="93" t="str">
        <f>IF($I262="","",VLOOKUP($I262,MASTER!$G:$CF,37,0))</f>
        <v/>
      </c>
      <c r="R262" s="99" t="str">
        <f t="shared" si="345"/>
        <v/>
      </c>
      <c r="S262" s="93" t="str">
        <f>IF($I262="","",VLOOKUP($I262,MASTER!$G:$CF,39,0))</f>
        <v/>
      </c>
      <c r="T262" s="93" t="str">
        <f>IF($I262="","",VLOOKUP($I262,MASTER!$G:$CF,38,0))</f>
        <v/>
      </c>
      <c r="U262" s="100" t="str">
        <f t="shared" si="346"/>
        <v/>
      </c>
      <c r="V262" s="170" t="str">
        <f t="shared" si="347"/>
        <v/>
      </c>
      <c r="W262" s="101" t="str">
        <f t="shared" si="339"/>
        <v/>
      </c>
      <c r="X262" s="740" t="e">
        <f t="shared" si="340"/>
        <v>#VALUE!</v>
      </c>
      <c r="Y262" s="102" t="str">
        <f t="shared" si="351"/>
        <v/>
      </c>
      <c r="Z262" s="102" t="str">
        <f t="shared" si="352"/>
        <v/>
      </c>
      <c r="AA262" s="102"/>
      <c r="AB262" s="102"/>
      <c r="AC262" s="102"/>
      <c r="AD262" s="93">
        <f>IFERROR(IF($I262="","",VLOOKUP($I262,MASTER!$G:$CF,60,0))*$W262,0)</f>
        <v>0</v>
      </c>
      <c r="AE262" s="93">
        <f>IFERROR(IF($I262="","",VLOOKUP($I262,MASTER!$G:$CF,61,0))*$W262,0)</f>
        <v>0</v>
      </c>
      <c r="AF262" s="93">
        <f>IFERROR(IF($I262="","",VLOOKUP($I262,MASTER!$G:$CF,62,0))*$W262,0)</f>
        <v>0</v>
      </c>
      <c r="AG262" s="93">
        <f>IFERROR(IF($I262="","",VLOOKUP($I262,MASTER!$G:$CF,63,0))*$W262,0)</f>
        <v>0</v>
      </c>
      <c r="AH262" s="756"/>
      <c r="AI262" s="745"/>
      <c r="AJ262" s="106">
        <f>IF(L262="",0,P262*L262)</f>
        <v>0</v>
      </c>
      <c r="AK262">
        <f t="shared" ref="AK262" si="381">J262</f>
        <v>0</v>
      </c>
      <c r="AL262" s="104" t="str">
        <f t="shared" ref="AL262" si="382">Y262</f>
        <v/>
      </c>
      <c r="AM262" s="105" t="str">
        <f t="shared" ref="AM262" si="383">IF(L262="","",L262*P262)</f>
        <v/>
      </c>
      <c r="AN262" s="106" t="str">
        <f t="shared" ref="AN262" si="384">IF(W262="","",W262*P262)</f>
        <v/>
      </c>
      <c r="AO262" s="107" t="e">
        <f t="shared" ref="AO262" si="385">+W262/(60*24)</f>
        <v>#VALUE!</v>
      </c>
    </row>
    <row r="263" spans="1:41" ht="50.1" customHeight="1">
      <c r="A263" s="271" t="e">
        <f>VLOOKUP($I263,MASTER!$B:$B,2,0)</f>
        <v>#N/A</v>
      </c>
      <c r="C263" s="92"/>
      <c r="D263" s="93" t="str">
        <f>IF($I263="","",VLOOKUP($I263,MASTER!$G:$CF,2,0))</f>
        <v/>
      </c>
      <c r="E263" s="93" t="str">
        <f>IF($I263="","",VLOOKUP($I263,MASTER!$G:$CF,25,0))</f>
        <v/>
      </c>
      <c r="F263" s="93" t="str">
        <f>IF($I263="","",VLOOKUP($I263,MASTER!$G:$CF,27,0))</f>
        <v/>
      </c>
      <c r="G263" s="761">
        <f t="shared" si="333"/>
        <v>0</v>
      </c>
      <c r="H263" s="94" t="str">
        <f t="shared" si="377"/>
        <v/>
      </c>
      <c r="I263" s="171"/>
      <c r="J263" s="172"/>
      <c r="K263" s="173"/>
      <c r="L263" s="97"/>
      <c r="M263" s="97"/>
      <c r="N263" s="226">
        <f t="shared" si="378"/>
        <v>0</v>
      </c>
      <c r="O263" s="98"/>
      <c r="P263" s="93" t="str">
        <f>IF($I263="","",VLOOKUP($I263,MASTER!$G:$CF,65,0))</f>
        <v/>
      </c>
      <c r="Q263" s="93" t="str">
        <f>IF($I263="","",VLOOKUP($I263,MASTER!$G:$CF,37,0))</f>
        <v/>
      </c>
      <c r="R263" s="99" t="str">
        <f t="shared" si="345"/>
        <v/>
      </c>
      <c r="S263" s="93" t="str">
        <f>IF($I263="","",VLOOKUP($I263,MASTER!$G:$CF,39,0))</f>
        <v/>
      </c>
      <c r="T263" s="93" t="str">
        <f>IF($I263="","",VLOOKUP($I263,MASTER!$G:$CF,38,0))</f>
        <v/>
      </c>
      <c r="U263" s="100" t="str">
        <f t="shared" si="346"/>
        <v/>
      </c>
      <c r="V263" s="170" t="str">
        <f t="shared" si="347"/>
        <v/>
      </c>
      <c r="W263" s="101" t="str">
        <f t="shared" si="339"/>
        <v/>
      </c>
      <c r="X263" s="740" t="e">
        <f t="shared" si="340"/>
        <v>#VALUE!</v>
      </c>
      <c r="Y263" s="102" t="str">
        <f t="shared" si="351"/>
        <v/>
      </c>
      <c r="Z263" s="102" t="str">
        <f t="shared" si="352"/>
        <v/>
      </c>
      <c r="AA263" s="102"/>
      <c r="AB263" s="102"/>
      <c r="AC263" s="194"/>
      <c r="AD263" s="93">
        <f>IFERROR(IF($I263="","",VLOOKUP($I263,MASTER!$G:$CF,60,0))*$W263,0)</f>
        <v>0</v>
      </c>
      <c r="AE263" s="93">
        <f>IFERROR(IF($I263="","",VLOOKUP($I263,MASTER!$G:$CF,61,0))*$W263,0)</f>
        <v>0</v>
      </c>
      <c r="AF263" s="93">
        <f>IFERROR(IF($I263="","",VLOOKUP($I263,MASTER!$G:$CF,62,0))*$W263,0)</f>
        <v>0</v>
      </c>
      <c r="AG263" s="93">
        <f>IFERROR(IF($I263="","",VLOOKUP($I263,MASTER!$G:$CF,63,0))*$W263,0)</f>
        <v>0</v>
      </c>
      <c r="AH263" s="756"/>
      <c r="AI263" s="745"/>
      <c r="AJ263" s="106">
        <f>IF(L263="",0,P263*L263)</f>
        <v>0</v>
      </c>
      <c r="AK263">
        <f>J263</f>
        <v>0</v>
      </c>
      <c r="AL263" s="104" t="str">
        <f>Y263</f>
        <v/>
      </c>
      <c r="AM263" s="105" t="str">
        <f>IF(L263="","",L263*P263)</f>
        <v/>
      </c>
      <c r="AN263" s="106" t="str">
        <f t="shared" ref="AN263" si="386">IF(W263="","",W263*P263)</f>
        <v/>
      </c>
      <c r="AO263" s="107" t="e">
        <f t="shared" ref="AO263" si="387">+W263/(60*24)</f>
        <v>#VALUE!</v>
      </c>
    </row>
    <row r="264" spans="1:41" ht="50.1" customHeight="1">
      <c r="A264" s="271" t="e">
        <f>VLOOKUP($I264,MASTER!$B:$B,2,0)</f>
        <v>#N/A</v>
      </c>
      <c r="C264" s="92"/>
      <c r="D264" s="93" t="str">
        <f>IF($I264="","",VLOOKUP($I264,MASTER!$G:$CF,2,0))</f>
        <v/>
      </c>
      <c r="E264" s="93" t="str">
        <f>IF($I264="","",VLOOKUP($I264,MASTER!$G:$CF,25,0))</f>
        <v/>
      </c>
      <c r="F264" s="93" t="str">
        <f>IF($I264="","",VLOOKUP($I264,MASTER!$G:$CF,27,0))</f>
        <v/>
      </c>
      <c r="G264" s="761">
        <f t="shared" si="333"/>
        <v>0</v>
      </c>
      <c r="H264" s="94" t="str">
        <f>IF($L264&lt;$F264="0","0",IF($L264="","",ROUNDUP(L264/F264,0)))</f>
        <v/>
      </c>
      <c r="I264" s="171"/>
      <c r="J264" s="172"/>
      <c r="K264" s="173"/>
      <c r="L264" s="97"/>
      <c r="M264" s="97"/>
      <c r="N264" s="226">
        <f t="shared" si="378"/>
        <v>0</v>
      </c>
      <c r="O264" s="98"/>
      <c r="P264" s="93" t="str">
        <f>IF($I264="","",VLOOKUP($I264,MASTER!$G:$CF,65,0))</f>
        <v/>
      </c>
      <c r="Q264" s="93" t="str">
        <f>IF($I264="","",VLOOKUP($I264,MASTER!$G:$CF,37,0))</f>
        <v/>
      </c>
      <c r="R264" s="99" t="str">
        <f t="shared" si="345"/>
        <v/>
      </c>
      <c r="S264" s="93" t="str">
        <f>IF($I264="","",VLOOKUP($I264,MASTER!$G:$CF,39,0))</f>
        <v/>
      </c>
      <c r="T264" s="93" t="str">
        <f>IF($I264="","",VLOOKUP($I264,MASTER!$G:$CF,38,0))</f>
        <v/>
      </c>
      <c r="U264" s="100" t="str">
        <f t="shared" si="346"/>
        <v/>
      </c>
      <c r="V264" s="170" t="str">
        <f t="shared" si="347"/>
        <v/>
      </c>
      <c r="W264" s="101" t="str">
        <f t="shared" si="339"/>
        <v/>
      </c>
      <c r="X264" s="740" t="e">
        <f t="shared" si="340"/>
        <v>#VALUE!</v>
      </c>
      <c r="Y264" s="102" t="str">
        <f t="shared" si="351"/>
        <v/>
      </c>
      <c r="Z264" s="102" t="str">
        <f t="shared" si="352"/>
        <v/>
      </c>
      <c r="AA264" s="102"/>
      <c r="AB264" s="102"/>
      <c r="AC264" s="194"/>
      <c r="AD264" s="93">
        <f>IFERROR(IF($I264="","",VLOOKUP($I264,MASTER!$G:$CF,60,0))*$W264,0)</f>
        <v>0</v>
      </c>
      <c r="AE264" s="93">
        <f>IFERROR(IF($I264="","",VLOOKUP($I264,MASTER!$G:$CF,61,0))*$W264,0)</f>
        <v>0</v>
      </c>
      <c r="AF264" s="93">
        <f>IFERROR(IF($I264="","",VLOOKUP($I264,MASTER!$G:$CF,62,0))*$W264,0)</f>
        <v>0</v>
      </c>
      <c r="AG264" s="93">
        <f>IFERROR(IF($I264="","",VLOOKUP($I264,MASTER!$G:$CF,63,0))*$W264,0)</f>
        <v>0</v>
      </c>
      <c r="AH264" s="756"/>
      <c r="AI264" s="745"/>
      <c r="AJ264" s="106">
        <f>IF(L264="",0,P264*L264)</f>
        <v>0</v>
      </c>
      <c r="AK264">
        <f>J264</f>
        <v>0</v>
      </c>
      <c r="AL264" s="104" t="str">
        <f>Y264</f>
        <v/>
      </c>
      <c r="AM264" s="105" t="str">
        <f>IF(L264="","",L264*P264)</f>
        <v/>
      </c>
      <c r="AN264" s="106" t="str">
        <f>IF(W264="","",W264*P264)</f>
        <v/>
      </c>
      <c r="AO264" s="107" t="e">
        <f>+W264/(60*24)</f>
        <v>#VALUE!</v>
      </c>
    </row>
    <row r="265" spans="1:41" ht="50.1" customHeight="1">
      <c r="A265" s="271" t="e">
        <f>VLOOKUP($I265,MASTER!$B:$B,2,0)</f>
        <v>#N/A</v>
      </c>
      <c r="C265" s="92"/>
      <c r="D265" s="93" t="str">
        <f>IF($I265="","",VLOOKUP($I265,MASTER!$G:$CF,2,0))</f>
        <v/>
      </c>
      <c r="E265" s="93" t="str">
        <f>IF($I265="","",VLOOKUP($I265,MASTER!$G:$CF,25,0))</f>
        <v/>
      </c>
      <c r="F265" s="93" t="str">
        <f>IF($I265="","",VLOOKUP($I265,MASTER!$G:$CF,27,0))</f>
        <v/>
      </c>
      <c r="G265" s="761">
        <f t="shared" si="333"/>
        <v>0</v>
      </c>
      <c r="H265" s="94" t="str">
        <f t="shared" si="377"/>
        <v/>
      </c>
      <c r="I265" s="171"/>
      <c r="J265" s="172"/>
      <c r="K265" s="173"/>
      <c r="L265" s="97"/>
      <c r="M265" s="97"/>
      <c r="N265" s="226">
        <f t="shared" si="378"/>
        <v>0</v>
      </c>
      <c r="O265" s="98"/>
      <c r="P265" s="93" t="str">
        <f>IF($I265="","",VLOOKUP($I265,MASTER!$G:$CF,65,0))</f>
        <v/>
      </c>
      <c r="Q265" s="93" t="str">
        <f>IF($I265="","",VLOOKUP($I265,MASTER!$G:$CF,37,0))</f>
        <v/>
      </c>
      <c r="R265" s="99" t="str">
        <f t="shared" si="345"/>
        <v/>
      </c>
      <c r="S265" s="93" t="str">
        <f>IF($I265="","",VLOOKUP($I265,MASTER!$G:$CF,39,0))</f>
        <v/>
      </c>
      <c r="T265" s="93" t="str">
        <f>IF($I265="","",VLOOKUP($I265,MASTER!$G:$CF,38,0))</f>
        <v/>
      </c>
      <c r="U265" s="100" t="str">
        <f t="shared" si="346"/>
        <v/>
      </c>
      <c r="V265" s="170" t="str">
        <f t="shared" si="347"/>
        <v/>
      </c>
      <c r="W265" s="101" t="str">
        <f t="shared" si="339"/>
        <v/>
      </c>
      <c r="X265" s="740" t="e">
        <f t="shared" si="340"/>
        <v>#VALUE!</v>
      </c>
      <c r="Y265" s="102" t="str">
        <f t="shared" si="351"/>
        <v/>
      </c>
      <c r="Z265" s="102" t="str">
        <f t="shared" si="352"/>
        <v/>
      </c>
      <c r="AA265" s="102"/>
      <c r="AB265" s="102"/>
      <c r="AC265" s="102"/>
      <c r="AD265" s="93">
        <f>IFERROR(IF($I265="","",VLOOKUP($I265,MASTER!$G:$CF,60,0))*$W265,0)</f>
        <v>0</v>
      </c>
      <c r="AE265" s="93">
        <f>IFERROR(IF($I265="","",VLOOKUP($I265,MASTER!$G:$CF,61,0))*$W265,0)</f>
        <v>0</v>
      </c>
      <c r="AF265" s="93">
        <f>IFERROR(IF($I265="","",VLOOKUP($I265,MASTER!$G:$CF,62,0))*$W265,0)</f>
        <v>0</v>
      </c>
      <c r="AG265" s="93">
        <f>IFERROR(IF($I265="","",VLOOKUP($I265,MASTER!$G:$CF,63,0))*$W265,0)</f>
        <v>0</v>
      </c>
      <c r="AH265" s="756"/>
      <c r="AI265" s="745"/>
      <c r="AJ265" s="106">
        <f t="shared" ref="AJ265" si="388">IF(L265="",0,P265*L265)</f>
        <v>0</v>
      </c>
      <c r="AK265">
        <f>I265</f>
        <v>0</v>
      </c>
      <c r="AL265" s="104" t="str">
        <f t="shared" ref="AL265" si="389">Y265</f>
        <v/>
      </c>
      <c r="AM265" s="105" t="str">
        <f t="shared" ref="AM265" si="390">IF(L265="","",L265*P265)</f>
        <v/>
      </c>
      <c r="AN265" s="106" t="str">
        <f t="shared" ref="AN265" si="391">IF(W265="","",W265*P265)</f>
        <v/>
      </c>
      <c r="AO265" s="107" t="e">
        <f t="shared" ref="AO265" si="392">+W265/(60*24)</f>
        <v>#VALUE!</v>
      </c>
    </row>
    <row r="266" spans="1:41" ht="50.1" customHeight="1">
      <c r="A266" s="271" t="e">
        <f>VLOOKUP($I266,MASTER!$B:$B,2,0)</f>
        <v>#N/A</v>
      </c>
      <c r="C266" s="92"/>
      <c r="D266" s="93" t="str">
        <f>IF($I266="","",VLOOKUP($I266,MASTER!$G:$CF,2,0))</f>
        <v/>
      </c>
      <c r="E266" s="93" t="str">
        <f>IF($I266="","",VLOOKUP($I266,MASTER!$G:$CF,25,0))</f>
        <v/>
      </c>
      <c r="F266" s="93" t="str">
        <f>IF($I266="","",VLOOKUP($I266,MASTER!$G:$CF,27,0))</f>
        <v/>
      </c>
      <c r="G266" s="761">
        <f t="shared" si="333"/>
        <v>0</v>
      </c>
      <c r="H266" s="94" t="str">
        <f t="shared" si="377"/>
        <v/>
      </c>
      <c r="I266" s="171"/>
      <c r="J266" s="172"/>
      <c r="K266" s="173"/>
      <c r="L266" s="97"/>
      <c r="M266" s="97"/>
      <c r="N266" s="226">
        <f t="shared" ref="N266" si="393">+L266</f>
        <v>0</v>
      </c>
      <c r="O266" s="98"/>
      <c r="P266" s="93" t="str">
        <f>IF($I266="","",VLOOKUP($I266,MASTER!$G:$CF,65,0))</f>
        <v/>
      </c>
      <c r="Q266" s="93" t="str">
        <f>IF($I266="","",VLOOKUP($I266,MASTER!$G:$CF,37,0))</f>
        <v/>
      </c>
      <c r="R266" s="99" t="str">
        <f t="shared" si="345"/>
        <v/>
      </c>
      <c r="S266" s="93" t="str">
        <f>IF($I266="","",VLOOKUP($I266,MASTER!$G:$CF,39,0))</f>
        <v/>
      </c>
      <c r="T266" s="93" t="str">
        <f>IF($I266="","",VLOOKUP($I266,MASTER!$G:$CF,38,0))</f>
        <v/>
      </c>
      <c r="U266" s="100" t="str">
        <f t="shared" si="346"/>
        <v/>
      </c>
      <c r="V266" s="170" t="str">
        <f t="shared" si="347"/>
        <v/>
      </c>
      <c r="W266" s="101" t="str">
        <f t="shared" si="339"/>
        <v/>
      </c>
      <c r="X266" s="740" t="e">
        <f t="shared" si="340"/>
        <v>#VALUE!</v>
      </c>
      <c r="Y266" s="102" t="str">
        <f t="shared" si="351"/>
        <v/>
      </c>
      <c r="Z266" s="102" t="str">
        <f t="shared" si="352"/>
        <v/>
      </c>
      <c r="AA266" s="102"/>
      <c r="AB266" s="102"/>
      <c r="AC266" s="102"/>
      <c r="AD266" s="93">
        <f>IFERROR(IF($I266="","",VLOOKUP($I266,MASTER!$G:$CF,60,0))*$W266,0)</f>
        <v>0</v>
      </c>
      <c r="AE266" s="93">
        <f>IFERROR(IF($I266="","",VLOOKUP($I266,MASTER!$G:$CF,61,0))*$W266,0)</f>
        <v>0</v>
      </c>
      <c r="AF266" s="93">
        <f>IFERROR(IF($I266="","",VLOOKUP($I266,MASTER!$G:$CF,62,0))*$W266,0)</f>
        <v>0</v>
      </c>
      <c r="AG266" s="93">
        <f>IFERROR(IF($I266="","",VLOOKUP($I266,MASTER!$G:$CF,63,0))*$W266,0)</f>
        <v>0</v>
      </c>
      <c r="AH266" s="756"/>
      <c r="AI266" s="745"/>
      <c r="AJ266" s="106">
        <f t="shared" ref="AJ266" si="394">IF(L266="",0,P266*L266)</f>
        <v>0</v>
      </c>
      <c r="AK266">
        <f t="shared" ref="AK266" si="395">J266</f>
        <v>0</v>
      </c>
      <c r="AL266" s="104" t="str">
        <f>Y266</f>
        <v/>
      </c>
      <c r="AM266" s="105" t="str">
        <f>IF(L266="","",L266*P266)</f>
        <v/>
      </c>
      <c r="AN266" s="106" t="str">
        <f>IF(W266="","",W266*P266)</f>
        <v/>
      </c>
      <c r="AO266" s="107" t="e">
        <f>+W266/(60*24)</f>
        <v>#VALUE!</v>
      </c>
    </row>
    <row r="267" spans="1:41" ht="50.1" customHeight="1">
      <c r="A267" s="271" t="e">
        <f>VLOOKUP($I267,MASTER!$B:$B,2,0)</f>
        <v>#N/A</v>
      </c>
      <c r="C267" s="92"/>
      <c r="D267" s="93" t="str">
        <f>IF($I267="","",VLOOKUP($I267,MASTER!$G:$CF,2,0))</f>
        <v/>
      </c>
      <c r="E267" s="93" t="str">
        <f>IF($I267="","",VLOOKUP($I267,MASTER!$G:$CF,25,0))</f>
        <v/>
      </c>
      <c r="F267" s="93" t="str">
        <f>IF($I267="","",VLOOKUP($I267,MASTER!$G:$CF,27,0))</f>
        <v/>
      </c>
      <c r="G267" s="761">
        <f t="shared" si="333"/>
        <v>0</v>
      </c>
      <c r="H267" s="94" t="str">
        <f>IF($L267&lt;$F267="0","0",IF($L267="","",ROUNDUP(L267/F267,0)))</f>
        <v/>
      </c>
      <c r="I267" s="171"/>
      <c r="J267" s="172"/>
      <c r="K267" s="173"/>
      <c r="L267" s="97"/>
      <c r="M267" s="97"/>
      <c r="N267" s="226">
        <f>+L267</f>
        <v>0</v>
      </c>
      <c r="O267" s="98"/>
      <c r="P267" s="93" t="str">
        <f>IF($I267="","",VLOOKUP($I267,MASTER!$G:$CF,65,0))</f>
        <v/>
      </c>
      <c r="Q267" s="93" t="str">
        <f>IF($I267="","",VLOOKUP($I267,MASTER!$G:$CF,37,0))</f>
        <v/>
      </c>
      <c r="R267" s="99" t="str">
        <f t="shared" si="345"/>
        <v/>
      </c>
      <c r="S267" s="93" t="str">
        <f>IF($I267="","",VLOOKUP($I267,MASTER!$G:$CF,39,0))</f>
        <v/>
      </c>
      <c r="T267" s="93" t="str">
        <f>IF($I267="","",VLOOKUP($I267,MASTER!$G:$CF,38,0))</f>
        <v/>
      </c>
      <c r="U267" s="100" t="str">
        <f t="shared" si="346"/>
        <v/>
      </c>
      <c r="V267" s="170" t="str">
        <f t="shared" si="347"/>
        <v/>
      </c>
      <c r="W267" s="101" t="str">
        <f t="shared" si="339"/>
        <v/>
      </c>
      <c r="X267" s="740" t="e">
        <f t="shared" si="340"/>
        <v>#VALUE!</v>
      </c>
      <c r="Y267" s="102" t="str">
        <f t="shared" si="351"/>
        <v/>
      </c>
      <c r="Z267" s="102" t="str">
        <f t="shared" si="352"/>
        <v/>
      </c>
      <c r="AA267" s="102"/>
      <c r="AB267" s="102"/>
      <c r="AC267" s="102"/>
      <c r="AD267" s="93">
        <f>IFERROR(IF($I267="","",VLOOKUP($I267,MASTER!$G:$CF,60,0))*$W267,0)</f>
        <v>0</v>
      </c>
      <c r="AE267" s="93">
        <f>IFERROR(IF($I267="","",VLOOKUP($I267,MASTER!$G:$CF,61,0))*$W267,0)</f>
        <v>0</v>
      </c>
      <c r="AF267" s="93">
        <f>IFERROR(IF($I267="","",VLOOKUP($I267,MASTER!$G:$CF,62,0))*$W267,0)</f>
        <v>0</v>
      </c>
      <c r="AG267" s="93">
        <f>IFERROR(IF($I267="","",VLOOKUP($I267,MASTER!$G:$CF,63,0))*$W267,0)</f>
        <v>0</v>
      </c>
      <c r="AH267" s="756"/>
      <c r="AI267" s="745"/>
      <c r="AJ267" s="106">
        <f>IF(L267="",0,P267*L267)</f>
        <v>0</v>
      </c>
      <c r="AK267">
        <f>I267</f>
        <v>0</v>
      </c>
      <c r="AL267" s="104" t="str">
        <f>Y267</f>
        <v/>
      </c>
      <c r="AM267" s="105" t="str">
        <f>IF(L267="","",L267*P267)</f>
        <v/>
      </c>
      <c r="AN267" s="106" t="str">
        <f t="shared" ref="AN267" si="396">IF(W267="","",W267*P267)</f>
        <v/>
      </c>
      <c r="AO267" s="107" t="e">
        <f t="shared" ref="AO267" si="397">+W267/(60*24)</f>
        <v>#VALUE!</v>
      </c>
    </row>
    <row r="268" spans="1:41" ht="50.1" customHeight="1">
      <c r="A268" s="271" t="e">
        <f>VLOOKUP($I268,MASTER!$B:$B,2,0)</f>
        <v>#N/A</v>
      </c>
      <c r="C268" s="92"/>
      <c r="D268" s="93" t="str">
        <f>IF($I268="","",VLOOKUP($I268,MASTER!$G:$CF,2,0))</f>
        <v/>
      </c>
      <c r="E268" s="93" t="str">
        <f>IF($I268="","",VLOOKUP($I268,MASTER!$G:$CF,25,0))</f>
        <v/>
      </c>
      <c r="F268" s="93" t="str">
        <f>IF($I268="","",VLOOKUP($I268,MASTER!$G:$CF,27,0))</f>
        <v/>
      </c>
      <c r="G268" s="761">
        <f t="shared" si="333"/>
        <v>0</v>
      </c>
      <c r="H268" s="94" t="str">
        <f t="shared" si="377"/>
        <v/>
      </c>
      <c r="I268" s="171"/>
      <c r="J268" s="172"/>
      <c r="K268" s="173"/>
      <c r="L268" s="97"/>
      <c r="M268" s="97"/>
      <c r="N268" s="226">
        <f t="shared" ref="N268" si="398">+L268</f>
        <v>0</v>
      </c>
      <c r="O268" s="98"/>
      <c r="P268" s="93" t="str">
        <f>IF($I268="","",VLOOKUP($I268,MASTER!$G:$CF,65,0))</f>
        <v/>
      </c>
      <c r="Q268" s="93" t="str">
        <f>IF($I268="","",VLOOKUP($I268,MASTER!$G:$CF,37,0))</f>
        <v/>
      </c>
      <c r="R268" s="99" t="str">
        <f t="shared" si="345"/>
        <v/>
      </c>
      <c r="S268" s="93" t="str">
        <f>IF($I268="","",VLOOKUP($I268,MASTER!$G:$CF,39,0))</f>
        <v/>
      </c>
      <c r="T268" s="93" t="str">
        <f>IF($I268="","",VLOOKUP($I268,MASTER!$G:$CF,38,0))</f>
        <v/>
      </c>
      <c r="U268" s="100" t="str">
        <f t="shared" si="346"/>
        <v/>
      </c>
      <c r="V268" s="170" t="str">
        <f t="shared" si="347"/>
        <v/>
      </c>
      <c r="W268" s="101" t="str">
        <f t="shared" si="339"/>
        <v/>
      </c>
      <c r="X268" s="740" t="e">
        <f t="shared" si="340"/>
        <v>#VALUE!</v>
      </c>
      <c r="Y268" s="102" t="str">
        <f t="shared" si="351"/>
        <v/>
      </c>
      <c r="Z268" s="102" t="str">
        <f t="shared" si="352"/>
        <v/>
      </c>
      <c r="AA268" s="102"/>
      <c r="AB268" s="102"/>
      <c r="AC268" s="102"/>
      <c r="AD268" s="93">
        <f>IFERROR(IF($I268="","",VLOOKUP($I268,MASTER!$G:$CF,60,0))*$W268,0)</f>
        <v>0</v>
      </c>
      <c r="AE268" s="93">
        <f>IFERROR(IF($I268="","",VLOOKUP($I268,MASTER!$G:$CF,61,0))*$W268,0)</f>
        <v>0</v>
      </c>
      <c r="AF268" s="93">
        <f>IFERROR(IF($I268="","",VLOOKUP($I268,MASTER!$G:$CF,62,0))*$W268,0)</f>
        <v>0</v>
      </c>
      <c r="AG268" s="93">
        <f>IFERROR(IF($I268="","",VLOOKUP($I268,MASTER!$G:$CF,63,0))*$W268,0)</f>
        <v>0</v>
      </c>
      <c r="AH268" s="756"/>
      <c r="AI268" s="745"/>
      <c r="AJ268" s="106">
        <f>IF(L268="",0,P268*L268)</f>
        <v>0</v>
      </c>
      <c r="AK268">
        <f>I268</f>
        <v>0</v>
      </c>
      <c r="AL268" s="104" t="str">
        <f t="shared" ref="AL268" si="399">Y268</f>
        <v/>
      </c>
      <c r="AM268" s="105" t="str">
        <f t="shared" ref="AM268" si="400">IF(L268="","",L268*P268)</f>
        <v/>
      </c>
      <c r="AN268" s="106" t="str">
        <f>IF(W268="","",W268*P268)</f>
        <v/>
      </c>
      <c r="AO268" s="107" t="e">
        <f>+W268/(60*24)</f>
        <v>#VALUE!</v>
      </c>
    </row>
    <row r="269" spans="1:41" ht="50.1" customHeight="1">
      <c r="A269" s="271" t="e">
        <f>VLOOKUP($I269,MASTER!$B:$B,2,0)</f>
        <v>#N/A</v>
      </c>
      <c r="C269" s="92"/>
      <c r="D269" s="93" t="str">
        <f>IF($I269="","",VLOOKUP($I269,MASTER!$G:$CF,2,0))</f>
        <v/>
      </c>
      <c r="E269" s="93" t="str">
        <f>IF($I269="","",VLOOKUP($I269,MASTER!$G:$CF,25,0))</f>
        <v/>
      </c>
      <c r="F269" s="93" t="str">
        <f>IF($I269="","",VLOOKUP($I269,MASTER!$G:$CF,27,0))</f>
        <v/>
      </c>
      <c r="G269" s="761">
        <f t="shared" si="333"/>
        <v>0</v>
      </c>
      <c r="H269" s="94" t="str">
        <f t="shared" si="377"/>
        <v/>
      </c>
      <c r="I269" s="171"/>
      <c r="J269" s="172"/>
      <c r="K269" s="173"/>
      <c r="L269" s="97"/>
      <c r="M269" s="97"/>
      <c r="N269" s="226" t="s">
        <v>1000</v>
      </c>
      <c r="O269" s="98"/>
      <c r="P269" s="93" t="str">
        <f>IF($I269="","",VLOOKUP($I269,MASTER!$G:$CF,65,0))</f>
        <v/>
      </c>
      <c r="Q269" s="93" t="str">
        <f>IF($I269="","",VLOOKUP($I269,MASTER!$G:$CF,37,0))</f>
        <v/>
      </c>
      <c r="R269" s="99" t="str">
        <f t="shared" si="345"/>
        <v/>
      </c>
      <c r="S269" s="93" t="str">
        <f>IF($I269="","",VLOOKUP($I269,MASTER!$G:$CF,39,0))</f>
        <v/>
      </c>
      <c r="T269" s="93" t="str">
        <f>IF($I269="","",VLOOKUP($I269,MASTER!$G:$CF,38,0))</f>
        <v/>
      </c>
      <c r="U269" s="100" t="str">
        <f t="shared" si="346"/>
        <v/>
      </c>
      <c r="V269" s="170" t="str">
        <f t="shared" si="347"/>
        <v/>
      </c>
      <c r="W269" s="101" t="str">
        <f t="shared" si="339"/>
        <v/>
      </c>
      <c r="X269" s="740" t="e">
        <f t="shared" si="340"/>
        <v>#VALUE!</v>
      </c>
      <c r="Y269" s="102" t="str">
        <f t="shared" si="351"/>
        <v/>
      </c>
      <c r="Z269" s="102" t="str">
        <f t="shared" si="352"/>
        <v/>
      </c>
      <c r="AA269" s="102"/>
      <c r="AB269" s="102"/>
      <c r="AC269" s="102"/>
      <c r="AD269" s="93">
        <f>IFERROR(IF($I269="","",VLOOKUP($I269,MASTER!$G:$CF,60,0))*$W269,0)</f>
        <v>0</v>
      </c>
      <c r="AE269" s="93">
        <f>IFERROR(IF($I269="","",VLOOKUP($I269,MASTER!$G:$CF,61,0))*$W269,0)</f>
        <v>0</v>
      </c>
      <c r="AF269" s="93">
        <f>IFERROR(IF($I269="","",VLOOKUP($I269,MASTER!$G:$CF,62,0))*$W269,0)</f>
        <v>0</v>
      </c>
      <c r="AG269" s="93">
        <f>IFERROR(IF($I269="","",VLOOKUP($I269,MASTER!$G:$CF,63,0))*$W269,0)</f>
        <v>0</v>
      </c>
      <c r="AH269" s="756"/>
      <c r="AI269" s="745"/>
      <c r="AJ269" s="106">
        <f>IF(L269="",0,P269*L269)</f>
        <v>0</v>
      </c>
      <c r="AK269">
        <f>J269</f>
        <v>0</v>
      </c>
      <c r="AL269" s="104" t="str">
        <f>Y269</f>
        <v/>
      </c>
      <c r="AM269" s="105" t="str">
        <f>IF(L269="","",L269*P269)</f>
        <v/>
      </c>
      <c r="AN269" s="106" t="str">
        <f t="shared" ref="AN269" si="401">IF(W269="","",W269*P269)</f>
        <v/>
      </c>
      <c r="AO269" s="107" t="e">
        <f t="shared" ref="AO269" si="402">+W269/(60*24)</f>
        <v>#VALUE!</v>
      </c>
    </row>
    <row r="270" spans="1:41" ht="50.1" customHeight="1">
      <c r="A270" s="271" t="e">
        <f>VLOOKUP($I270,MASTER!$B:$B,2,0)</f>
        <v>#N/A</v>
      </c>
      <c r="C270" s="92"/>
      <c r="D270" s="93" t="str">
        <f>IF($I270="","",VLOOKUP($I270,MASTER!$G:$CF,2,0))</f>
        <v/>
      </c>
      <c r="E270" s="93" t="str">
        <f>IF($I270="","",VLOOKUP($I270,MASTER!$G:$CF,25,0))</f>
        <v/>
      </c>
      <c r="F270" s="93" t="str">
        <f>IF($I270="","",VLOOKUP($I270,MASTER!$G:$CF,27,0))</f>
        <v/>
      </c>
      <c r="G270" s="761">
        <f t="shared" si="333"/>
        <v>0</v>
      </c>
      <c r="H270" s="94" t="str">
        <f t="shared" si="377"/>
        <v/>
      </c>
      <c r="I270" s="171"/>
      <c r="J270" s="172"/>
      <c r="K270" s="173"/>
      <c r="L270" s="97"/>
      <c r="M270" s="97"/>
      <c r="N270" s="226">
        <f t="shared" ref="N270" si="403">+L270</f>
        <v>0</v>
      </c>
      <c r="O270" s="98"/>
      <c r="P270" s="93" t="str">
        <f>IF($I270="","",VLOOKUP($I270,MASTER!$G:$CF,65,0))</f>
        <v/>
      </c>
      <c r="Q270" s="93" t="str">
        <f>IF($I270="","",VLOOKUP($I270,MASTER!$G:$CF,37,0))</f>
        <v/>
      </c>
      <c r="R270" s="99" t="str">
        <f t="shared" si="345"/>
        <v/>
      </c>
      <c r="S270" s="93" t="str">
        <f>IF($I270="","",VLOOKUP($I270,MASTER!$G:$CF,39,0))</f>
        <v/>
      </c>
      <c r="T270" s="93" t="str">
        <f>IF($I270="","",VLOOKUP($I270,MASTER!$G:$CF,38,0))</f>
        <v/>
      </c>
      <c r="U270" s="100" t="str">
        <f t="shared" si="346"/>
        <v/>
      </c>
      <c r="V270" s="170" t="str">
        <f t="shared" si="347"/>
        <v/>
      </c>
      <c r="W270" s="101" t="str">
        <f t="shared" si="339"/>
        <v/>
      </c>
      <c r="X270" s="740" t="e">
        <f t="shared" si="340"/>
        <v>#VALUE!</v>
      </c>
      <c r="Y270" s="102" t="str">
        <f t="shared" si="351"/>
        <v/>
      </c>
      <c r="Z270" s="102" t="str">
        <f t="shared" si="352"/>
        <v/>
      </c>
      <c r="AA270" s="102"/>
      <c r="AB270" s="102"/>
      <c r="AC270" s="102"/>
      <c r="AD270" s="93">
        <f>IFERROR(IF($I270="","",VLOOKUP($I270,MASTER!$G:$CF,60,0))*$W270,0)</f>
        <v>0</v>
      </c>
      <c r="AE270" s="93">
        <f>IFERROR(IF($I270="","",VLOOKUP($I270,MASTER!$G:$CF,61,0))*$W270,0)</f>
        <v>0</v>
      </c>
      <c r="AF270" s="93">
        <f>IFERROR(IF($I270="","",VLOOKUP($I270,MASTER!$G:$CF,62,0))*$W270,0)</f>
        <v>0</v>
      </c>
      <c r="AG270" s="93">
        <f>IFERROR(IF($I270="","",VLOOKUP($I270,MASTER!$G:$CF,63,0))*$W270,0)</f>
        <v>0</v>
      </c>
      <c r="AH270" s="756"/>
      <c r="AI270" s="745"/>
      <c r="AJ270" s="106">
        <f t="shared" ref="AJ270" si="404">IF(L270="",0,P270*L270)</f>
        <v>0</v>
      </c>
      <c r="AK270">
        <f>I270</f>
        <v>0</v>
      </c>
      <c r="AL270" s="104" t="str">
        <f t="shared" ref="AL270" si="405">Y270</f>
        <v/>
      </c>
      <c r="AM270" s="105" t="str">
        <f t="shared" ref="AM270" si="406">IF(L270="","",L270*P270)</f>
        <v/>
      </c>
      <c r="AN270" s="106" t="str">
        <f t="shared" ref="AN270" si="407">IF(W270="","",W270*P270)</f>
        <v/>
      </c>
      <c r="AO270" s="107" t="e">
        <f t="shared" ref="AO270" si="408">+W270/(60*24)</f>
        <v>#VALUE!</v>
      </c>
    </row>
    <row r="271" spans="1:41" ht="50.1" customHeight="1">
      <c r="A271" s="271" t="e">
        <f>VLOOKUP($I271,MASTER!$B:$B,2,0)</f>
        <v>#N/A</v>
      </c>
      <c r="C271" s="92"/>
      <c r="D271" s="93" t="str">
        <f>IF($I271="","",VLOOKUP($I271,MASTER!$G:$CF,2,0))</f>
        <v/>
      </c>
      <c r="E271" s="93" t="str">
        <f>IF($I271="","",VLOOKUP($I271,MASTER!$G:$CF,25,0))</f>
        <v/>
      </c>
      <c r="F271" s="93" t="str">
        <f>IF($I271="","",VLOOKUP($I271,MASTER!$G:$CF,27,0))</f>
        <v/>
      </c>
      <c r="G271" s="761">
        <f t="shared" si="333"/>
        <v>0</v>
      </c>
      <c r="H271" s="94" t="str">
        <f t="shared" si="377"/>
        <v/>
      </c>
      <c r="I271" s="171"/>
      <c r="J271" s="172"/>
      <c r="K271" s="173"/>
      <c r="L271" s="97"/>
      <c r="M271" s="97"/>
      <c r="N271" s="226">
        <f t="shared" ref="N271" si="409">+L271</f>
        <v>0</v>
      </c>
      <c r="O271" s="98"/>
      <c r="P271" s="93" t="str">
        <f>IF($I271="","",VLOOKUP($I271,MASTER!$G:$CF,65,0))</f>
        <v/>
      </c>
      <c r="Q271" s="93" t="str">
        <f>IF($I271="","",VLOOKUP($I271,MASTER!$G:$CF,37,0))</f>
        <v/>
      </c>
      <c r="R271" s="99" t="str">
        <f t="shared" si="345"/>
        <v/>
      </c>
      <c r="S271" s="93" t="str">
        <f>IF($I271="","",VLOOKUP($I271,MASTER!$G:$CF,39,0))</f>
        <v/>
      </c>
      <c r="T271" s="93" t="str">
        <f>IF($I271="","",VLOOKUP($I271,MASTER!$G:$CF,38,0))</f>
        <v/>
      </c>
      <c r="U271" s="100" t="str">
        <f t="shared" si="346"/>
        <v/>
      </c>
      <c r="V271" s="170" t="str">
        <f t="shared" si="347"/>
        <v/>
      </c>
      <c r="W271" s="101" t="str">
        <f t="shared" si="339"/>
        <v/>
      </c>
      <c r="X271" s="740" t="e">
        <f t="shared" si="340"/>
        <v>#VALUE!</v>
      </c>
      <c r="Y271" s="102" t="str">
        <f t="shared" si="351"/>
        <v/>
      </c>
      <c r="Z271" s="102" t="str">
        <f t="shared" si="352"/>
        <v/>
      </c>
      <c r="AA271" s="102"/>
      <c r="AB271" s="102"/>
      <c r="AC271" s="102"/>
      <c r="AD271" s="93">
        <f>IFERROR(IF($I271="","",VLOOKUP($I271,MASTER!$G:$CF,60,0))*$W271,0)</f>
        <v>0</v>
      </c>
      <c r="AE271" s="93">
        <f>IFERROR(IF($I271="","",VLOOKUP($I271,MASTER!$G:$CF,61,0))*$W271,0)</f>
        <v>0</v>
      </c>
      <c r="AF271" s="93">
        <f>IFERROR(IF($I271="","",VLOOKUP($I271,MASTER!$G:$CF,62,0))*$W271,0)</f>
        <v>0</v>
      </c>
      <c r="AG271" s="93">
        <f>IFERROR(IF($I271="","",VLOOKUP($I271,MASTER!$G:$CF,63,0))*$W271,0)</f>
        <v>0</v>
      </c>
      <c r="AH271" s="756"/>
      <c r="AI271" s="745"/>
      <c r="AJ271" s="106">
        <f>IF(L271="",0,P271*L271)</f>
        <v>0</v>
      </c>
      <c r="AK271">
        <f>J271</f>
        <v>0</v>
      </c>
      <c r="AL271" s="104" t="str">
        <f t="shared" ref="AL271" si="410">Y271</f>
        <v/>
      </c>
      <c r="AM271" s="105" t="str">
        <f t="shared" ref="AM271" si="411">IF(L271="","",L271*P271)</f>
        <v/>
      </c>
      <c r="AN271" s="106" t="str">
        <f t="shared" ref="AN271" si="412">IF(W271="","",W271*P271)</f>
        <v/>
      </c>
      <c r="AO271" s="107" t="e">
        <f t="shared" ref="AO271" si="413">+W271/(60*24)</f>
        <v>#VALUE!</v>
      </c>
    </row>
    <row r="272" spans="1:41" ht="50.1" customHeight="1">
      <c r="A272" s="271" t="e">
        <f>VLOOKUP($I272,MASTER!$B:$B,2,0)</f>
        <v>#N/A</v>
      </c>
      <c r="C272" s="92"/>
      <c r="D272" s="93" t="str">
        <f>IF($I272="","",VLOOKUP($I272,MASTER!$G:$CF,2,0))</f>
        <v/>
      </c>
      <c r="E272" s="93" t="str">
        <f>IF($I272="","",VLOOKUP($I272,MASTER!$G:$CF,25,0))</f>
        <v/>
      </c>
      <c r="F272" s="93" t="str">
        <f>IF($I272="","",VLOOKUP($I272,MASTER!$G:$CF,27,0))</f>
        <v/>
      </c>
      <c r="G272" s="761">
        <f t="shared" si="333"/>
        <v>0</v>
      </c>
      <c r="H272" s="94" t="str">
        <f t="shared" si="377"/>
        <v/>
      </c>
      <c r="I272" s="171"/>
      <c r="J272" s="172"/>
      <c r="K272" s="173"/>
      <c r="L272" s="97"/>
      <c r="M272" s="97"/>
      <c r="N272" s="226">
        <f t="shared" ref="N272" si="414">+L272</f>
        <v>0</v>
      </c>
      <c r="O272" s="98"/>
      <c r="P272" s="93" t="str">
        <f>IF($I272="","",VLOOKUP($I272,MASTER!$G:$CF,65,0))</f>
        <v/>
      </c>
      <c r="Q272" s="93" t="str">
        <f>IF($I272="","",VLOOKUP($I272,MASTER!$G:$CF,37,0))</f>
        <v/>
      </c>
      <c r="R272" s="99" t="str">
        <f t="shared" si="345"/>
        <v/>
      </c>
      <c r="S272" s="93" t="str">
        <f>IF($I272="","",VLOOKUP($I272,MASTER!$G:$CF,39,0))</f>
        <v/>
      </c>
      <c r="T272" s="93" t="str">
        <f>IF($I272="","",VLOOKUP($I272,MASTER!$G:$CF,38,0))</f>
        <v/>
      </c>
      <c r="U272" s="100" t="str">
        <f t="shared" si="346"/>
        <v/>
      </c>
      <c r="V272" s="170" t="str">
        <f t="shared" si="347"/>
        <v/>
      </c>
      <c r="W272" s="101" t="str">
        <f t="shared" si="339"/>
        <v/>
      </c>
      <c r="X272" s="740" t="e">
        <f t="shared" si="340"/>
        <v>#VALUE!</v>
      </c>
      <c r="Y272" s="102" t="str">
        <f t="shared" si="351"/>
        <v/>
      </c>
      <c r="Z272" s="102" t="str">
        <f t="shared" si="352"/>
        <v/>
      </c>
      <c r="AA272" s="102"/>
      <c r="AB272" s="102"/>
      <c r="AC272" s="102"/>
      <c r="AD272" s="93">
        <f>IFERROR(IF($I272="","",VLOOKUP($I272,MASTER!$G:$CF,60,0))*$W272,0)</f>
        <v>0</v>
      </c>
      <c r="AE272" s="93">
        <f>IFERROR(IF($I272="","",VLOOKUP($I272,MASTER!$G:$CF,61,0))*$W272,0)</f>
        <v>0</v>
      </c>
      <c r="AF272" s="93">
        <f>IFERROR(IF($I272="","",VLOOKUP($I272,MASTER!$G:$CF,62,0))*$W272,0)</f>
        <v>0</v>
      </c>
      <c r="AG272" s="93">
        <f>IFERROR(IF($I272="","",VLOOKUP($I272,MASTER!$G:$CF,63,0))*$W272,0)</f>
        <v>0</v>
      </c>
      <c r="AH272" s="756"/>
      <c r="AI272" s="745"/>
      <c r="AJ272" s="106">
        <f t="shared" ref="AJ272" si="415">IF(L272="",0,P272*L272)</f>
        <v>0</v>
      </c>
      <c r="AK272">
        <f>J272</f>
        <v>0</v>
      </c>
      <c r="AL272" s="104" t="str">
        <f>Y272</f>
        <v/>
      </c>
      <c r="AM272" s="105" t="str">
        <f>IF(L272="","",L272*P272)</f>
        <v/>
      </c>
      <c r="AN272" s="106" t="str">
        <f>IF(W272="","",W272*P272)</f>
        <v/>
      </c>
      <c r="AO272" s="107" t="e">
        <f>+W272/(60*24)</f>
        <v>#VALUE!</v>
      </c>
    </row>
    <row r="273" spans="1:41" ht="50.1" customHeight="1">
      <c r="A273" s="271" t="e">
        <f>VLOOKUP($I273,MASTER!$B:$B,2,0)</f>
        <v>#N/A</v>
      </c>
      <c r="C273" s="92"/>
      <c r="D273" s="93" t="str">
        <f>IF($I273="","",VLOOKUP($I273,MASTER!$G:$CF,2,0))</f>
        <v/>
      </c>
      <c r="E273" s="93" t="str">
        <f>IF($I273="","",VLOOKUP($I273,MASTER!$G:$CF,25,0))</f>
        <v/>
      </c>
      <c r="F273" s="93" t="str">
        <f>IF($I273="","",VLOOKUP($I273,MASTER!$G:$CF,27,0))</f>
        <v/>
      </c>
      <c r="G273" s="761">
        <f t="shared" si="333"/>
        <v>0</v>
      </c>
      <c r="H273" s="94" t="str">
        <f t="shared" si="377"/>
        <v/>
      </c>
      <c r="I273" s="171"/>
      <c r="J273" s="172"/>
      <c r="K273" s="173"/>
      <c r="L273" s="97"/>
      <c r="M273" s="97"/>
      <c r="N273" s="226">
        <f>+L273</f>
        <v>0</v>
      </c>
      <c r="O273" s="98"/>
      <c r="P273" s="93" t="str">
        <f>IF($I273="","",VLOOKUP($I273,MASTER!$G:$CF,65,0))</f>
        <v/>
      </c>
      <c r="Q273" s="93" t="str">
        <f>IF($I273="","",VLOOKUP($I273,MASTER!$G:$CF,37,0))</f>
        <v/>
      </c>
      <c r="R273" s="99" t="str">
        <f t="shared" si="345"/>
        <v/>
      </c>
      <c r="S273" s="93" t="str">
        <f>IF($I273="","",VLOOKUP($I273,MASTER!$G:$CF,39,0))</f>
        <v/>
      </c>
      <c r="T273" s="93" t="str">
        <f>IF($I273="","",VLOOKUP($I273,MASTER!$G:$CF,38,0))</f>
        <v/>
      </c>
      <c r="U273" s="100" t="str">
        <f t="shared" si="346"/>
        <v/>
      </c>
      <c r="V273" s="170" t="str">
        <f t="shared" si="347"/>
        <v/>
      </c>
      <c r="W273" s="101" t="str">
        <f t="shared" si="339"/>
        <v/>
      </c>
      <c r="X273" s="740" t="e">
        <f t="shared" si="340"/>
        <v>#VALUE!</v>
      </c>
      <c r="Y273" s="102" t="str">
        <f t="shared" si="351"/>
        <v/>
      </c>
      <c r="Z273" s="102" t="str">
        <f t="shared" si="352"/>
        <v/>
      </c>
      <c r="AA273" s="102"/>
      <c r="AB273" s="102"/>
      <c r="AC273" s="102"/>
      <c r="AD273" s="93">
        <f>IFERROR(IF($I273="","",VLOOKUP($I273,MASTER!$G:$CF,60,0))*$W273,0)</f>
        <v>0</v>
      </c>
      <c r="AE273" s="93">
        <f>IFERROR(IF($I273="","",VLOOKUP($I273,MASTER!$G:$CF,61,0))*$W273,0)</f>
        <v>0</v>
      </c>
      <c r="AF273" s="93">
        <f>IFERROR(IF($I273="","",VLOOKUP($I273,MASTER!$G:$CF,62,0))*$W273,0)</f>
        <v>0</v>
      </c>
      <c r="AG273" s="93">
        <f>IFERROR(IF($I273="","",VLOOKUP($I273,MASTER!$G:$CF,63,0))*$W273,0)</f>
        <v>0</v>
      </c>
      <c r="AH273" s="756"/>
      <c r="AI273" s="745"/>
      <c r="AJ273" s="106">
        <f t="shared" ref="AJ273" si="416">IF(L273="",0,P273*L273)</f>
        <v>0</v>
      </c>
      <c r="AK273">
        <f>J273</f>
        <v>0</v>
      </c>
      <c r="AL273" s="104" t="str">
        <f t="shared" ref="AL273" si="417">Y273</f>
        <v/>
      </c>
      <c r="AM273" s="105" t="str">
        <f t="shared" ref="AM273" si="418">IF(L273="","",L273*P273)</f>
        <v/>
      </c>
      <c r="AN273" s="106" t="str">
        <f t="shared" ref="AN273" si="419">IF(W273="","",W273*P273)</f>
        <v/>
      </c>
      <c r="AO273" s="107" t="e">
        <f t="shared" ref="AO273" si="420">+W273/(60*24)</f>
        <v>#VALUE!</v>
      </c>
    </row>
    <row r="274" spans="1:41" ht="50.1" customHeight="1">
      <c r="A274" s="271" t="e">
        <f>VLOOKUP($I274,MASTER!$B:$B,2,0)</f>
        <v>#N/A</v>
      </c>
      <c r="C274" s="92"/>
      <c r="D274" s="93" t="str">
        <f>IF($I274="","",VLOOKUP($I274,MASTER!$G:$CF,2,0))</f>
        <v/>
      </c>
      <c r="E274" s="93" t="str">
        <f>IF($I274="","",VLOOKUP($I274,MASTER!$G:$CF,25,0))</f>
        <v/>
      </c>
      <c r="F274" s="93" t="str">
        <f>IF($I274="","",VLOOKUP($I274,MASTER!$G:$CF,27,0))</f>
        <v/>
      </c>
      <c r="G274" s="761">
        <f t="shared" si="333"/>
        <v>0</v>
      </c>
      <c r="H274" s="94" t="str">
        <f t="shared" si="377"/>
        <v/>
      </c>
      <c r="I274" s="171"/>
      <c r="J274" s="172"/>
      <c r="K274" s="173"/>
      <c r="L274" s="97"/>
      <c r="M274" s="97"/>
      <c r="N274" s="226">
        <f>+L274</f>
        <v>0</v>
      </c>
      <c r="O274" s="98"/>
      <c r="P274" s="93" t="str">
        <f>IF($I274="","",VLOOKUP($I274,MASTER!$G:$CF,65,0))</f>
        <v/>
      </c>
      <c r="Q274" s="93" t="str">
        <f>IF($I274="","",VLOOKUP($I274,MASTER!$G:$CF,37,0))</f>
        <v/>
      </c>
      <c r="R274" s="99" t="str">
        <f t="shared" si="345"/>
        <v/>
      </c>
      <c r="S274" s="93" t="str">
        <f>IF($I274="","",VLOOKUP($I274,MASTER!$G:$CF,39,0))</f>
        <v/>
      </c>
      <c r="T274" s="93" t="str">
        <f>IF($I274="","",VLOOKUP($I274,MASTER!$G:$CF,38,0))</f>
        <v/>
      </c>
      <c r="U274" s="100" t="str">
        <f t="shared" si="346"/>
        <v/>
      </c>
      <c r="V274" s="170" t="str">
        <f t="shared" si="347"/>
        <v/>
      </c>
      <c r="W274" s="101" t="str">
        <f t="shared" si="339"/>
        <v/>
      </c>
      <c r="X274" s="740" t="e">
        <f t="shared" si="340"/>
        <v>#VALUE!</v>
      </c>
      <c r="Y274" s="102" t="str">
        <f t="shared" si="351"/>
        <v/>
      </c>
      <c r="Z274" s="102" t="str">
        <f t="shared" si="352"/>
        <v/>
      </c>
      <c r="AA274" s="102"/>
      <c r="AB274" s="102"/>
      <c r="AC274" s="102"/>
      <c r="AD274" s="93">
        <f>IFERROR(IF($I274="","",VLOOKUP($I274,MASTER!$G:$CF,60,0))*$W274,0)</f>
        <v>0</v>
      </c>
      <c r="AE274" s="93">
        <f>IFERROR(IF($I274="","",VLOOKUP($I274,MASTER!$G:$CF,61,0))*$W274,0)</f>
        <v>0</v>
      </c>
      <c r="AF274" s="93">
        <f>IFERROR(IF($I274="","",VLOOKUP($I274,MASTER!$G:$CF,62,0))*$W274,0)</f>
        <v>0</v>
      </c>
      <c r="AG274" s="93">
        <f>IFERROR(IF($I274="","",VLOOKUP($I274,MASTER!$G:$CF,63,0))*$W274,0)</f>
        <v>0</v>
      </c>
      <c r="AH274" s="756"/>
      <c r="AI274" s="745"/>
      <c r="AJ274" s="106">
        <f>IF(L274="",0,P274*L274)</f>
        <v>0</v>
      </c>
      <c r="AK274">
        <f>I274</f>
        <v>0</v>
      </c>
      <c r="AL274" s="104" t="str">
        <f>Y274</f>
        <v/>
      </c>
      <c r="AM274" s="105" t="str">
        <f>IF(L274="","",L274*P274)</f>
        <v/>
      </c>
      <c r="AN274" s="106" t="str">
        <f>IF(W274="","",W274*P274)</f>
        <v/>
      </c>
      <c r="AO274" s="107" t="e">
        <f>+W274/(60*24)</f>
        <v>#VALUE!</v>
      </c>
    </row>
    <row r="275" spans="1:41" ht="50.1" customHeight="1">
      <c r="A275" s="271" t="e">
        <f>VLOOKUP($I275,MASTER!$B:$B,2,0)</f>
        <v>#N/A</v>
      </c>
      <c r="C275" s="92"/>
      <c r="D275" s="93" t="str">
        <f>IF($I275="","",VLOOKUP($I275,MASTER!$G:$CF,2,0))</f>
        <v/>
      </c>
      <c r="E275" s="93" t="str">
        <f>IF($I275="","",VLOOKUP($I275,MASTER!$G:$CF,25,0))</f>
        <v/>
      </c>
      <c r="F275" s="93" t="str">
        <f>IF($I275="","",VLOOKUP($I275,MASTER!$G:$CF,27,0))</f>
        <v/>
      </c>
      <c r="G275" s="761">
        <f t="shared" si="333"/>
        <v>0</v>
      </c>
      <c r="H275" s="94" t="str">
        <f t="shared" si="377"/>
        <v/>
      </c>
      <c r="I275" s="171"/>
      <c r="J275" s="172"/>
      <c r="K275" s="173"/>
      <c r="L275" s="97"/>
      <c r="M275" s="97"/>
      <c r="N275" s="226">
        <f t="shared" ref="N275" si="421">+L275</f>
        <v>0</v>
      </c>
      <c r="O275" s="98"/>
      <c r="P275" s="93" t="str">
        <f>IF($I275="","",VLOOKUP($I275,MASTER!$G:$CF,65,0))</f>
        <v/>
      </c>
      <c r="Q275" s="93" t="str">
        <f>IF($I275="","",VLOOKUP($I275,MASTER!$G:$CF,37,0))</f>
        <v/>
      </c>
      <c r="R275" s="99" t="str">
        <f t="shared" si="345"/>
        <v/>
      </c>
      <c r="S275" s="93" t="str">
        <f>IF($I275="","",VLOOKUP($I275,MASTER!$G:$CF,39,0))</f>
        <v/>
      </c>
      <c r="T275" s="93" t="str">
        <f>IF($I275="","",VLOOKUP($I275,MASTER!$G:$CF,38,0))</f>
        <v/>
      </c>
      <c r="U275" s="100" t="str">
        <f t="shared" si="346"/>
        <v/>
      </c>
      <c r="V275" s="170" t="str">
        <f t="shared" si="347"/>
        <v/>
      </c>
      <c r="W275" s="101" t="str">
        <f t="shared" si="339"/>
        <v/>
      </c>
      <c r="X275" s="740" t="e">
        <f t="shared" si="340"/>
        <v>#VALUE!</v>
      </c>
      <c r="Y275" s="102" t="str">
        <f t="shared" si="351"/>
        <v/>
      </c>
      <c r="Z275" s="102" t="str">
        <f t="shared" si="352"/>
        <v/>
      </c>
      <c r="AA275" s="102"/>
      <c r="AB275" s="102"/>
      <c r="AC275" s="102"/>
      <c r="AD275" s="93">
        <f>IFERROR(IF($I275="","",VLOOKUP($I275,MASTER!$G:$CF,60,0))*$W275,0)</f>
        <v>0</v>
      </c>
      <c r="AE275" s="93">
        <f>IFERROR(IF($I275="","",VLOOKUP($I275,MASTER!$G:$CF,61,0))*$W275,0)</f>
        <v>0</v>
      </c>
      <c r="AF275" s="93">
        <f>IFERROR(IF($I275="","",VLOOKUP($I275,MASTER!$G:$CF,62,0))*$W275,0)</f>
        <v>0</v>
      </c>
      <c r="AG275" s="93">
        <f>IFERROR(IF($I275="","",VLOOKUP($I275,MASTER!$G:$CF,63,0))*$W275,0)</f>
        <v>0</v>
      </c>
      <c r="AH275" s="756"/>
      <c r="AI275" s="745"/>
      <c r="AJ275" s="106">
        <f t="shared" ref="AJ275" si="422">IF(L275="",0,P275*L275)</f>
        <v>0</v>
      </c>
      <c r="AK275">
        <f t="shared" ref="AK275" si="423">J275</f>
        <v>0</v>
      </c>
      <c r="AL275" s="104" t="str">
        <f t="shared" ref="AL275" si="424">Y275</f>
        <v/>
      </c>
      <c r="AM275" s="105" t="str">
        <f t="shared" ref="AM275" si="425">IF(L275="","",L275*P275)</f>
        <v/>
      </c>
      <c r="AN275" s="106" t="str">
        <f t="shared" ref="AN275" si="426">IF(W275="","",W275*P275)</f>
        <v/>
      </c>
      <c r="AO275" s="107" t="e">
        <f t="shared" ref="AO275" si="427">+W275/(60*24)</f>
        <v>#VALUE!</v>
      </c>
    </row>
    <row r="276" spans="1:41" ht="50.1" customHeight="1">
      <c r="A276" s="271" t="e">
        <f>VLOOKUP($I276,MASTER!$B:$B,2,0)</f>
        <v>#N/A</v>
      </c>
      <c r="C276" s="92"/>
      <c r="D276" s="93" t="str">
        <f>IF($I276="","",VLOOKUP($I276,MASTER!$G:$CF,2,0))</f>
        <v/>
      </c>
      <c r="E276" s="93" t="str">
        <f>IF($I276="","",VLOOKUP($I276,MASTER!$G:$CF,25,0))</f>
        <v/>
      </c>
      <c r="F276" s="93" t="str">
        <f>IF($I276="","",VLOOKUP($I276,MASTER!$G:$CF,27,0))</f>
        <v/>
      </c>
      <c r="G276" s="761">
        <f t="shared" si="333"/>
        <v>0</v>
      </c>
      <c r="H276" s="94" t="str">
        <f t="shared" ref="H276:H285" si="428">IF($L276&lt;$F276="0","0",IF($L276="","",ROUNDUP(L276/F276,0)))</f>
        <v/>
      </c>
      <c r="I276" s="171"/>
      <c r="J276" s="172"/>
      <c r="K276" s="173"/>
      <c r="L276" s="97"/>
      <c r="M276" s="97"/>
      <c r="N276" s="226">
        <f>+L276</f>
        <v>0</v>
      </c>
      <c r="O276" s="98"/>
      <c r="P276" s="93" t="str">
        <f>IF($I276="","",VLOOKUP($I276,MASTER!$G:$CF,65,0))</f>
        <v/>
      </c>
      <c r="Q276" s="93" t="str">
        <f>IF($I276="","",VLOOKUP($I276,MASTER!$G:$CF,37,0))</f>
        <v/>
      </c>
      <c r="R276" s="99" t="str">
        <f t="shared" si="345"/>
        <v/>
      </c>
      <c r="S276" s="93" t="str">
        <f>IF($I276="","",VLOOKUP($I276,MASTER!$G:$CF,39,0))</f>
        <v/>
      </c>
      <c r="T276" s="93" t="str">
        <f>IF($I276="","",VLOOKUP($I276,MASTER!$G:$CF,38,0))</f>
        <v/>
      </c>
      <c r="U276" s="100" t="str">
        <f t="shared" si="346"/>
        <v/>
      </c>
      <c r="V276" s="170" t="str">
        <f t="shared" si="347"/>
        <v/>
      </c>
      <c r="W276" s="101" t="str">
        <f t="shared" si="339"/>
        <v/>
      </c>
      <c r="X276" s="740" t="e">
        <f t="shared" si="340"/>
        <v>#VALUE!</v>
      </c>
      <c r="Y276" s="102" t="str">
        <f t="shared" si="351"/>
        <v/>
      </c>
      <c r="Z276" s="102" t="str">
        <f t="shared" si="352"/>
        <v/>
      </c>
      <c r="AA276" s="102"/>
      <c r="AB276" s="102"/>
      <c r="AC276" s="205"/>
      <c r="AD276" s="93">
        <f>IFERROR(IF($I276="","",VLOOKUP($I276,MASTER!$G:$CF,60,0))*$W276,0)</f>
        <v>0</v>
      </c>
      <c r="AE276" s="93">
        <f>IFERROR(IF($I276="","",VLOOKUP($I276,MASTER!$G:$CF,61,0))*$W276,0)</f>
        <v>0</v>
      </c>
      <c r="AF276" s="93">
        <f>IFERROR(IF($I276="","",VLOOKUP($I276,MASTER!$G:$CF,62,0))*$W276,0)</f>
        <v>0</v>
      </c>
      <c r="AG276" s="93">
        <f>IFERROR(IF($I276="","",VLOOKUP($I276,MASTER!$G:$CF,63,0))*$W276,0)</f>
        <v>0</v>
      </c>
      <c r="AH276" s="756"/>
      <c r="AI276" s="745"/>
      <c r="AJ276" s="106">
        <f>IF(L276="",0,P276*L276)</f>
        <v>0</v>
      </c>
      <c r="AK276">
        <f>J276</f>
        <v>0</v>
      </c>
      <c r="AL276" s="104" t="str">
        <f t="shared" ref="AL276" si="429">Y276</f>
        <v/>
      </c>
      <c r="AM276" s="105" t="str">
        <f t="shared" ref="AM276" si="430">IF(L276="","",L276*P276)</f>
        <v/>
      </c>
      <c r="AN276" s="106" t="str">
        <f>IF(W276="","",W276*P276)</f>
        <v/>
      </c>
      <c r="AO276" s="107" t="e">
        <f>+W276/(60*24)</f>
        <v>#VALUE!</v>
      </c>
    </row>
    <row r="277" spans="1:41" ht="50.1" customHeight="1">
      <c r="A277" s="271" t="e">
        <f>VLOOKUP($I277,MASTER!$B:$B,2,0)</f>
        <v>#N/A</v>
      </c>
      <c r="C277" s="92"/>
      <c r="D277" s="93" t="str">
        <f>IF($I277="","",VLOOKUP($I277,MASTER!$G:$CF,2,0))</f>
        <v/>
      </c>
      <c r="E277" s="93" t="str">
        <f>IF($I277="","",VLOOKUP($I277,MASTER!$G:$CF,25,0))</f>
        <v/>
      </c>
      <c r="F277" s="93" t="str">
        <f>IF($I277="","",VLOOKUP($I277,MASTER!$G:$CF,27,0))</f>
        <v/>
      </c>
      <c r="G277" s="761">
        <f t="shared" si="333"/>
        <v>0</v>
      </c>
      <c r="H277" s="94" t="str">
        <f>IF($L277&lt;$F277="0","0",IF($L277="","",ROUNDUP(L277/F277,0)))</f>
        <v/>
      </c>
      <c r="I277" s="171"/>
      <c r="J277" s="172"/>
      <c r="K277" s="173"/>
      <c r="L277" s="97"/>
      <c r="M277" s="97"/>
      <c r="N277" s="226">
        <f>+L277</f>
        <v>0</v>
      </c>
      <c r="O277" s="98"/>
      <c r="P277" s="93" t="str">
        <f>IF($I277="","",VLOOKUP($I277,MASTER!$G:$CF,65,0))</f>
        <v/>
      </c>
      <c r="Q277" s="93" t="str">
        <f>IF($I277="","",VLOOKUP($I277,MASTER!$G:$CF,37,0))</f>
        <v/>
      </c>
      <c r="R277" s="99" t="str">
        <f t="shared" si="345"/>
        <v/>
      </c>
      <c r="S277" s="93" t="str">
        <f>IF($I277="","",VLOOKUP($I277,MASTER!$G:$CF,39,0))</f>
        <v/>
      </c>
      <c r="T277" s="93" t="str">
        <f>IF($I277="","",VLOOKUP($I277,MASTER!$G:$CF,38,0))</f>
        <v/>
      </c>
      <c r="U277" s="100" t="str">
        <f t="shared" si="346"/>
        <v/>
      </c>
      <c r="V277" s="170" t="str">
        <f t="shared" si="347"/>
        <v/>
      </c>
      <c r="W277" s="101" t="str">
        <f t="shared" si="339"/>
        <v/>
      </c>
      <c r="X277" s="740" t="e">
        <f t="shared" si="340"/>
        <v>#VALUE!</v>
      </c>
      <c r="Y277" s="102" t="str">
        <f t="shared" si="351"/>
        <v/>
      </c>
      <c r="Z277" s="102" t="str">
        <f t="shared" si="352"/>
        <v/>
      </c>
      <c r="AA277" s="102"/>
      <c r="AB277" s="102"/>
      <c r="AC277" s="102"/>
      <c r="AD277" s="93">
        <f>IFERROR(IF($I277="","",VLOOKUP($I277,MASTER!$G:$CF,60,0))*$W277,0)</f>
        <v>0</v>
      </c>
      <c r="AE277" s="93">
        <f>IFERROR(IF($I277="","",VLOOKUP($I277,MASTER!$G:$CF,61,0))*$W277,0)</f>
        <v>0</v>
      </c>
      <c r="AF277" s="93">
        <f>IFERROR(IF($I277="","",VLOOKUP($I277,MASTER!$G:$CF,62,0))*$W277,0)</f>
        <v>0</v>
      </c>
      <c r="AG277" s="93">
        <f>IFERROR(IF($I277="","",VLOOKUP($I277,MASTER!$G:$CF,63,0))*$W277,0)</f>
        <v>0</v>
      </c>
      <c r="AH277" s="756"/>
      <c r="AI277" s="745"/>
      <c r="AJ277" s="106">
        <f t="shared" ref="AJ277" si="431">IF(L277="",0,P277*L277)</f>
        <v>0</v>
      </c>
      <c r="AK277">
        <f>J277</f>
        <v>0</v>
      </c>
      <c r="AL277" s="104" t="str">
        <f t="shared" ref="AL277" si="432">Y277</f>
        <v/>
      </c>
      <c r="AM277" s="105" t="str">
        <f t="shared" ref="AM277" si="433">IF(L277="","",L277*P277)</f>
        <v/>
      </c>
      <c r="AN277" s="106" t="str">
        <f t="shared" ref="AN277" si="434">IF(W277="","",W277*P277)</f>
        <v/>
      </c>
      <c r="AO277" s="107" t="e">
        <f t="shared" ref="AO277" si="435">+W277/(60*24)</f>
        <v>#VALUE!</v>
      </c>
    </row>
    <row r="278" spans="1:41" ht="50.1" customHeight="1">
      <c r="A278" s="271" t="e">
        <f>VLOOKUP($I278,MASTER!$B:$B,2,0)</f>
        <v>#N/A</v>
      </c>
      <c r="C278" s="92"/>
      <c r="D278" s="93" t="str">
        <f>IF($I278="","",VLOOKUP($I278,MASTER!$G:$CF,2,0))</f>
        <v/>
      </c>
      <c r="E278" s="93" t="str">
        <f>IF($I278="","",VLOOKUP($I278,MASTER!$G:$CF,25,0))</f>
        <v/>
      </c>
      <c r="F278" s="93" t="str">
        <f>IF($I278="","",VLOOKUP($I278,MASTER!$G:$CF,27,0))</f>
        <v/>
      </c>
      <c r="G278" s="761">
        <f t="shared" si="333"/>
        <v>0</v>
      </c>
      <c r="H278" s="94" t="str">
        <f>IF($L278&lt;$F278="0","0",IF($L278="","",ROUNDUP(L278/F278,0)))</f>
        <v/>
      </c>
      <c r="I278" s="171"/>
      <c r="J278" s="172"/>
      <c r="K278" s="173"/>
      <c r="L278" s="97"/>
      <c r="M278" s="97"/>
      <c r="N278" s="226">
        <f>+L278</f>
        <v>0</v>
      </c>
      <c r="O278" s="98"/>
      <c r="P278" s="93" t="str">
        <f>IF($I278="","",VLOOKUP($I278,MASTER!$G:$CF,65,0))</f>
        <v/>
      </c>
      <c r="Q278" s="93" t="str">
        <f>IF($I278="","",VLOOKUP($I278,MASTER!$G:$CF,37,0))</f>
        <v/>
      </c>
      <c r="R278" s="99" t="str">
        <f t="shared" si="345"/>
        <v/>
      </c>
      <c r="S278" s="93" t="str">
        <f>IF($I278="","",VLOOKUP($I278,MASTER!$G:$CF,39,0))</f>
        <v/>
      </c>
      <c r="T278" s="93" t="str">
        <f>IF($I278="","",VLOOKUP($I278,MASTER!$G:$CF,38,0))</f>
        <v/>
      </c>
      <c r="U278" s="100" t="str">
        <f t="shared" si="346"/>
        <v/>
      </c>
      <c r="V278" s="170" t="str">
        <f t="shared" si="347"/>
        <v/>
      </c>
      <c r="W278" s="101" t="str">
        <f t="shared" si="339"/>
        <v/>
      </c>
      <c r="X278" s="740" t="e">
        <f t="shared" si="340"/>
        <v>#VALUE!</v>
      </c>
      <c r="Y278" s="102" t="str">
        <f t="shared" si="351"/>
        <v/>
      </c>
      <c r="Z278" s="102" t="str">
        <f t="shared" si="352"/>
        <v/>
      </c>
      <c r="AA278" s="102"/>
      <c r="AB278" s="102"/>
      <c r="AC278" s="102"/>
      <c r="AD278" s="93">
        <f>IFERROR(IF($I278="","",VLOOKUP($I278,MASTER!$G:$CF,60,0))*$W278,0)</f>
        <v>0</v>
      </c>
      <c r="AE278" s="93">
        <f>IFERROR(IF($I278="","",VLOOKUP($I278,MASTER!$G:$CF,61,0))*$W278,0)</f>
        <v>0</v>
      </c>
      <c r="AF278" s="93">
        <f>IFERROR(IF($I278="","",VLOOKUP($I278,MASTER!$G:$CF,62,0))*$W278,0)</f>
        <v>0</v>
      </c>
      <c r="AG278" s="93">
        <f>IFERROR(IF($I278="","",VLOOKUP($I278,MASTER!$G:$CF,63,0))*$W278,0)</f>
        <v>0</v>
      </c>
      <c r="AH278" s="756"/>
      <c r="AI278" s="745"/>
      <c r="AJ278" s="106">
        <f>IF(L278="",0,P278*L278)</f>
        <v>0</v>
      </c>
      <c r="AK278">
        <f>J278</f>
        <v>0</v>
      </c>
      <c r="AL278" s="104" t="str">
        <f>Y278</f>
        <v/>
      </c>
      <c r="AM278" s="105" t="str">
        <f>IF(L278="","",L278*P278)</f>
        <v/>
      </c>
      <c r="AN278" s="106" t="str">
        <f>IF(W278="","",W278*P278)</f>
        <v/>
      </c>
      <c r="AO278" s="107" t="e">
        <f>+W278/(60*24)</f>
        <v>#VALUE!</v>
      </c>
    </row>
    <row r="279" spans="1:41" ht="50.1" customHeight="1">
      <c r="A279" s="271" t="e">
        <f>VLOOKUP($I279,MASTER!$B:$B,2,0)</f>
        <v>#N/A</v>
      </c>
      <c r="C279" s="92"/>
      <c r="D279" s="93" t="str">
        <f>IF($I279="","",VLOOKUP($I279,MASTER!$G:$CF,2,0))</f>
        <v/>
      </c>
      <c r="E279" s="93" t="str">
        <f>IF($I279="","",VLOOKUP($I279,MASTER!$G:$CF,25,0))</f>
        <v/>
      </c>
      <c r="F279" s="93" t="str">
        <f>IF($I279="","",VLOOKUP($I279,MASTER!$G:$CF,27,0))</f>
        <v/>
      </c>
      <c r="G279" s="761">
        <f t="shared" si="333"/>
        <v>0</v>
      </c>
      <c r="H279" s="94" t="str">
        <f>IF($L279&lt;$F279="0","0",IF($L279="","",ROUNDUP(L279/F279,0)))</f>
        <v/>
      </c>
      <c r="I279" s="171"/>
      <c r="J279" s="172"/>
      <c r="K279" s="173"/>
      <c r="L279" s="97"/>
      <c r="M279" s="97"/>
      <c r="N279" s="226">
        <f t="shared" ref="N279" si="436">+L279</f>
        <v>0</v>
      </c>
      <c r="O279" s="98"/>
      <c r="P279" s="93" t="str">
        <f>IF($I279="","",VLOOKUP($I279,MASTER!$G:$CF,65,0))</f>
        <v/>
      </c>
      <c r="Q279" s="93" t="str">
        <f>IF($I279="","",VLOOKUP($I279,MASTER!$G:$CF,37,0))</f>
        <v/>
      </c>
      <c r="R279" s="99" t="str">
        <f t="shared" si="345"/>
        <v/>
      </c>
      <c r="S279" s="93" t="str">
        <f>IF($I279="","",VLOOKUP($I279,MASTER!$G:$CF,39,0))</f>
        <v/>
      </c>
      <c r="T279" s="93" t="str">
        <f>IF($I279="","",VLOOKUP($I279,MASTER!$G:$CF,38,0))</f>
        <v/>
      </c>
      <c r="U279" s="100" t="str">
        <f t="shared" si="346"/>
        <v/>
      </c>
      <c r="V279" s="170" t="str">
        <f t="shared" si="347"/>
        <v/>
      </c>
      <c r="W279" s="101" t="str">
        <f t="shared" si="339"/>
        <v/>
      </c>
      <c r="X279" s="740" t="e">
        <f t="shared" si="340"/>
        <v>#VALUE!</v>
      </c>
      <c r="Y279" s="102" t="str">
        <f t="shared" si="351"/>
        <v/>
      </c>
      <c r="Z279" s="102" t="str">
        <f t="shared" si="352"/>
        <v/>
      </c>
      <c r="AA279" s="102"/>
      <c r="AB279" s="102"/>
      <c r="AC279" s="194"/>
      <c r="AD279" s="93">
        <f>IFERROR(IF($I279="","",VLOOKUP($I279,MASTER!$G:$CF,60,0))*$W279,0)</f>
        <v>0</v>
      </c>
      <c r="AE279" s="93">
        <f>IFERROR(IF($I279="","",VLOOKUP($I279,MASTER!$G:$CF,61,0))*$W279,0)</f>
        <v>0</v>
      </c>
      <c r="AF279" s="93">
        <f>IFERROR(IF($I279="","",VLOOKUP($I279,MASTER!$G:$CF,62,0))*$W279,0)</f>
        <v>0</v>
      </c>
      <c r="AG279" s="93">
        <f>IFERROR(IF($I279="","",VLOOKUP($I279,MASTER!$G:$CF,63,0))*$W279,0)</f>
        <v>0</v>
      </c>
      <c r="AH279" s="756"/>
      <c r="AI279" s="745"/>
      <c r="AJ279" s="106">
        <f t="shared" ref="AJ279" si="437">IF(L279="",0,P279*L279)</f>
        <v>0</v>
      </c>
      <c r="AK279">
        <f>J279</f>
        <v>0</v>
      </c>
      <c r="AL279" s="104" t="str">
        <f>Y279</f>
        <v/>
      </c>
      <c r="AM279" s="105" t="str">
        <f>IF(L279="","",L279*P279)</f>
        <v/>
      </c>
      <c r="AN279" s="106" t="str">
        <f>IF(W279="","",W279*P279)</f>
        <v/>
      </c>
      <c r="AO279" s="107" t="e">
        <f>+W279/(60*24)</f>
        <v>#VALUE!</v>
      </c>
    </row>
    <row r="280" spans="1:41" ht="50.1" customHeight="1">
      <c r="A280" s="271" t="e">
        <f>VLOOKUP($I280,MASTER!$B:$B,2,0)</f>
        <v>#N/A</v>
      </c>
      <c r="C280" s="92"/>
      <c r="D280" s="93" t="str">
        <f>IF($I280="","",VLOOKUP($I280,MASTER!$G:$CF,2,0))</f>
        <v/>
      </c>
      <c r="E280" s="93" t="str">
        <f>IF($I280="","",VLOOKUP($I280,MASTER!$G:$CF,25,0))</f>
        <v/>
      </c>
      <c r="F280" s="93" t="str">
        <f>IF($I280="","",VLOOKUP($I280,MASTER!$G:$CF,27,0))</f>
        <v/>
      </c>
      <c r="G280" s="761">
        <f t="shared" si="333"/>
        <v>0</v>
      </c>
      <c r="H280" s="94" t="str">
        <f>IF($L280&lt;$F280="0","0",IF($L280="","",ROUNDUP(L280/F280,0)))</f>
        <v/>
      </c>
      <c r="I280" s="171"/>
      <c r="J280" s="172"/>
      <c r="K280" s="173"/>
      <c r="L280" s="97"/>
      <c r="M280" s="97"/>
      <c r="N280" s="226">
        <f>+L280</f>
        <v>0</v>
      </c>
      <c r="O280" s="98"/>
      <c r="P280" s="93" t="str">
        <f>IF($I280="","",VLOOKUP($I280,MASTER!$G:$CF,65,0))</f>
        <v/>
      </c>
      <c r="Q280" s="93" t="str">
        <f>IF($I280="","",VLOOKUP($I280,MASTER!$G:$CF,37,0))</f>
        <v/>
      </c>
      <c r="R280" s="99" t="str">
        <f t="shared" si="345"/>
        <v/>
      </c>
      <c r="S280" s="93" t="str">
        <f>IF($I280="","",VLOOKUP($I280,MASTER!$G:$CF,39,0))</f>
        <v/>
      </c>
      <c r="T280" s="93" t="str">
        <f>IF($I280="","",VLOOKUP($I280,MASTER!$G:$CF,38,0))</f>
        <v/>
      </c>
      <c r="U280" s="100" t="str">
        <f t="shared" si="346"/>
        <v/>
      </c>
      <c r="V280" s="170" t="str">
        <f t="shared" si="347"/>
        <v/>
      </c>
      <c r="W280" s="101" t="str">
        <f t="shared" si="339"/>
        <v/>
      </c>
      <c r="X280" s="740" t="e">
        <f t="shared" si="340"/>
        <v>#VALUE!</v>
      </c>
      <c r="Y280" s="102" t="str">
        <f t="shared" si="351"/>
        <v/>
      </c>
      <c r="Z280" s="102" t="str">
        <f t="shared" si="352"/>
        <v/>
      </c>
      <c r="AA280" s="102"/>
      <c r="AB280" s="102"/>
      <c r="AC280" s="102"/>
      <c r="AD280" s="93">
        <f>IFERROR(IF($I280="","",VLOOKUP($I280,MASTER!$G:$CF,60,0))*$W280,0)</f>
        <v>0</v>
      </c>
      <c r="AE280" s="93">
        <f>IFERROR(IF($I280="","",VLOOKUP($I280,MASTER!$G:$CF,61,0))*$W280,0)</f>
        <v>0</v>
      </c>
      <c r="AF280" s="93">
        <f>IFERROR(IF($I280="","",VLOOKUP($I280,MASTER!$G:$CF,62,0))*$W280,0)</f>
        <v>0</v>
      </c>
      <c r="AG280" s="93"/>
      <c r="AH280" s="756"/>
      <c r="AI280" s="745"/>
      <c r="AJ280" s="106">
        <f>IF(L280="",0,P280*L280)</f>
        <v>0</v>
      </c>
      <c r="AK280">
        <f>J280</f>
        <v>0</v>
      </c>
      <c r="AL280" s="104" t="str">
        <f>Y280</f>
        <v/>
      </c>
      <c r="AM280" s="105" t="str">
        <f>IF(L280="","",L280*P280)</f>
        <v/>
      </c>
      <c r="AN280" s="106" t="str">
        <f>IF(W280="","",W280*P280)</f>
        <v/>
      </c>
      <c r="AO280" s="107" t="e">
        <f>+W280/(60*24)</f>
        <v>#VALUE!</v>
      </c>
    </row>
    <row r="281" spans="1:41" ht="50.1" customHeight="1">
      <c r="A281" s="271" t="e">
        <f>VLOOKUP($I281,MASTER!$B:$B,2,0)</f>
        <v>#N/A</v>
      </c>
      <c r="C281" s="92"/>
      <c r="D281" s="93" t="str">
        <f>IF($I281="","",VLOOKUP($I281,MASTER!$G:$CF,2,0))</f>
        <v/>
      </c>
      <c r="E281" s="93" t="str">
        <f>IF($I281="","",VLOOKUP($I281,MASTER!$G:$CF,25,0))</f>
        <v/>
      </c>
      <c r="F281" s="93" t="str">
        <f>IF($I281="","",VLOOKUP($I281,MASTER!$G:$CF,27,0))</f>
        <v/>
      </c>
      <c r="G281" s="761">
        <f t="shared" si="333"/>
        <v>0</v>
      </c>
      <c r="H281" s="94" t="str">
        <f>IF($L281&lt;$F281="0","0",IF($L281="","",ROUNDUP(L281/F281,0)))</f>
        <v/>
      </c>
      <c r="I281" s="171"/>
      <c r="J281" s="172"/>
      <c r="K281" s="173"/>
      <c r="L281" s="97"/>
      <c r="M281" s="97"/>
      <c r="N281" s="226">
        <f>+L281</f>
        <v>0</v>
      </c>
      <c r="O281" s="98"/>
      <c r="P281" s="93" t="str">
        <f>IF($I281="","",VLOOKUP($I281,MASTER!$G:$CF,65,0))</f>
        <v/>
      </c>
      <c r="Q281" s="93" t="str">
        <f>IF($I281="","",VLOOKUP($I281,MASTER!$G:$CF,37,0))</f>
        <v/>
      </c>
      <c r="R281" s="99" t="str">
        <f t="shared" si="345"/>
        <v/>
      </c>
      <c r="S281" s="93" t="str">
        <f>IF($I281="","",VLOOKUP($I281,MASTER!$G:$CF,39,0))</f>
        <v/>
      </c>
      <c r="T281" s="93" t="str">
        <f>IF($I281="","",VLOOKUP($I281,MASTER!$G:$CF,38,0))</f>
        <v/>
      </c>
      <c r="U281" s="100" t="str">
        <f t="shared" si="346"/>
        <v/>
      </c>
      <c r="V281" s="170" t="str">
        <f t="shared" si="347"/>
        <v/>
      </c>
      <c r="W281" s="101" t="str">
        <f t="shared" si="339"/>
        <v/>
      </c>
      <c r="X281" s="740" t="e">
        <f t="shared" si="340"/>
        <v>#VALUE!</v>
      </c>
      <c r="Y281" s="102" t="str">
        <f t="shared" si="351"/>
        <v/>
      </c>
      <c r="Z281" s="102" t="str">
        <f t="shared" si="352"/>
        <v/>
      </c>
      <c r="AA281" s="102"/>
      <c r="AB281" s="102"/>
      <c r="AC281" s="194"/>
      <c r="AD281" s="93">
        <f>IFERROR(IF($I281="","",VLOOKUP($I281,MASTER!$G:$CF,60,0))*$W281,0)</f>
        <v>0</v>
      </c>
      <c r="AE281" s="93">
        <f>IFERROR(IF($I281="","",VLOOKUP($I281,MASTER!$G:$CF,61,0))*$W281,0)</f>
        <v>0</v>
      </c>
      <c r="AF281" s="93">
        <f>IFERROR(IF($I281="","",VLOOKUP($I281,MASTER!$G:$CF,62,0))*$W281,0)</f>
        <v>0</v>
      </c>
      <c r="AG281" s="93">
        <f>IFERROR(IF($I281="","",VLOOKUP($I281,MASTER!$G:$CF,63,0))*$W281,0)</f>
        <v>0</v>
      </c>
      <c r="AH281" s="756"/>
      <c r="AI281" s="745"/>
      <c r="AJ281" s="106">
        <f t="shared" ref="AJ281" si="438">IF(L281="",0,P281*L281)</f>
        <v>0</v>
      </c>
      <c r="AK281">
        <f t="shared" ref="AK281" si="439">J281</f>
        <v>0</v>
      </c>
      <c r="AL281" s="104" t="str">
        <f>Y281</f>
        <v/>
      </c>
      <c r="AM281" s="105" t="str">
        <f>IF(L281="","",L281*P281)</f>
        <v/>
      </c>
      <c r="AN281" s="106" t="str">
        <f>IF(W281="","",W281*P281)</f>
        <v/>
      </c>
      <c r="AO281" s="107" t="e">
        <f>+W281/(60*24)</f>
        <v>#VALUE!</v>
      </c>
    </row>
    <row r="282" spans="1:41" ht="50.1" customHeight="1">
      <c r="A282" s="271" t="e">
        <f>VLOOKUP($I282,MASTER!$B:$B,2,0)</f>
        <v>#N/A</v>
      </c>
      <c r="C282" s="92"/>
      <c r="D282" s="93" t="str">
        <f>IF($I282="","",VLOOKUP($I282,MASTER!$G:$CF,2,0))</f>
        <v/>
      </c>
      <c r="E282" s="93" t="str">
        <f>IF($I282="","",VLOOKUP($I282,MASTER!$G:$CF,25,0))</f>
        <v/>
      </c>
      <c r="F282" s="93" t="str">
        <f>IF($I282="","",VLOOKUP($I282,MASTER!$G:$CF,27,0))</f>
        <v/>
      </c>
      <c r="G282" s="761">
        <f t="shared" si="333"/>
        <v>0</v>
      </c>
      <c r="H282" s="94" t="str">
        <f t="shared" si="428"/>
        <v/>
      </c>
      <c r="I282" s="171"/>
      <c r="J282" s="172"/>
      <c r="K282" s="173"/>
      <c r="L282" s="97"/>
      <c r="M282" s="97"/>
      <c r="N282" s="226">
        <f t="shared" ref="N282" si="440">+L282</f>
        <v>0</v>
      </c>
      <c r="O282" s="98"/>
      <c r="P282" s="93" t="str">
        <f>IF($I282="","",VLOOKUP($I282,MASTER!$G:$CF,65,0))</f>
        <v/>
      </c>
      <c r="Q282" s="93" t="str">
        <f>IF($I282="","",VLOOKUP($I282,MASTER!$G:$CF,37,0))</f>
        <v/>
      </c>
      <c r="R282" s="99" t="str">
        <f t="shared" si="345"/>
        <v/>
      </c>
      <c r="S282" s="93" t="str">
        <f>IF($I282="","",VLOOKUP($I282,MASTER!$G:$CF,39,0))</f>
        <v/>
      </c>
      <c r="T282" s="93" t="str">
        <f>IF($I282="","",VLOOKUP($I282,MASTER!$G:$CF,38,0))</f>
        <v/>
      </c>
      <c r="U282" s="100" t="str">
        <f t="shared" si="346"/>
        <v/>
      </c>
      <c r="V282" s="170" t="str">
        <f t="shared" si="347"/>
        <v/>
      </c>
      <c r="W282" s="101" t="str">
        <f t="shared" si="339"/>
        <v/>
      </c>
      <c r="X282" s="740" t="e">
        <f t="shared" si="340"/>
        <v>#VALUE!</v>
      </c>
      <c r="Y282" s="102" t="str">
        <f t="shared" si="351"/>
        <v/>
      </c>
      <c r="Z282" s="102" t="str">
        <f t="shared" si="352"/>
        <v/>
      </c>
      <c r="AA282" s="102"/>
      <c r="AB282" s="102"/>
      <c r="AC282" s="205"/>
      <c r="AD282" s="93">
        <f>IFERROR(IF($I282="","",VLOOKUP($I282,MASTER!$G:$CF,60,0))*$W282,0)</f>
        <v>0</v>
      </c>
      <c r="AE282" s="93">
        <f>IFERROR(IF($I282="","",VLOOKUP($I282,MASTER!$G:$CF,61,0))*$W282,0)</f>
        <v>0</v>
      </c>
      <c r="AF282" s="93">
        <f>IFERROR(IF($I282="","",VLOOKUP($I282,MASTER!$G:$CF,62,0))*$W282,0)</f>
        <v>0</v>
      </c>
      <c r="AG282" s="93">
        <f>IFERROR(IF($I282="","",VLOOKUP($I282,MASTER!$G:$CF,63,0))*$W282,0)</f>
        <v>0</v>
      </c>
      <c r="AH282" s="756"/>
      <c r="AI282" s="745"/>
      <c r="AJ282" s="106">
        <f t="shared" ref="AJ282" si="441">IF(L282="",0,P282*L282)</f>
        <v>0</v>
      </c>
      <c r="AK282">
        <f>J282</f>
        <v>0</v>
      </c>
      <c r="AL282" s="104" t="str">
        <f t="shared" ref="AL282" si="442">Y282</f>
        <v/>
      </c>
      <c r="AM282" s="105" t="str">
        <f t="shared" ref="AM282" si="443">IF(L282="","",L282*P282)</f>
        <v/>
      </c>
      <c r="AN282" s="106" t="str">
        <f>IF(W282="","",W282*P282)</f>
        <v/>
      </c>
      <c r="AO282" s="107" t="e">
        <f>+W282/(60*24)</f>
        <v>#VALUE!</v>
      </c>
    </row>
    <row r="283" spans="1:41" ht="50.1" customHeight="1">
      <c r="A283" s="271" t="e">
        <f>VLOOKUP($I283,MASTER!$B:$B,2,0)</f>
        <v>#N/A</v>
      </c>
      <c r="C283" s="92"/>
      <c r="D283" s="93" t="str">
        <f>IF($I283="","",VLOOKUP($I283,MASTER!$G:$CF,2,0))</f>
        <v/>
      </c>
      <c r="E283" s="93" t="str">
        <f>IF($I283="","",VLOOKUP($I283,MASTER!$G:$CF,25,0))</f>
        <v/>
      </c>
      <c r="F283" s="93" t="str">
        <f>IF($I283="","",VLOOKUP($I283,MASTER!$G:$CF,27,0))</f>
        <v/>
      </c>
      <c r="G283" s="761">
        <f t="shared" si="333"/>
        <v>0</v>
      </c>
      <c r="H283" s="94" t="str">
        <f t="shared" si="428"/>
        <v/>
      </c>
      <c r="I283" s="171"/>
      <c r="J283" s="172"/>
      <c r="K283" s="173"/>
      <c r="L283" s="97"/>
      <c r="M283" s="97"/>
      <c r="N283" s="226">
        <f t="shared" ref="N283" si="444">+L283</f>
        <v>0</v>
      </c>
      <c r="O283" s="98"/>
      <c r="P283" s="93" t="str">
        <f>IF($I283="","",VLOOKUP($I283,MASTER!$G:$CF,65,0))</f>
        <v/>
      </c>
      <c r="Q283" s="93" t="str">
        <f>IF($I283="","",VLOOKUP($I283,MASTER!$G:$CF,37,0))</f>
        <v/>
      </c>
      <c r="R283" s="99" t="str">
        <f t="shared" si="345"/>
        <v/>
      </c>
      <c r="S283" s="93" t="str">
        <f>IF($I283="","",VLOOKUP($I283,MASTER!$G:$CF,39,0))</f>
        <v/>
      </c>
      <c r="T283" s="93" t="str">
        <f>IF($I283="","",VLOOKUP($I283,MASTER!$G:$CF,38,0))</f>
        <v/>
      </c>
      <c r="U283" s="100" t="str">
        <f t="shared" si="346"/>
        <v/>
      </c>
      <c r="V283" s="170" t="str">
        <f t="shared" si="347"/>
        <v/>
      </c>
      <c r="W283" s="101" t="str">
        <f t="shared" si="339"/>
        <v/>
      </c>
      <c r="X283" s="740" t="e">
        <f t="shared" si="340"/>
        <v>#VALUE!</v>
      </c>
      <c r="Y283" s="102" t="str">
        <f t="shared" si="351"/>
        <v/>
      </c>
      <c r="Z283" s="102" t="str">
        <f t="shared" si="352"/>
        <v/>
      </c>
      <c r="AA283" s="102"/>
      <c r="AB283" s="102"/>
      <c r="AC283" s="205"/>
      <c r="AD283" s="93">
        <f>IFERROR(IF($I283="","",VLOOKUP($I283,MASTER!$G:$CF,60,0))*$W283,0)</f>
        <v>0</v>
      </c>
      <c r="AE283" s="93">
        <f>IFERROR(IF($I283="","",VLOOKUP($I283,MASTER!$G:$CF,61,0))*$W283,0)</f>
        <v>0</v>
      </c>
      <c r="AF283" s="93">
        <f>IFERROR(IF($I283="","",VLOOKUP($I283,MASTER!$G:$CF,62,0))*$W283,0)</f>
        <v>0</v>
      </c>
      <c r="AG283" s="93">
        <f>IFERROR(IF($I283="","",VLOOKUP($I283,MASTER!$G:$CF,63,0))*$W283,0)</f>
        <v>0</v>
      </c>
      <c r="AH283" s="756"/>
      <c r="AI283" s="745"/>
      <c r="AJ283" s="106">
        <f>IF(L283="",0,P283*L283)</f>
        <v>0</v>
      </c>
      <c r="AK283">
        <f t="shared" ref="AK283" si="445">J283</f>
        <v>0</v>
      </c>
      <c r="AL283" s="104" t="str">
        <f t="shared" ref="AL283" si="446">Y283</f>
        <v/>
      </c>
      <c r="AM283" s="105" t="str">
        <f t="shared" ref="AM283" si="447">IF(L283="","",L283*P283)</f>
        <v/>
      </c>
      <c r="AN283" s="106" t="str">
        <f t="shared" ref="AN283" si="448">IF(W283="","",W283*P283)</f>
        <v/>
      </c>
      <c r="AO283" s="107" t="e">
        <f t="shared" ref="AO283" si="449">+W283/(60*24)</f>
        <v>#VALUE!</v>
      </c>
    </row>
    <row r="284" spans="1:41" ht="50.1" customHeight="1">
      <c r="A284" s="271" t="e">
        <f>VLOOKUP($I284,MASTER!$B:$B,2,0)</f>
        <v>#N/A</v>
      </c>
      <c r="C284" s="92"/>
      <c r="D284" s="93" t="str">
        <f>IF($I284="","",VLOOKUP($I284,MASTER!$G:$CF,2,0))</f>
        <v/>
      </c>
      <c r="E284" s="93" t="str">
        <f>IF($I284="","",VLOOKUP($I284,MASTER!$G:$CF,25,0))</f>
        <v/>
      </c>
      <c r="F284" s="93" t="str">
        <f>IF($I284="","",VLOOKUP($I284,MASTER!$G:$CF,27,0))</f>
        <v/>
      </c>
      <c r="G284" s="761">
        <f t="shared" si="333"/>
        <v>0</v>
      </c>
      <c r="H284" s="94" t="str">
        <f>IF($L284&lt;$F284="0","0",IF($L284="","",ROUNDUP(L284/F284,0)))</f>
        <v/>
      </c>
      <c r="I284" s="171"/>
      <c r="J284" s="172"/>
      <c r="K284" s="173"/>
      <c r="L284" s="97"/>
      <c r="M284" s="97"/>
      <c r="N284" s="226">
        <f t="shared" ref="N284" si="450">+L284</f>
        <v>0</v>
      </c>
      <c r="O284" s="98"/>
      <c r="P284" s="93" t="str">
        <f>IF($I284="","",VLOOKUP($I284,MASTER!$G:$CF,65,0))</f>
        <v/>
      </c>
      <c r="Q284" s="93" t="str">
        <f>IF($I284="","",VLOOKUP($I284,MASTER!$G:$CF,37,0))</f>
        <v/>
      </c>
      <c r="R284" s="99" t="str">
        <f t="shared" si="345"/>
        <v/>
      </c>
      <c r="S284" s="93" t="str">
        <f>IF($I284="","",VLOOKUP($I284,MASTER!$G:$CF,39,0))</f>
        <v/>
      </c>
      <c r="T284" s="93" t="str">
        <f>IF($I284="","",VLOOKUP($I284,MASTER!$G:$CF,38,0))</f>
        <v/>
      </c>
      <c r="U284" s="100" t="str">
        <f t="shared" si="346"/>
        <v/>
      </c>
      <c r="V284" s="170" t="str">
        <f t="shared" si="347"/>
        <v/>
      </c>
      <c r="W284" s="101" t="str">
        <f t="shared" si="339"/>
        <v/>
      </c>
      <c r="X284" s="740" t="e">
        <f t="shared" si="340"/>
        <v>#VALUE!</v>
      </c>
      <c r="Y284" s="102" t="str">
        <f t="shared" si="351"/>
        <v/>
      </c>
      <c r="Z284" s="102" t="str">
        <f t="shared" si="352"/>
        <v/>
      </c>
      <c r="AA284" s="102"/>
      <c r="AB284" s="102"/>
      <c r="AC284" s="194"/>
      <c r="AD284" s="93">
        <f>IFERROR(IF($I284="","",VLOOKUP($I284,MASTER!$G:$CF,60,0))*$W284,0)</f>
        <v>0</v>
      </c>
      <c r="AE284" s="93">
        <f>IFERROR(IF($I284="","",VLOOKUP($I284,MASTER!$G:$CF,61,0))*$W284,0)</f>
        <v>0</v>
      </c>
      <c r="AF284" s="93">
        <f>IFERROR(IF($I284="","",VLOOKUP($I284,MASTER!$G:$CF,62,0))*$W284,0)</f>
        <v>0</v>
      </c>
      <c r="AG284" s="93">
        <f>IFERROR(IF($I284="","",VLOOKUP($I284,MASTER!$G:$CF,63,0))*$W284,0)</f>
        <v>0</v>
      </c>
      <c r="AH284" s="756"/>
      <c r="AI284" s="745"/>
      <c r="AJ284" s="106">
        <f t="shared" ref="AJ284" si="451">IF(L284="",0,P284*L284)</f>
        <v>0</v>
      </c>
      <c r="AK284">
        <f t="shared" ref="AK284" si="452">J284</f>
        <v>0</v>
      </c>
      <c r="AL284" s="104" t="str">
        <f t="shared" ref="AL284" si="453">Y284</f>
        <v/>
      </c>
      <c r="AM284" s="105" t="str">
        <f t="shared" ref="AM284" si="454">IF(L284="","",L284*P284)</f>
        <v/>
      </c>
      <c r="AN284" s="106" t="str">
        <f t="shared" ref="AN284" si="455">IF(W284="","",W284*P284)</f>
        <v/>
      </c>
      <c r="AO284" s="107" t="e">
        <f t="shared" ref="AO284" si="456">+W284/(60*24)</f>
        <v>#VALUE!</v>
      </c>
    </row>
    <row r="285" spans="1:41" ht="50.1" customHeight="1">
      <c r="A285" s="271" t="e">
        <f>VLOOKUP($I285,MASTER!$B:$B,2,0)</f>
        <v>#N/A</v>
      </c>
      <c r="C285" s="92"/>
      <c r="D285" s="93" t="str">
        <f>IF($I285="","",VLOOKUP($I285,MASTER!$G:$CF,2,0))</f>
        <v/>
      </c>
      <c r="E285" s="93" t="str">
        <f>IF($I285="","",VLOOKUP($I285,MASTER!$G:$CF,25,0))</f>
        <v/>
      </c>
      <c r="F285" s="93" t="str">
        <f>IF($I285="","",VLOOKUP($I285,MASTER!$G:$CF,27,0))</f>
        <v/>
      </c>
      <c r="G285" s="761">
        <f t="shared" si="333"/>
        <v>0</v>
      </c>
      <c r="H285" s="94" t="str">
        <f t="shared" si="428"/>
        <v/>
      </c>
      <c r="I285" s="171"/>
      <c r="J285" s="172"/>
      <c r="K285" s="173"/>
      <c r="L285" s="97"/>
      <c r="M285" s="97"/>
      <c r="N285" s="226">
        <f t="shared" ref="N285" si="457">+L285</f>
        <v>0</v>
      </c>
      <c r="O285" s="98"/>
      <c r="P285" s="93" t="str">
        <f>IF($I285="","",VLOOKUP($I285,MASTER!$G:$CF,65,0))</f>
        <v/>
      </c>
      <c r="Q285" s="93" t="str">
        <f>IF($I285="","",VLOOKUP($I285,MASTER!$G:$CF,37,0))</f>
        <v/>
      </c>
      <c r="R285" s="99" t="str">
        <f t="shared" si="345"/>
        <v/>
      </c>
      <c r="S285" s="93" t="str">
        <f>IF($I285="","",VLOOKUP($I285,MASTER!$G:$CF,39,0))</f>
        <v/>
      </c>
      <c r="T285" s="93" t="str">
        <f>IF($I285="","",VLOOKUP($I285,MASTER!$G:$CF,38,0))</f>
        <v/>
      </c>
      <c r="U285" s="100" t="str">
        <f t="shared" si="346"/>
        <v/>
      </c>
      <c r="V285" s="170" t="str">
        <f t="shared" si="347"/>
        <v/>
      </c>
      <c r="W285" s="101" t="str">
        <f t="shared" si="339"/>
        <v/>
      </c>
      <c r="X285" s="740" t="e">
        <f t="shared" si="340"/>
        <v>#VALUE!</v>
      </c>
      <c r="Y285" s="102" t="str">
        <f t="shared" si="351"/>
        <v/>
      </c>
      <c r="Z285" s="102" t="str">
        <f t="shared" si="352"/>
        <v/>
      </c>
      <c r="AA285" s="102"/>
      <c r="AB285" s="102"/>
      <c r="AC285" s="102"/>
      <c r="AD285" s="93">
        <f>IFERROR(IF($I285="","",VLOOKUP($I285,MASTER!$G:$CF,60,0))*$W285,0)</f>
        <v>0</v>
      </c>
      <c r="AE285" s="93">
        <f>IFERROR(IF($I285="","",VLOOKUP($I285,MASTER!$G:$CF,61,0))*$W285,0)</f>
        <v>0</v>
      </c>
      <c r="AF285" s="93">
        <f>IFERROR(IF($I285="","",VLOOKUP($I285,MASTER!$G:$CF,62,0))*$W285,0)</f>
        <v>0</v>
      </c>
      <c r="AG285" s="93">
        <f>IFERROR(IF($I285="","",VLOOKUP($I285,MASTER!$G:$CF,63,0))*$W285,0)</f>
        <v>0</v>
      </c>
      <c r="AH285" s="756"/>
      <c r="AI285" s="745"/>
      <c r="AJ285" s="106">
        <f t="shared" ref="AJ285" si="458">IF(L285="",0,P285*L285)</f>
        <v>0</v>
      </c>
      <c r="AK285">
        <f t="shared" ref="AK285" si="459">J285</f>
        <v>0</v>
      </c>
      <c r="AL285" s="104" t="str">
        <f t="shared" ref="AL285" si="460">Y285</f>
        <v/>
      </c>
      <c r="AM285" s="105" t="str">
        <f t="shared" ref="AM285" si="461">IF(L285="","",L285*P285)</f>
        <v/>
      </c>
      <c r="AN285" s="106" t="str">
        <f t="shared" ref="AN285" si="462">IF(W285="","",W285*P285)</f>
        <v/>
      </c>
      <c r="AO285" s="107" t="e">
        <f t="shared" ref="AO285" si="463">+W285/(60*24)</f>
        <v>#VALUE!</v>
      </c>
    </row>
    <row r="286" spans="1:41" ht="50.1" customHeight="1">
      <c r="A286" s="271" t="e">
        <f>VLOOKUP($I286,MASTER!$B:$B,2,0)</f>
        <v>#N/A</v>
      </c>
      <c r="C286" s="92"/>
      <c r="D286" s="93" t="str">
        <f>IF($I286="","",VLOOKUP($I286,MASTER!$G:$CF,2,0))</f>
        <v/>
      </c>
      <c r="E286" s="93" t="str">
        <f>IF($I286="","",VLOOKUP($I286,MASTER!$G:$CF,25,0))</f>
        <v/>
      </c>
      <c r="F286" s="93" t="str">
        <f>IF($I286="","",VLOOKUP($I286,MASTER!$G:$CF,27,0))</f>
        <v/>
      </c>
      <c r="G286" s="761">
        <f t="shared" si="333"/>
        <v>0</v>
      </c>
      <c r="H286" s="94" t="str">
        <f t="shared" ref="H286:H289" si="464">IF($L286&lt;$F286="0","0",IF($L286="","",ROUNDUP(L286/F286,0)))</f>
        <v/>
      </c>
      <c r="I286" s="171"/>
      <c r="J286" s="172"/>
      <c r="K286" s="173"/>
      <c r="L286" s="245"/>
      <c r="M286" s="97"/>
      <c r="N286" s="226">
        <f t="shared" ref="N286:N289" si="465">+L286</f>
        <v>0</v>
      </c>
      <c r="O286" s="98"/>
      <c r="P286" s="93" t="str">
        <f>IF($I286="","",VLOOKUP($I286,MASTER!$G:$CF,65,0))</f>
        <v/>
      </c>
      <c r="Q286" s="93" t="str">
        <f>IF($I286="","",VLOOKUP($I286,MASTER!$G:$CF,37,0))</f>
        <v/>
      </c>
      <c r="R286" s="99" t="str">
        <f t="shared" si="345"/>
        <v/>
      </c>
      <c r="S286" s="93" t="str">
        <f>IF($I286="","",VLOOKUP($I286,MASTER!$G:$CF,39,0))</f>
        <v/>
      </c>
      <c r="T286" s="93" t="str">
        <f>IF($I286="","",VLOOKUP($I286,MASTER!$G:$CF,38,0))</f>
        <v/>
      </c>
      <c r="U286" s="100" t="str">
        <f t="shared" si="346"/>
        <v/>
      </c>
      <c r="V286" s="170" t="str">
        <f t="shared" si="347"/>
        <v/>
      </c>
      <c r="W286" s="101" t="str">
        <f t="shared" si="339"/>
        <v/>
      </c>
      <c r="X286" s="740" t="e">
        <f t="shared" si="340"/>
        <v>#VALUE!</v>
      </c>
      <c r="Y286" s="102" t="str">
        <f t="shared" si="351"/>
        <v/>
      </c>
      <c r="Z286" s="102" t="str">
        <f t="shared" si="352"/>
        <v/>
      </c>
      <c r="AA286" s="102"/>
      <c r="AB286" s="102"/>
      <c r="AC286" s="102"/>
      <c r="AD286" s="93">
        <f>IFERROR(IF($I286="","",VLOOKUP($I286,MASTER!$G:$CF,60,0))*$W286,0)</f>
        <v>0</v>
      </c>
      <c r="AE286" s="93">
        <f>IFERROR(IF($I286="","",VLOOKUP($I286,MASTER!$G:$CF,61,0))*$W286,0)</f>
        <v>0</v>
      </c>
      <c r="AF286" s="93">
        <f>IFERROR(IF($I286="","",VLOOKUP($I286,MASTER!$G:$CF,62,0))*$W286,0)</f>
        <v>0</v>
      </c>
      <c r="AG286" s="93">
        <f>IFERROR(IF($I286="","",VLOOKUP($I286,MASTER!$G:$CF,63,0))*$W286,0)</f>
        <v>0</v>
      </c>
      <c r="AH286" s="756"/>
      <c r="AI286" s="745"/>
      <c r="AJ286" s="106">
        <f t="shared" ref="AJ286" si="466">IF(L286="",0,P286*L286)</f>
        <v>0</v>
      </c>
      <c r="AK286">
        <f t="shared" ref="AK286:AK289" si="467">J286</f>
        <v>0</v>
      </c>
      <c r="AL286" s="104" t="str">
        <f t="shared" ref="AL286:AL289" si="468">Y286</f>
        <v/>
      </c>
      <c r="AM286" s="105" t="str">
        <f t="shared" ref="AM286:AM293" si="469">IF(L286="","",L286*P286)</f>
        <v/>
      </c>
      <c r="AN286" s="106" t="str">
        <f t="shared" ref="AN286:AN293" si="470">IF(W286="","",W286*P286)</f>
        <v/>
      </c>
      <c r="AO286" s="107" t="e">
        <f t="shared" ref="AO286:AO301" si="471">+W286/(60*24)</f>
        <v>#VALUE!</v>
      </c>
    </row>
    <row r="287" spans="1:41" ht="50.1" customHeight="1">
      <c r="A287" s="271" t="e">
        <f>VLOOKUP($I287,MASTER!$B:$B,2,0)</f>
        <v>#N/A</v>
      </c>
      <c r="C287" s="92"/>
      <c r="D287" s="93" t="str">
        <f>IF($I287="","",VLOOKUP($I287,MASTER!$G:$CF,2,0))</f>
        <v/>
      </c>
      <c r="E287" s="93" t="str">
        <f>IF($I287="","",VLOOKUP($I287,MASTER!$G:$CF,25,0))</f>
        <v/>
      </c>
      <c r="F287" s="93" t="str">
        <f>IF($I287="","",VLOOKUP($I287,MASTER!$G:$CF,27,0))</f>
        <v/>
      </c>
      <c r="G287" s="761">
        <f t="shared" si="333"/>
        <v>0</v>
      </c>
      <c r="H287" s="94" t="str">
        <f t="shared" si="464"/>
        <v/>
      </c>
      <c r="I287" s="171"/>
      <c r="J287" s="172"/>
      <c r="K287" s="173"/>
      <c r="L287" s="245"/>
      <c r="M287" s="97"/>
      <c r="N287" s="226">
        <f t="shared" si="465"/>
        <v>0</v>
      </c>
      <c r="O287" s="98"/>
      <c r="P287" s="93" t="str">
        <f>IF($I287="","",VLOOKUP($I287,MASTER!$G:$CF,65,0))</f>
        <v/>
      </c>
      <c r="Q287" s="93" t="str">
        <f>IF($I287="","",VLOOKUP($I287,MASTER!$G:$CF,37,0))</f>
        <v/>
      </c>
      <c r="R287" s="99" t="str">
        <f t="shared" si="345"/>
        <v/>
      </c>
      <c r="S287" s="93" t="str">
        <f>IF($I287="","",VLOOKUP($I287,MASTER!$G:$CF,39,0))</f>
        <v/>
      </c>
      <c r="T287" s="93" t="str">
        <f>IF($I287="","",VLOOKUP($I287,MASTER!$G:$CF,38,0))</f>
        <v/>
      </c>
      <c r="U287" s="100" t="str">
        <f t="shared" si="346"/>
        <v/>
      </c>
      <c r="V287" s="170" t="str">
        <f t="shared" si="347"/>
        <v/>
      </c>
      <c r="W287" s="101" t="str">
        <f t="shared" si="339"/>
        <v/>
      </c>
      <c r="X287" s="740" t="e">
        <f t="shared" si="340"/>
        <v>#VALUE!</v>
      </c>
      <c r="Y287" s="102" t="str">
        <f t="shared" si="351"/>
        <v/>
      </c>
      <c r="Z287" s="102" t="str">
        <f t="shared" si="352"/>
        <v/>
      </c>
      <c r="AA287" s="102"/>
      <c r="AB287" s="102"/>
      <c r="AC287" s="102"/>
      <c r="AD287" s="93">
        <f>IFERROR(IF($I287="","",VLOOKUP($I287,MASTER!$G:$CF,60,0))*$W287,0)</f>
        <v>0</v>
      </c>
      <c r="AE287" s="93">
        <f>IFERROR(IF($I287="","",VLOOKUP($I287,MASTER!$G:$CF,61,0))*$W287,0)</f>
        <v>0</v>
      </c>
      <c r="AF287" s="93">
        <f>IFERROR(IF($I287="","",VLOOKUP($I287,MASTER!$G:$CF,62,0))*$W287,0)</f>
        <v>0</v>
      </c>
      <c r="AG287" s="93">
        <f>IFERROR(IF($I287="","",VLOOKUP($I287,MASTER!$G:$CF,63,0))*$W287,0)</f>
        <v>0</v>
      </c>
      <c r="AH287" s="756"/>
      <c r="AI287" s="745"/>
      <c r="AJ287" s="106">
        <f>IF(L287="",0,P287*L287)</f>
        <v>0</v>
      </c>
      <c r="AK287">
        <f t="shared" si="467"/>
        <v>0</v>
      </c>
      <c r="AL287" s="104" t="str">
        <f t="shared" si="468"/>
        <v/>
      </c>
      <c r="AM287" s="105" t="str">
        <f t="shared" si="469"/>
        <v/>
      </c>
      <c r="AN287" s="106" t="str">
        <f t="shared" si="470"/>
        <v/>
      </c>
      <c r="AO287" s="107" t="e">
        <f t="shared" si="471"/>
        <v>#VALUE!</v>
      </c>
    </row>
    <row r="288" spans="1:41" ht="50.1" customHeight="1">
      <c r="A288" s="271" t="e">
        <f>VLOOKUP($I288,MASTER!$B:$B,2,0)</f>
        <v>#N/A</v>
      </c>
      <c r="C288" s="92"/>
      <c r="D288" s="93" t="str">
        <f>IF($I288="","",VLOOKUP($I288,MASTER!$G:$CF,2,0))</f>
        <v/>
      </c>
      <c r="E288" s="93" t="str">
        <f>IF($I288="","",VLOOKUP($I288,MASTER!$G:$CF,25,0))</f>
        <v/>
      </c>
      <c r="F288" s="93" t="str">
        <f>IF($I288="","",VLOOKUP($I288,MASTER!$G:$CF,27,0))</f>
        <v/>
      </c>
      <c r="G288" s="761">
        <f t="shared" si="333"/>
        <v>0</v>
      </c>
      <c r="H288" s="94" t="str">
        <f t="shared" si="464"/>
        <v/>
      </c>
      <c r="I288" s="171"/>
      <c r="J288" s="172"/>
      <c r="K288" s="173"/>
      <c r="L288" s="245"/>
      <c r="M288" s="97"/>
      <c r="N288" s="226">
        <f t="shared" si="465"/>
        <v>0</v>
      </c>
      <c r="O288" s="98"/>
      <c r="P288" s="93" t="str">
        <f>IF($I288="","",VLOOKUP($I288,MASTER!$G:$CF,65,0))</f>
        <v/>
      </c>
      <c r="Q288" s="93" t="str">
        <f>IF($I288="","",VLOOKUP($I288,MASTER!$G:$CF,37,0))</f>
        <v/>
      </c>
      <c r="R288" s="99" t="str">
        <f t="shared" si="345"/>
        <v/>
      </c>
      <c r="S288" s="93" t="str">
        <f>IF($I288="","",VLOOKUP($I288,MASTER!$G:$CF,39,0))</f>
        <v/>
      </c>
      <c r="T288" s="93" t="str">
        <f>IF($I288="","",VLOOKUP($I288,MASTER!$G:$CF,38,0))</f>
        <v/>
      </c>
      <c r="U288" s="100" t="str">
        <f t="shared" si="346"/>
        <v/>
      </c>
      <c r="V288" s="170" t="str">
        <f t="shared" si="347"/>
        <v/>
      </c>
      <c r="W288" s="101" t="str">
        <f t="shared" si="339"/>
        <v/>
      </c>
      <c r="X288" s="740" t="e">
        <f t="shared" si="340"/>
        <v>#VALUE!</v>
      </c>
      <c r="Y288" s="102" t="str">
        <f t="shared" si="351"/>
        <v/>
      </c>
      <c r="Z288" s="102" t="str">
        <f t="shared" si="352"/>
        <v/>
      </c>
      <c r="AA288" s="102"/>
      <c r="AB288" s="102"/>
      <c r="AC288" s="102"/>
      <c r="AD288" s="93">
        <f>IFERROR(IF($I288="","",VLOOKUP($I288,MASTER!$G:$CF,60,0))*$W288,0)</f>
        <v>0</v>
      </c>
      <c r="AE288" s="93">
        <f>IFERROR(IF($I288="","",VLOOKUP($I288,MASTER!$G:$CF,61,0))*$W288,0)</f>
        <v>0</v>
      </c>
      <c r="AF288" s="93">
        <f>IFERROR(IF($I288="","",VLOOKUP($I288,MASTER!$G:$CF,62,0))*$W288,0)</f>
        <v>0</v>
      </c>
      <c r="AG288" s="93">
        <f>IFERROR(IF($I288="","",VLOOKUP($I288,MASTER!$G:$CF,63,0))*$W288,0)</f>
        <v>0</v>
      </c>
      <c r="AH288" s="756"/>
      <c r="AI288" s="745"/>
      <c r="AJ288" s="106">
        <f>IF(L288="",0,P288*L288)</f>
        <v>0</v>
      </c>
      <c r="AK288">
        <f t="shared" si="467"/>
        <v>0</v>
      </c>
      <c r="AL288" s="104" t="str">
        <f t="shared" si="468"/>
        <v/>
      </c>
      <c r="AM288" s="105" t="str">
        <f t="shared" si="469"/>
        <v/>
      </c>
      <c r="AN288" s="106" t="str">
        <f t="shared" si="470"/>
        <v/>
      </c>
      <c r="AO288" s="107" t="e">
        <f t="shared" si="471"/>
        <v>#VALUE!</v>
      </c>
    </row>
    <row r="289" spans="1:41" ht="50.1" customHeight="1">
      <c r="A289" s="271" t="e">
        <f>VLOOKUP($I289,MASTER!$B:$B,2,0)</f>
        <v>#N/A</v>
      </c>
      <c r="C289" s="92"/>
      <c r="D289" s="93" t="str">
        <f>IF($I289="","",VLOOKUP($I289,MASTER!$G:$CF,2,0))</f>
        <v/>
      </c>
      <c r="E289" s="93" t="str">
        <f>IF($I289="","",VLOOKUP($I289,MASTER!$G:$CF,25,0))</f>
        <v/>
      </c>
      <c r="F289" s="93" t="str">
        <f>IF($I289="","",VLOOKUP($I289,MASTER!$G:$CF,27,0))</f>
        <v/>
      </c>
      <c r="G289" s="761">
        <f t="shared" si="333"/>
        <v>0</v>
      </c>
      <c r="H289" s="94" t="str">
        <f t="shared" si="464"/>
        <v/>
      </c>
      <c r="I289" s="171"/>
      <c r="J289" s="172"/>
      <c r="K289" s="173"/>
      <c r="L289" s="245"/>
      <c r="M289" s="97"/>
      <c r="N289" s="226">
        <f t="shared" si="465"/>
        <v>0</v>
      </c>
      <c r="O289" s="98"/>
      <c r="P289" s="93" t="str">
        <f>IF($I289="","",VLOOKUP($I289,MASTER!$G:$CF,65,0))</f>
        <v/>
      </c>
      <c r="Q289" s="93" t="str">
        <f>IF($I289="","",VLOOKUP($I289,MASTER!$G:$CF,37,0))</f>
        <v/>
      </c>
      <c r="R289" s="99" t="str">
        <f t="shared" si="345"/>
        <v/>
      </c>
      <c r="S289" s="93" t="str">
        <f>IF($I289="","",VLOOKUP($I289,MASTER!$G:$CF,39,0))</f>
        <v/>
      </c>
      <c r="T289" s="93" t="str">
        <f>IF($I289="","",VLOOKUP($I289,MASTER!$G:$CF,38,0))</f>
        <v/>
      </c>
      <c r="U289" s="100" t="str">
        <f t="shared" si="346"/>
        <v/>
      </c>
      <c r="V289" s="170" t="str">
        <f t="shared" si="347"/>
        <v/>
      </c>
      <c r="W289" s="101" t="str">
        <f t="shared" si="339"/>
        <v/>
      </c>
      <c r="X289" s="740" t="e">
        <f t="shared" si="340"/>
        <v>#VALUE!</v>
      </c>
      <c r="Y289" s="102" t="str">
        <f t="shared" si="351"/>
        <v/>
      </c>
      <c r="Z289" s="102" t="str">
        <f t="shared" si="352"/>
        <v/>
      </c>
      <c r="AA289" s="102"/>
      <c r="AB289" s="102"/>
      <c r="AC289" s="102"/>
      <c r="AD289" s="93">
        <f>IFERROR(IF($I289="","",VLOOKUP($I289,MASTER!$G:$CF,60,0))*$W289,0)</f>
        <v>0</v>
      </c>
      <c r="AE289" s="93">
        <f>IFERROR(IF($I289="","",VLOOKUP($I289,MASTER!$G:$CF,61,0))*$W289,0)</f>
        <v>0</v>
      </c>
      <c r="AF289" s="93">
        <f>IFERROR(IF($I289="","",VLOOKUP($I289,MASTER!$G:$CF,62,0))*$W289,0)</f>
        <v>0</v>
      </c>
      <c r="AG289" s="93">
        <f>IFERROR(IF($I289="","",VLOOKUP($I289,MASTER!$G:$CF,63,0))*$W289,0)</f>
        <v>0</v>
      </c>
      <c r="AH289" s="756"/>
      <c r="AI289" s="745"/>
      <c r="AJ289" s="106">
        <f>IF(L289="",0,P289*L289)</f>
        <v>0</v>
      </c>
      <c r="AK289">
        <f t="shared" si="467"/>
        <v>0</v>
      </c>
      <c r="AL289" s="104" t="str">
        <f t="shared" si="468"/>
        <v/>
      </c>
      <c r="AM289" s="105" t="str">
        <f t="shared" si="469"/>
        <v/>
      </c>
      <c r="AN289" s="106" t="str">
        <f t="shared" si="470"/>
        <v/>
      </c>
      <c r="AO289" s="107" t="e">
        <f t="shared" si="471"/>
        <v>#VALUE!</v>
      </c>
    </row>
    <row r="290" spans="1:41" ht="15" customHeight="1" thickBot="1">
      <c r="A290" s="271" t="e">
        <f>VLOOKUP($I290,MASTER!$B:$B,2,0)</f>
        <v>#N/A</v>
      </c>
      <c r="C290" s="108"/>
      <c r="D290" s="109"/>
      <c r="E290" s="109"/>
      <c r="F290" s="109"/>
      <c r="G290" s="109"/>
      <c r="H290" s="110"/>
      <c r="I290" s="159"/>
      <c r="J290" s="160"/>
      <c r="K290" s="159"/>
      <c r="L290" s="261"/>
      <c r="M290" s="161"/>
      <c r="N290" s="232"/>
      <c r="O290" s="162"/>
      <c r="P290" s="161"/>
      <c r="Q290" s="163"/>
      <c r="R290" s="164"/>
      <c r="S290" s="164"/>
      <c r="T290" s="164"/>
      <c r="U290" s="165"/>
      <c r="V290" s="161"/>
      <c r="W290" s="166"/>
      <c r="X290" s="167"/>
      <c r="Y290" s="168"/>
      <c r="Z290" s="168"/>
      <c r="AA290" s="168"/>
      <c r="AB290" s="168"/>
      <c r="AC290" s="169"/>
      <c r="AD290" s="116"/>
      <c r="AE290" s="116"/>
      <c r="AF290" s="116"/>
      <c r="AG290" s="116"/>
      <c r="AH290" s="118"/>
      <c r="AI290" s="118"/>
      <c r="AJ290" s="106">
        <f>IF(L290="",0,P290*L290)</f>
        <v>0</v>
      </c>
      <c r="AM290" s="105" t="str">
        <f t="shared" si="469"/>
        <v/>
      </c>
      <c r="AN290" s="106" t="str">
        <f t="shared" si="470"/>
        <v/>
      </c>
      <c r="AO290" s="107">
        <f t="shared" si="471"/>
        <v>0</v>
      </c>
    </row>
    <row r="291" spans="1:41" ht="31.5">
      <c r="A291" s="271" t="e">
        <f>VLOOKUP($I291,MASTER!$B:$B,2,0)</f>
        <v>#N/A</v>
      </c>
      <c r="C291" s="716"/>
      <c r="D291" s="717"/>
      <c r="E291" s="717"/>
      <c r="F291" s="717"/>
      <c r="G291" s="717"/>
      <c r="H291" s="718"/>
      <c r="I291" s="717" t="s">
        <v>1548</v>
      </c>
      <c r="J291" s="719"/>
      <c r="K291" s="717"/>
      <c r="L291" s="714">
        <f>SUM(L253:L289)</f>
        <v>0</v>
      </c>
      <c r="M291" s="699"/>
      <c r="N291" s="720"/>
      <c r="O291" s="721"/>
      <c r="P291" s="721"/>
      <c r="Q291" s="699" t="e">
        <f>AVERAGE($Q$253:$Q$289)</f>
        <v>#DIV/0!</v>
      </c>
      <c r="R291" s="721"/>
      <c r="S291" s="721"/>
      <c r="T291" s="721"/>
      <c r="U291" s="722"/>
      <c r="V291" s="721"/>
      <c r="W291" s="721">
        <f>SUM(W253:W289)</f>
        <v>0</v>
      </c>
      <c r="X291" s="723"/>
      <c r="Y291" s="724"/>
      <c r="Z291" s="724"/>
      <c r="AA291" s="724"/>
      <c r="AB291" s="724"/>
      <c r="AC291" s="724"/>
      <c r="AD291" s="130">
        <f>SUM(AD$252:AD$290)</f>
        <v>0</v>
      </c>
      <c r="AE291" s="130">
        <f t="shared" ref="AE291:AG291" si="472">SUM(AE$252:AE$290)</f>
        <v>0</v>
      </c>
      <c r="AF291" s="130">
        <f t="shared" si="472"/>
        <v>0</v>
      </c>
      <c r="AG291" s="130">
        <f t="shared" si="472"/>
        <v>0</v>
      </c>
      <c r="AH291" s="131">
        <f>SUM(AH$261:AH290)</f>
        <v>0</v>
      </c>
      <c r="AI291" s="131">
        <f>SUM(AI252:AI290)</f>
        <v>0</v>
      </c>
      <c r="AJ291" s="175">
        <f>SUM(AJ252:AJ290)</f>
        <v>0</v>
      </c>
      <c r="AM291" s="105">
        <f t="shared" si="469"/>
        <v>0</v>
      </c>
      <c r="AN291" s="106">
        <f t="shared" si="470"/>
        <v>0</v>
      </c>
      <c r="AO291" s="107">
        <f t="shared" si="471"/>
        <v>0</v>
      </c>
    </row>
    <row r="292" spans="1:41" ht="32.25" thickBot="1">
      <c r="A292" s="271" t="e">
        <f>VLOOKUP($I292,MASTER!$B:$B,2,0)</f>
        <v>#N/A</v>
      </c>
      <c r="C292" s="725"/>
      <c r="D292" s="726"/>
      <c r="E292" s="726"/>
      <c r="F292" s="726"/>
      <c r="G292" s="726"/>
      <c r="H292" s="727"/>
      <c r="I292" s="726"/>
      <c r="J292" s="728"/>
      <c r="K292" s="726"/>
      <c r="L292" s="729"/>
      <c r="M292" s="730"/>
      <c r="N292" s="822"/>
      <c r="O292" s="822"/>
      <c r="P292" s="738"/>
      <c r="Q292" s="731"/>
      <c r="R292" s="738"/>
      <c r="S292" s="738"/>
      <c r="T292" s="738"/>
      <c r="U292" s="732"/>
      <c r="V292" s="738"/>
      <c r="W292" s="733"/>
      <c r="X292" s="734"/>
      <c r="Y292" s="735"/>
      <c r="Z292" s="735"/>
      <c r="AA292" s="735"/>
      <c r="AB292" s="735"/>
      <c r="AC292" s="735"/>
      <c r="AD292" s="140">
        <f>$AC$250-AD291</f>
        <v>415</v>
      </c>
      <c r="AE292" s="140">
        <f>$AC$250-AE291</f>
        <v>415</v>
      </c>
      <c r="AF292" s="140">
        <f>$AC$250-AF291</f>
        <v>415</v>
      </c>
      <c r="AG292" s="178">
        <f>$AC$250-AG291</f>
        <v>415</v>
      </c>
      <c r="AH292" s="143"/>
      <c r="AI292" s="143"/>
      <c r="AJ292" s="40" t="e">
        <f>+AJ291/(AD291+AE291+AF291+AG291)*60</f>
        <v>#DIV/0!</v>
      </c>
      <c r="AM292" s="105" t="str">
        <f t="shared" si="469"/>
        <v/>
      </c>
      <c r="AN292" s="106" t="str">
        <f t="shared" si="470"/>
        <v/>
      </c>
      <c r="AO292" s="107">
        <f t="shared" si="471"/>
        <v>0</v>
      </c>
    </row>
    <row r="293" spans="1:41" ht="31.5" customHeight="1">
      <c r="A293" s="271" t="e">
        <f>VLOOKUP($I293,MASTER!$B:$B,2,0)</f>
        <v>#N/A</v>
      </c>
      <c r="C293" s="40"/>
      <c r="D293" s="40"/>
      <c r="E293" s="40"/>
      <c r="F293" s="40"/>
      <c r="G293" s="40"/>
      <c r="H293" s="144"/>
      <c r="I293" s="40"/>
      <c r="J293" s="145"/>
      <c r="K293" s="40"/>
      <c r="L293" s="256"/>
      <c r="M293" s="146"/>
      <c r="N293" s="229"/>
      <c r="O293" s="147"/>
      <c r="P293" s="147"/>
      <c r="Q293" s="148"/>
      <c r="R293" s="149"/>
      <c r="S293" s="149"/>
      <c r="T293" s="149"/>
      <c r="U293" s="150"/>
      <c r="V293" s="147"/>
      <c r="W293" s="175"/>
      <c r="X293" s="151"/>
      <c r="Y293" s="152"/>
      <c r="Z293" s="152"/>
      <c r="AA293" s="152"/>
      <c r="AB293" s="152"/>
      <c r="AC293" s="152"/>
      <c r="AD293" s="175">
        <f>$AD$291</f>
        <v>0</v>
      </c>
      <c r="AE293" s="175">
        <f>$AE$291</f>
        <v>0</v>
      </c>
      <c r="AF293" s="175">
        <f>$AF$291</f>
        <v>0</v>
      </c>
      <c r="AG293" s="175">
        <f>$AG$291</f>
        <v>0</v>
      </c>
      <c r="AH293" s="40"/>
      <c r="AI293" s="40"/>
      <c r="AJ293" s="40"/>
      <c r="AM293" s="105" t="str">
        <f t="shared" si="469"/>
        <v/>
      </c>
      <c r="AN293" s="106" t="str">
        <f t="shared" si="470"/>
        <v/>
      </c>
      <c r="AO293" s="107">
        <f t="shared" si="471"/>
        <v>0</v>
      </c>
    </row>
    <row r="294" spans="1:41" ht="31.5" customHeight="1">
      <c r="A294" s="271" t="e">
        <f>VLOOKUP($I294,MASTER!$B:$B,2,0)</f>
        <v>#N/A</v>
      </c>
      <c r="C294" s="40"/>
      <c r="D294" s="513" t="s">
        <v>1001</v>
      </c>
      <c r="E294" s="518"/>
      <c r="F294" s="40"/>
      <c r="G294" s="40"/>
      <c r="H294" s="144"/>
      <c r="I294" s="40"/>
      <c r="J294" s="145"/>
      <c r="K294" s="40"/>
      <c r="L294" s="256"/>
      <c r="M294" s="146"/>
      <c r="N294" s="229"/>
      <c r="O294" s="147"/>
      <c r="P294" s="147"/>
      <c r="Q294" s="148"/>
      <c r="R294" s="149"/>
      <c r="S294" s="149"/>
      <c r="T294" s="149"/>
      <c r="U294" s="150"/>
      <c r="V294" s="147"/>
      <c r="W294" s="175"/>
      <c r="X294" s="151"/>
      <c r="Y294" s="152"/>
      <c r="Z294" s="152"/>
      <c r="AA294" s="152"/>
      <c r="AB294" s="152"/>
      <c r="AC294" s="152"/>
      <c r="AD294" s="175"/>
      <c r="AE294" s="175"/>
      <c r="AF294" s="175"/>
      <c r="AG294" s="175"/>
      <c r="AH294" s="40"/>
      <c r="AI294" s="40"/>
      <c r="AJ294" s="40"/>
      <c r="AO294" s="107">
        <f t="shared" si="471"/>
        <v>0</v>
      </c>
    </row>
    <row r="295" spans="1:41" ht="31.5" customHeight="1">
      <c r="A295" s="271" t="e">
        <f>VLOOKUP($I295,MASTER!$B:$B,2,0)</f>
        <v>#N/A</v>
      </c>
      <c r="C295" s="40"/>
      <c r="D295" s="514" t="s">
        <v>1002</v>
      </c>
      <c r="E295" s="519">
        <f>+AJ291</f>
        <v>0</v>
      </c>
      <c r="F295" s="43"/>
      <c r="G295" s="43"/>
      <c r="H295" s="197"/>
      <c r="I295" s="43"/>
      <c r="J295" s="154"/>
      <c r="K295" s="43"/>
      <c r="L295" s="260"/>
      <c r="M295" s="43"/>
      <c r="N295" s="230"/>
      <c r="O295" s="43"/>
      <c r="P295" s="43"/>
      <c r="Q295" s="148"/>
      <c r="R295" s="149"/>
      <c r="S295" s="149"/>
      <c r="T295" s="149"/>
      <c r="U295" s="150"/>
      <c r="V295" s="147"/>
      <c r="W295" s="175"/>
      <c r="X295" s="151"/>
      <c r="Y295" s="152"/>
      <c r="Z295" s="152"/>
      <c r="AA295" s="152"/>
      <c r="AB295" s="152"/>
      <c r="AC295" s="152"/>
      <c r="AD295" s="175"/>
      <c r="AE295" s="175"/>
      <c r="AF295" s="175"/>
      <c r="AG295" s="175"/>
      <c r="AH295" s="40"/>
      <c r="AI295" s="40"/>
      <c r="AJ295" s="40"/>
      <c r="AO295" s="107">
        <f t="shared" si="471"/>
        <v>0</v>
      </c>
    </row>
    <row r="296" spans="1:41" ht="31.5" customHeight="1">
      <c r="A296" s="271" t="e">
        <f>VLOOKUP($I296,MASTER!$B:$B,2,0)</f>
        <v>#N/A</v>
      </c>
      <c r="C296" s="195"/>
      <c r="D296" s="513" t="s">
        <v>1003</v>
      </c>
      <c r="E296" s="516">
        <f>+AD291+AE291+AF291+AG291</f>
        <v>0</v>
      </c>
      <c r="F296" s="195"/>
      <c r="G296" s="195"/>
      <c r="H296" s="198"/>
      <c r="I296" s="196"/>
      <c r="J296" s="157"/>
      <c r="K296" s="157"/>
      <c r="L296" s="257"/>
      <c r="M296" s="157"/>
      <c r="N296" s="235"/>
      <c r="O296" s="147"/>
      <c r="P296" s="147"/>
      <c r="Q296" s="148"/>
      <c r="R296" s="149"/>
      <c r="S296" s="149"/>
      <c r="T296" s="149"/>
      <c r="U296" s="150"/>
      <c r="V296" s="147"/>
      <c r="W296" s="175"/>
      <c r="X296" s="237"/>
      <c r="Y296" s="237"/>
      <c r="Z296" s="237"/>
      <c r="AA296" s="237"/>
      <c r="AB296" s="237"/>
      <c r="AC296" s="152"/>
      <c r="AD296" s="175"/>
      <c r="AE296" s="175"/>
      <c r="AF296" s="175"/>
      <c r="AG296" s="175"/>
      <c r="AH296" s="40"/>
      <c r="AI296" s="40"/>
      <c r="AJ296" s="40"/>
      <c r="AO296" s="107">
        <f t="shared" si="471"/>
        <v>0</v>
      </c>
    </row>
    <row r="297" spans="1:41" ht="31.5" customHeight="1">
      <c r="A297" s="271" t="e">
        <f>VLOOKUP($I297,MASTER!$B:$B,2,0)</f>
        <v>#N/A</v>
      </c>
      <c r="C297" s="195"/>
      <c r="D297" s="513" t="s">
        <v>1535</v>
      </c>
      <c r="E297" s="516">
        <f>'Shift Pagi'!E289</f>
        <v>410</v>
      </c>
      <c r="F297" s="195"/>
      <c r="G297" s="195"/>
      <c r="H297" s="198"/>
      <c r="I297" s="196"/>
      <c r="J297" s="157"/>
      <c r="K297" s="157"/>
      <c r="L297" s="257"/>
      <c r="M297" s="157"/>
      <c r="N297" s="235"/>
      <c r="O297" s="147"/>
      <c r="P297" s="147"/>
      <c r="Q297" s="148"/>
      <c r="R297" s="149"/>
      <c r="S297" s="149"/>
      <c r="T297" s="149"/>
      <c r="U297" s="150"/>
      <c r="V297" s="147"/>
      <c r="W297" s="175"/>
      <c r="X297" s="237"/>
      <c r="Y297" s="237"/>
      <c r="Z297" s="237"/>
      <c r="AA297" s="237"/>
      <c r="AB297" s="237"/>
      <c r="AC297" s="152"/>
      <c r="AD297" s="175"/>
      <c r="AE297" s="175"/>
      <c r="AF297" s="175"/>
      <c r="AG297" s="175"/>
      <c r="AH297" s="40"/>
      <c r="AI297" s="40"/>
      <c r="AJ297" s="40"/>
      <c r="AO297" s="107">
        <f t="shared" ref="AO297" si="473">+W297/(60*24)</f>
        <v>0</v>
      </c>
    </row>
    <row r="298" spans="1:41" ht="31.5" customHeight="1">
      <c r="A298" s="271" t="e">
        <f>VLOOKUP($I298,MASTER!$B:$B,2,0)</f>
        <v>#N/A</v>
      </c>
      <c r="C298" s="40"/>
      <c r="D298" s="513" t="s">
        <v>723</v>
      </c>
      <c r="E298" s="513" t="e">
        <f>+E295/E296*60</f>
        <v>#DIV/0!</v>
      </c>
      <c r="F298" s="40"/>
      <c r="G298" s="40"/>
      <c r="H298" s="199"/>
      <c r="I298" s="40"/>
      <c r="J298" s="145"/>
      <c r="K298" s="40"/>
      <c r="L298" s="256"/>
      <c r="M298" s="146"/>
      <c r="N298" s="229"/>
      <c r="O298" s="147"/>
      <c r="P298" s="147"/>
      <c r="Q298" s="148"/>
      <c r="R298" s="149"/>
      <c r="S298" s="149"/>
      <c r="T298" s="149"/>
      <c r="U298" s="150"/>
      <c r="V298" s="147"/>
      <c r="W298" s="175"/>
      <c r="X298" s="237"/>
      <c r="Y298" s="237"/>
      <c r="Z298" s="237"/>
      <c r="AA298" s="237"/>
      <c r="AB298" s="237"/>
      <c r="AC298" s="152"/>
      <c r="AD298" s="175"/>
      <c r="AE298" s="175"/>
      <c r="AF298" s="175"/>
      <c r="AG298" s="175"/>
      <c r="AH298" s="40"/>
      <c r="AI298" s="40"/>
      <c r="AJ298" s="40"/>
      <c r="AO298" s="107">
        <f t="shared" si="471"/>
        <v>0</v>
      </c>
    </row>
    <row r="299" spans="1:41" ht="31.5" customHeight="1">
      <c r="A299" s="271" t="e">
        <f>VLOOKUP($I299,MASTER!$B:$B,2,0)</f>
        <v>#N/A</v>
      </c>
      <c r="C299" s="40"/>
      <c r="D299" s="513" t="s">
        <v>1011</v>
      </c>
      <c r="E299" s="520">
        <f>L291</f>
        <v>0</v>
      </c>
      <c r="F299" s="40"/>
      <c r="G299" s="40"/>
      <c r="H299" s="144"/>
      <c r="I299" s="40"/>
      <c r="J299" s="145"/>
      <c r="K299" s="40"/>
      <c r="L299" s="256" t="s">
        <v>1188</v>
      </c>
      <c r="M299" s="146"/>
      <c r="N299" s="229"/>
      <c r="O299" s="147"/>
      <c r="P299" s="147"/>
      <c r="Q299" s="148"/>
      <c r="R299" s="149"/>
      <c r="S299" s="149"/>
      <c r="T299" s="149"/>
      <c r="U299" s="150"/>
      <c r="V299" s="147"/>
      <c r="W299" s="175"/>
      <c r="X299" s="237"/>
      <c r="Y299" s="237"/>
      <c r="Z299" s="237"/>
      <c r="AA299" s="237"/>
      <c r="AB299" s="237"/>
      <c r="AC299" s="152"/>
      <c r="AD299" s="175"/>
      <c r="AE299" s="175"/>
      <c r="AF299" s="175"/>
      <c r="AG299" s="175"/>
      <c r="AH299" s="40"/>
      <c r="AI299" s="40"/>
      <c r="AJ299" s="40"/>
      <c r="AO299" s="107">
        <f t="shared" si="471"/>
        <v>0</v>
      </c>
    </row>
    <row r="300" spans="1:41" ht="31.5" customHeight="1">
      <c r="A300" s="271" t="e">
        <f>VLOOKUP($I300,MASTER!$B:$B,2,0)</f>
        <v>#N/A</v>
      </c>
      <c r="C300" s="40"/>
      <c r="F300" s="40"/>
      <c r="G300" s="40"/>
      <c r="H300" s="144"/>
      <c r="I300" s="40"/>
      <c r="J300" s="145"/>
      <c r="K300" s="40"/>
      <c r="L300" s="256"/>
      <c r="M300" s="146"/>
      <c r="N300" s="229"/>
      <c r="O300" s="147"/>
      <c r="P300" s="147"/>
      <c r="Q300" s="148"/>
      <c r="R300" s="149"/>
      <c r="S300" s="149"/>
      <c r="T300" s="149"/>
      <c r="U300" s="150"/>
      <c r="V300" s="147"/>
      <c r="W300" s="175"/>
      <c r="X300" s="237"/>
      <c r="Y300" s="237"/>
      <c r="Z300" s="237"/>
      <c r="AA300" s="237"/>
      <c r="AB300" s="237"/>
      <c r="AC300" s="152"/>
      <c r="AD300" s="175"/>
      <c r="AE300" s="175"/>
      <c r="AF300" s="175"/>
      <c r="AG300" s="175"/>
      <c r="AH300" s="40"/>
      <c r="AI300" s="40"/>
      <c r="AJ300" s="40"/>
      <c r="AO300" s="107">
        <f t="shared" si="471"/>
        <v>0</v>
      </c>
    </row>
    <row r="301" spans="1:41" ht="31.5" customHeight="1">
      <c r="A301" s="271" t="e">
        <f>VLOOKUP($I301,MASTER!$B:$B,2,0)</f>
        <v>#N/A</v>
      </c>
      <c r="AO301" s="107">
        <f t="shared" si="471"/>
        <v>0</v>
      </c>
    </row>
    <row r="302" spans="1:41" ht="31.5" customHeight="1">
      <c r="A302" s="271" t="e">
        <f>VLOOKUP($I302,MASTER!$B:$B,2,0)</f>
        <v>#N/A</v>
      </c>
    </row>
    <row r="303" spans="1:41" ht="31.5" customHeight="1">
      <c r="A303" s="271" t="e">
        <f>VLOOKUP($I303,MASTER!$B:$B,2,0)</f>
        <v>#N/A</v>
      </c>
    </row>
    <row r="304" spans="1:41" ht="31.5" customHeight="1">
      <c r="A304" s="271" t="e">
        <f>VLOOKUP($I304,MASTER!$B:$B,2,0)</f>
        <v>#N/A</v>
      </c>
    </row>
    <row r="305" spans="1:43" ht="31.5" customHeight="1">
      <c r="A305" s="271" t="e">
        <f>VLOOKUP($I305,MASTER!$B:$B,2,0)</f>
        <v>#N/A</v>
      </c>
    </row>
    <row r="306" spans="1:43" s="271" customFormat="1" ht="31.5" customHeight="1">
      <c r="A306" s="271" t="e">
        <f>VLOOKUP($I306,MASTER!$B:$B,2,0)</f>
        <v>#N/A</v>
      </c>
      <c r="C306"/>
      <c r="D306"/>
      <c r="E306"/>
      <c r="F306"/>
      <c r="G306"/>
      <c r="H306"/>
      <c r="I306"/>
      <c r="J306"/>
      <c r="K306"/>
      <c r="L306" s="246"/>
      <c r="M306"/>
      <c r="N306" s="217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</row>
    <row r="307" spans="1:43" s="271" customFormat="1" ht="31.5" customHeight="1">
      <c r="A307" s="271" t="e">
        <f>VLOOKUP($I307,MASTER!$B:$B,2,0)</f>
        <v>#N/A</v>
      </c>
      <c r="C307"/>
      <c r="D307"/>
      <c r="E307"/>
      <c r="F307"/>
      <c r="G307"/>
      <c r="H307"/>
      <c r="I307"/>
      <c r="J307"/>
      <c r="K307"/>
      <c r="L307" s="246"/>
      <c r="M307"/>
      <c r="N307" s="21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</row>
    <row r="308" spans="1:43" s="271" customFormat="1" ht="31.5" customHeight="1">
      <c r="A308" s="271" t="e">
        <f>VLOOKUP($I308,MASTER!$B:$B,2,0)</f>
        <v>#N/A</v>
      </c>
      <c r="C308"/>
      <c r="D308"/>
      <c r="E308"/>
      <c r="F308"/>
      <c r="G308"/>
      <c r="H308"/>
      <c r="I308"/>
      <c r="J308"/>
      <c r="K308"/>
      <c r="L308" s="246"/>
      <c r="M308"/>
      <c r="N308" s="217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</row>
    <row r="309" spans="1:43" s="271" customFormat="1" ht="31.5" customHeight="1">
      <c r="A309" s="271" t="e">
        <f>VLOOKUP($I309,MASTER!$B:$B,2,0)</f>
        <v>#N/A</v>
      </c>
      <c r="C309"/>
      <c r="D309"/>
      <c r="E309"/>
      <c r="F309"/>
      <c r="G309"/>
      <c r="H309"/>
      <c r="I309"/>
      <c r="J309"/>
      <c r="K309"/>
      <c r="L309" s="246"/>
      <c r="M309"/>
      <c r="N309" s="217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</row>
    <row r="310" spans="1:43" s="271" customFormat="1" ht="31.5" customHeight="1">
      <c r="A310" s="271" t="e">
        <f>VLOOKUP($I310,MASTER!$B:$B,2,0)</f>
        <v>#N/A</v>
      </c>
      <c r="C310"/>
      <c r="D310"/>
      <c r="E310"/>
      <c r="F310"/>
      <c r="G310"/>
      <c r="H310"/>
      <c r="I310"/>
      <c r="J310"/>
      <c r="K310"/>
      <c r="L310" s="246"/>
      <c r="M310"/>
      <c r="N310" s="217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</row>
    <row r="311" spans="1:43" s="271" customFormat="1" ht="31.5" customHeight="1">
      <c r="A311" s="271" t="e">
        <f>VLOOKUP($I311,MASTER!$B:$B,2,0)</f>
        <v>#N/A</v>
      </c>
      <c r="C311"/>
      <c r="D311"/>
      <c r="E311"/>
      <c r="F311"/>
      <c r="G311"/>
      <c r="H311"/>
      <c r="I311"/>
      <c r="J311"/>
      <c r="K311"/>
      <c r="L311" s="246"/>
      <c r="M311"/>
      <c r="N311" s="217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</row>
    <row r="312" spans="1:43" s="271" customFormat="1" ht="31.5" customHeight="1">
      <c r="A312" s="271" t="e">
        <f>VLOOKUP($I312,MASTER!$B:$B,2,0)</f>
        <v>#N/A</v>
      </c>
      <c r="C312"/>
      <c r="D312"/>
      <c r="E312"/>
      <c r="F312"/>
      <c r="G312"/>
      <c r="H312"/>
      <c r="I312"/>
      <c r="J312"/>
      <c r="K312"/>
      <c r="L312" s="246"/>
      <c r="M312"/>
      <c r="N312" s="217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</row>
    <row r="313" spans="1:43" s="271" customFormat="1" ht="31.5" customHeight="1">
      <c r="A313" s="271" t="e">
        <f>VLOOKUP($I313,MASTER!$B:$B,2,0)</f>
        <v>#N/A</v>
      </c>
      <c r="C313"/>
      <c r="D313"/>
      <c r="E313"/>
      <c r="F313"/>
      <c r="G313"/>
      <c r="H313"/>
      <c r="I313"/>
      <c r="J313"/>
      <c r="K313"/>
      <c r="L313" s="246"/>
      <c r="M313"/>
      <c r="N313" s="217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</row>
    <row r="314" spans="1:43" s="271" customFormat="1" ht="31.5" customHeight="1">
      <c r="A314" s="271" t="e">
        <f>VLOOKUP($I314,MASTER!$B:$B,2,0)</f>
        <v>#N/A</v>
      </c>
      <c r="C314"/>
      <c r="D314"/>
      <c r="E314"/>
      <c r="F314"/>
      <c r="G314"/>
      <c r="H314"/>
      <c r="I314"/>
      <c r="J314"/>
      <c r="K314"/>
      <c r="L314" s="246"/>
      <c r="M314"/>
      <c r="N314" s="217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</row>
    <row r="315" spans="1:43" s="271" customFormat="1" ht="31.5" customHeight="1">
      <c r="A315" s="271" t="e">
        <f>VLOOKUP($I315,MASTER!$B:$B,2,0)</f>
        <v>#N/A</v>
      </c>
      <c r="C315"/>
      <c r="D315"/>
      <c r="E315"/>
      <c r="F315"/>
      <c r="G315"/>
      <c r="H315"/>
      <c r="I315"/>
      <c r="J315"/>
      <c r="K315"/>
      <c r="L315" s="246"/>
      <c r="M315"/>
      <c r="N315" s="217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</row>
    <row r="316" spans="1:43" s="271" customFormat="1" ht="31.5" customHeight="1">
      <c r="A316" s="271" t="e">
        <f>VLOOKUP($I316,MASTER!$B:$B,2,0)</f>
        <v>#N/A</v>
      </c>
      <c r="C316"/>
      <c r="D316"/>
      <c r="E316"/>
      <c r="F316"/>
      <c r="G316"/>
      <c r="H316"/>
      <c r="I316"/>
      <c r="J316"/>
      <c r="K316"/>
      <c r="L316" s="246"/>
      <c r="M316"/>
      <c r="N316" s="217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</row>
    <row r="317" spans="1:43" s="271" customFormat="1" ht="31.5" customHeight="1">
      <c r="A317" s="271" t="e">
        <f>VLOOKUP($I317,MASTER!$B:$B,2,0)</f>
        <v>#N/A</v>
      </c>
      <c r="C317"/>
      <c r="D317"/>
      <c r="E317"/>
      <c r="F317"/>
      <c r="G317"/>
      <c r="H317"/>
      <c r="I317"/>
      <c r="J317"/>
      <c r="K317"/>
      <c r="L317" s="246"/>
      <c r="M317"/>
      <c r="N317" s="2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</row>
    <row r="318" spans="1:43" s="271" customFormat="1" ht="31.5" customHeight="1">
      <c r="A318" s="271" t="e">
        <f>VLOOKUP($I318,MASTER!$B:$B,2,0)</f>
        <v>#N/A</v>
      </c>
      <c r="C318"/>
      <c r="D318"/>
      <c r="E318"/>
      <c r="F318"/>
      <c r="G318"/>
      <c r="H318"/>
      <c r="I318"/>
      <c r="J318"/>
      <c r="K318"/>
      <c r="L318" s="246"/>
      <c r="M318"/>
      <c r="N318" s="217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</row>
    <row r="319" spans="1:43" s="271" customFormat="1" ht="31.5" customHeight="1">
      <c r="A319" s="271" t="e">
        <f>VLOOKUP($I319,MASTER!$B:$B,2,0)</f>
        <v>#N/A</v>
      </c>
      <c r="C319"/>
      <c r="D319"/>
      <c r="E319"/>
      <c r="F319"/>
      <c r="G319"/>
      <c r="H319"/>
      <c r="I319"/>
      <c r="J319"/>
      <c r="K319"/>
      <c r="L319" s="246"/>
      <c r="M319"/>
      <c r="N319" s="217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</row>
    <row r="320" spans="1:43" s="271" customFormat="1" ht="31.5" customHeight="1">
      <c r="A320" s="271" t="e">
        <f>VLOOKUP($I320,MASTER!$B:$B,2,0)</f>
        <v>#N/A</v>
      </c>
      <c r="C320"/>
      <c r="D320"/>
      <c r="E320"/>
      <c r="F320"/>
      <c r="G320"/>
      <c r="H320"/>
      <c r="I320"/>
      <c r="J320"/>
      <c r="K320"/>
      <c r="L320" s="246"/>
      <c r="M320"/>
      <c r="N320" s="217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</row>
    <row r="321" spans="1:43" s="271" customFormat="1" ht="31.5" customHeight="1">
      <c r="A321" s="271" t="e">
        <f>VLOOKUP($I321,MASTER!$B:$B,2,0)</f>
        <v>#N/A</v>
      </c>
      <c r="C321"/>
      <c r="D321"/>
      <c r="E321"/>
      <c r="F321"/>
      <c r="G321"/>
      <c r="H321"/>
      <c r="I321"/>
      <c r="J321"/>
      <c r="K321"/>
      <c r="L321" s="246"/>
      <c r="M321"/>
      <c r="N321" s="217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  <row r="322" spans="1:43" s="271" customFormat="1" ht="31.5" customHeight="1">
      <c r="A322" s="271" t="e">
        <f>VLOOKUP($I322,MASTER!$B:$B,2,0)</f>
        <v>#N/A</v>
      </c>
      <c r="C322"/>
      <c r="D322"/>
      <c r="E322"/>
      <c r="F322"/>
      <c r="G322"/>
      <c r="H322"/>
      <c r="I322"/>
      <c r="J322"/>
      <c r="K322"/>
      <c r="L322" s="246"/>
      <c r="M322"/>
      <c r="N322" s="217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</row>
    <row r="323" spans="1:43" s="271" customFormat="1" ht="31.5" customHeight="1">
      <c r="A323" s="271" t="e">
        <f>VLOOKUP($I323,MASTER!$B:$B,2,0)</f>
        <v>#N/A</v>
      </c>
      <c r="C323"/>
      <c r="D323"/>
      <c r="E323"/>
      <c r="F323"/>
      <c r="G323"/>
      <c r="H323"/>
      <c r="I323"/>
      <c r="J323"/>
      <c r="K323"/>
      <c r="L323" s="246"/>
      <c r="M323"/>
      <c r="N323" s="217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</row>
    <row r="324" spans="1:43" s="271" customFormat="1" ht="31.5" customHeight="1">
      <c r="A324" s="271" t="e">
        <f>VLOOKUP($I324,MASTER!$B:$B,2,0)</f>
        <v>#N/A</v>
      </c>
      <c r="C324"/>
      <c r="D324"/>
      <c r="E324"/>
      <c r="F324"/>
      <c r="G324"/>
      <c r="H324"/>
      <c r="I324"/>
      <c r="J324"/>
      <c r="K324"/>
      <c r="L324" s="246"/>
      <c r="M324"/>
      <c r="N324" s="217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</row>
    <row r="325" spans="1:43" s="271" customFormat="1" ht="31.5" customHeight="1">
      <c r="A325" s="271" t="e">
        <f>VLOOKUP($I325,MASTER!$B:$B,2,0)</f>
        <v>#N/A</v>
      </c>
      <c r="C325"/>
      <c r="D325"/>
      <c r="E325"/>
      <c r="F325"/>
      <c r="G325"/>
      <c r="H325"/>
      <c r="I325"/>
      <c r="J325"/>
      <c r="K325"/>
      <c r="L325" s="246"/>
      <c r="M325"/>
      <c r="N325" s="217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</row>
    <row r="326" spans="1:43" s="271" customFormat="1" ht="31.5" customHeight="1">
      <c r="A326" s="271" t="e">
        <f>VLOOKUP($I326,MASTER!$B:$B,2,0)</f>
        <v>#N/A</v>
      </c>
      <c r="C326"/>
      <c r="D326"/>
      <c r="E326"/>
      <c r="F326"/>
      <c r="G326"/>
      <c r="H326"/>
      <c r="I326"/>
      <c r="J326"/>
      <c r="K326"/>
      <c r="L326" s="246"/>
      <c r="M326"/>
      <c r="N326" s="217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</row>
    <row r="327" spans="1:43" s="271" customFormat="1" ht="31.5" customHeight="1">
      <c r="A327" s="271" t="e">
        <f>VLOOKUP($I327,MASTER!$B:$B,2,0)</f>
        <v>#N/A</v>
      </c>
      <c r="C327"/>
      <c r="D327"/>
      <c r="E327"/>
      <c r="F327"/>
      <c r="G327"/>
      <c r="H327"/>
      <c r="I327"/>
      <c r="J327"/>
      <c r="K327"/>
      <c r="L327" s="246"/>
      <c r="M327"/>
      <c r="N327" s="21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</row>
    <row r="328" spans="1:43" s="271" customFormat="1" ht="31.5" customHeight="1">
      <c r="A328" s="271" t="e">
        <f>VLOOKUP($I328,MASTER!$B:$B,2,0)</f>
        <v>#N/A</v>
      </c>
      <c r="C328"/>
      <c r="D328"/>
      <c r="E328"/>
      <c r="F328"/>
      <c r="G328"/>
      <c r="H328"/>
      <c r="I328"/>
      <c r="J328"/>
      <c r="K328"/>
      <c r="L328" s="246"/>
      <c r="M328"/>
      <c r="N328" s="217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</row>
    <row r="329" spans="1:43" s="271" customFormat="1" ht="31.5" customHeight="1">
      <c r="A329" s="271" t="e">
        <f>VLOOKUP($I329,MASTER!$B:$B,2,0)</f>
        <v>#N/A</v>
      </c>
      <c r="C329"/>
      <c r="D329"/>
      <c r="E329"/>
      <c r="F329"/>
      <c r="G329"/>
      <c r="H329"/>
      <c r="I329"/>
      <c r="J329"/>
      <c r="K329"/>
      <c r="L329" s="246"/>
      <c r="M329"/>
      <c r="N329" s="217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</row>
    <row r="330" spans="1:43" s="271" customFormat="1" ht="31.5" customHeight="1">
      <c r="A330" s="271" t="e">
        <f>VLOOKUP($I330,MASTER!$B:$B,2,0)</f>
        <v>#N/A</v>
      </c>
      <c r="C330"/>
      <c r="D330"/>
      <c r="E330"/>
      <c r="F330"/>
      <c r="G330"/>
      <c r="H330"/>
      <c r="I330"/>
      <c r="J330"/>
      <c r="K330"/>
      <c r="L330" s="246"/>
      <c r="M330"/>
      <c r="N330" s="217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</row>
    <row r="331" spans="1:43" s="271" customFormat="1" ht="31.5" customHeight="1">
      <c r="A331" s="271" t="e">
        <f>VLOOKUP($I331,MASTER!$B:$B,2,0)</f>
        <v>#N/A</v>
      </c>
      <c r="C331"/>
      <c r="D331"/>
      <c r="E331"/>
      <c r="F331"/>
      <c r="G331"/>
      <c r="H331"/>
      <c r="I331"/>
      <c r="J331"/>
      <c r="K331"/>
      <c r="L331" s="246"/>
      <c r="M331"/>
      <c r="N331" s="217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</row>
    <row r="332" spans="1:43" s="271" customFormat="1" ht="31.5" customHeight="1">
      <c r="A332" s="271" t="e">
        <f>VLOOKUP($I332,MASTER!$B:$B,2,0)</f>
        <v>#N/A</v>
      </c>
      <c r="C332"/>
      <c r="D332"/>
      <c r="E332"/>
      <c r="F332"/>
      <c r="G332"/>
      <c r="H332"/>
      <c r="I332"/>
      <c r="J332"/>
      <c r="K332"/>
      <c r="L332" s="246"/>
      <c r="M332"/>
      <c r="N332" s="217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</row>
    <row r="333" spans="1:43" s="271" customFormat="1" ht="31.5" customHeight="1">
      <c r="A333" s="271" t="e">
        <f>VLOOKUP($I333,MASTER!$B:$B,2,0)</f>
        <v>#N/A</v>
      </c>
      <c r="C333"/>
      <c r="D333"/>
      <c r="E333"/>
      <c r="F333"/>
      <c r="G333"/>
      <c r="H333"/>
      <c r="I333"/>
      <c r="J333"/>
      <c r="K333"/>
      <c r="L333" s="246"/>
      <c r="M333"/>
      <c r="N333" s="217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</row>
    <row r="334" spans="1:43" s="271" customFormat="1" ht="31.5" customHeight="1">
      <c r="A334" s="271" t="e">
        <f>VLOOKUP($I334,MASTER!$B:$B,2,0)</f>
        <v>#N/A</v>
      </c>
      <c r="C334"/>
      <c r="D334"/>
      <c r="E334"/>
      <c r="F334"/>
      <c r="G334"/>
      <c r="H334"/>
      <c r="I334"/>
      <c r="J334"/>
      <c r="K334"/>
      <c r="L334" s="246"/>
      <c r="M334"/>
      <c r="N334" s="217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</row>
    <row r="335" spans="1:43" s="271" customFormat="1" ht="31.5" customHeight="1">
      <c r="A335" s="271" t="e">
        <f>VLOOKUP($I335,MASTER!$B:$B,2,0)</f>
        <v>#N/A</v>
      </c>
      <c r="C335"/>
      <c r="D335"/>
      <c r="E335"/>
      <c r="F335"/>
      <c r="G335"/>
      <c r="H335"/>
      <c r="I335"/>
      <c r="J335"/>
      <c r="K335"/>
      <c r="L335" s="246"/>
      <c r="M335"/>
      <c r="N335" s="217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</row>
    <row r="336" spans="1:43" s="271" customFormat="1" ht="31.5" customHeight="1">
      <c r="A336" s="271" t="e">
        <f>VLOOKUP($I336,MASTER!$B:$B,2,0)</f>
        <v>#N/A</v>
      </c>
      <c r="C336"/>
      <c r="D336"/>
      <c r="E336"/>
      <c r="F336"/>
      <c r="G336"/>
      <c r="H336"/>
      <c r="I336"/>
      <c r="J336"/>
      <c r="K336"/>
      <c r="L336" s="246"/>
      <c r="M336"/>
      <c r="N336" s="217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</row>
    <row r="337" spans="1:43" s="271" customFormat="1" ht="31.5" customHeight="1">
      <c r="A337" s="271" t="e">
        <f>VLOOKUP($I337,MASTER!$B:$B,2,0)</f>
        <v>#N/A</v>
      </c>
      <c r="C337"/>
      <c r="D337"/>
      <c r="E337"/>
      <c r="F337"/>
      <c r="G337"/>
      <c r="H337"/>
      <c r="I337"/>
      <c r="J337"/>
      <c r="K337"/>
      <c r="L337" s="246"/>
      <c r="M337"/>
      <c r="N337" s="21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</row>
    <row r="338" spans="1:43" s="271" customFormat="1">
      <c r="A338" s="271" t="e">
        <f>VLOOKUP($I338,MASTER!$B:$B,2,0)</f>
        <v>#N/A</v>
      </c>
      <c r="C338"/>
      <c r="D338"/>
      <c r="E338"/>
      <c r="F338"/>
      <c r="G338"/>
      <c r="H338"/>
      <c r="I338"/>
      <c r="J338"/>
      <c r="K338"/>
      <c r="L338" s="246"/>
      <c r="M338"/>
      <c r="N338" s="217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</row>
    <row r="339" spans="1:43" s="271" customFormat="1">
      <c r="A339" s="271" t="e">
        <f>VLOOKUP($I339,MASTER!$B:$B,2,0)</f>
        <v>#N/A</v>
      </c>
      <c r="C339"/>
      <c r="D339"/>
      <c r="E339"/>
      <c r="F339"/>
      <c r="G339"/>
      <c r="H339"/>
      <c r="I339"/>
      <c r="J339"/>
      <c r="K339"/>
      <c r="L339" s="246"/>
      <c r="M339"/>
      <c r="N339" s="217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</row>
    <row r="340" spans="1:43" s="271" customFormat="1">
      <c r="A340" s="271" t="e">
        <f>VLOOKUP($I340,MASTER!$B:$B,2,0)</f>
        <v>#N/A</v>
      </c>
      <c r="C340"/>
      <c r="D340"/>
      <c r="E340"/>
      <c r="F340"/>
      <c r="G340"/>
      <c r="H340"/>
      <c r="I340"/>
      <c r="J340"/>
      <c r="K340"/>
      <c r="L340" s="246"/>
      <c r="M340"/>
      <c r="N340" s="217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</row>
    <row r="341" spans="1:43" s="271" customFormat="1">
      <c r="A341" s="271" t="e">
        <f>VLOOKUP($I341,MASTER!$B:$B,2,0)</f>
        <v>#N/A</v>
      </c>
      <c r="C341"/>
      <c r="D341"/>
      <c r="E341"/>
      <c r="F341"/>
      <c r="G341"/>
      <c r="H341"/>
      <c r="I341"/>
      <c r="J341"/>
      <c r="K341"/>
      <c r="L341" s="246"/>
      <c r="M341"/>
      <c r="N341" s="217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</row>
    <row r="342" spans="1:43" s="271" customFormat="1">
      <c r="A342" s="271" t="e">
        <f>VLOOKUP($I342,MASTER!$B:$B,2,0)</f>
        <v>#N/A</v>
      </c>
      <c r="C342"/>
      <c r="D342"/>
      <c r="E342"/>
      <c r="F342"/>
      <c r="G342"/>
      <c r="H342"/>
      <c r="I342"/>
      <c r="J342"/>
      <c r="K342"/>
      <c r="L342" s="246"/>
      <c r="M342"/>
      <c r="N342" s="217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</row>
    <row r="343" spans="1:43" s="271" customFormat="1">
      <c r="A343" s="271" t="e">
        <f>VLOOKUP($I343,MASTER!$B:$B,2,0)</f>
        <v>#N/A</v>
      </c>
      <c r="C343"/>
      <c r="D343"/>
      <c r="E343"/>
      <c r="F343"/>
      <c r="G343"/>
      <c r="H343"/>
      <c r="I343"/>
      <c r="J343"/>
      <c r="K343"/>
      <c r="L343" s="246"/>
      <c r="M343"/>
      <c r="N343" s="217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</row>
    <row r="344" spans="1:43" s="271" customFormat="1">
      <c r="A344" s="271" t="e">
        <f>VLOOKUP($I344,MASTER!$B:$B,2,0)</f>
        <v>#N/A</v>
      </c>
      <c r="C344"/>
      <c r="D344"/>
      <c r="E344"/>
      <c r="F344"/>
      <c r="G344"/>
      <c r="H344"/>
      <c r="I344"/>
      <c r="J344"/>
      <c r="K344"/>
      <c r="L344" s="246"/>
      <c r="M344"/>
      <c r="N344" s="217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</row>
    <row r="345" spans="1:43" s="271" customFormat="1">
      <c r="A345" s="271" t="e">
        <f>VLOOKUP($I345,MASTER!$B:$B,2,0)</f>
        <v>#N/A</v>
      </c>
      <c r="C345"/>
      <c r="D345"/>
      <c r="E345"/>
      <c r="F345"/>
      <c r="G345"/>
      <c r="H345"/>
      <c r="I345"/>
      <c r="J345"/>
      <c r="K345"/>
      <c r="L345" s="246"/>
      <c r="M345"/>
      <c r="N345" s="217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</row>
    <row r="346" spans="1:43" s="271" customFormat="1">
      <c r="A346" s="271" t="e">
        <f>VLOOKUP($I346,MASTER!$B:$B,2,0)</f>
        <v>#N/A</v>
      </c>
      <c r="C346"/>
      <c r="D346"/>
      <c r="E346"/>
      <c r="F346"/>
      <c r="G346"/>
      <c r="H346"/>
      <c r="I346"/>
      <c r="J346"/>
      <c r="K346"/>
      <c r="L346" s="246"/>
      <c r="M346"/>
      <c r="N346" s="217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</row>
    <row r="347" spans="1:43" s="271" customFormat="1">
      <c r="A347" s="271" t="e">
        <f>VLOOKUP($I347,MASTER!$B:$B,2,0)</f>
        <v>#N/A</v>
      </c>
      <c r="C347"/>
      <c r="D347"/>
      <c r="E347"/>
      <c r="F347"/>
      <c r="G347"/>
      <c r="H347"/>
      <c r="I347"/>
      <c r="J347"/>
      <c r="K347"/>
      <c r="L347" s="246"/>
      <c r="M347"/>
      <c r="N347" s="21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</row>
    <row r="348" spans="1:43" s="271" customFormat="1">
      <c r="A348" s="271" t="e">
        <f>VLOOKUP($I348,MASTER!$B:$B,2,0)</f>
        <v>#N/A</v>
      </c>
      <c r="C348"/>
      <c r="D348"/>
      <c r="E348"/>
      <c r="F348"/>
      <c r="G348"/>
      <c r="H348"/>
      <c r="I348"/>
      <c r="J348"/>
      <c r="K348"/>
      <c r="L348" s="246"/>
      <c r="M348"/>
      <c r="N348" s="217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</row>
    <row r="349" spans="1:43" s="271" customFormat="1">
      <c r="A349" s="271" t="e">
        <f>VLOOKUP($I349,MASTER!$B:$B,2,0)</f>
        <v>#N/A</v>
      </c>
      <c r="C349"/>
      <c r="D349"/>
      <c r="E349"/>
      <c r="F349"/>
      <c r="G349"/>
      <c r="H349"/>
      <c r="I349"/>
      <c r="J349"/>
      <c r="K349"/>
      <c r="L349" s="246"/>
      <c r="M349"/>
      <c r="N349" s="217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</row>
    <row r="350" spans="1:43" s="271" customFormat="1">
      <c r="A350" s="271" t="e">
        <f>VLOOKUP($I350,MASTER!$B:$B,2,0)</f>
        <v>#N/A</v>
      </c>
      <c r="C350"/>
      <c r="D350"/>
      <c r="E350"/>
      <c r="F350"/>
      <c r="G350"/>
      <c r="H350"/>
      <c r="I350"/>
      <c r="J350"/>
      <c r="K350"/>
      <c r="L350" s="246"/>
      <c r="M350"/>
      <c r="N350" s="217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</row>
    <row r="351" spans="1:43" s="271" customFormat="1">
      <c r="A351" s="271" t="e">
        <f>VLOOKUP($I351,MASTER!$B:$B,2,0)</f>
        <v>#N/A</v>
      </c>
      <c r="C351"/>
      <c r="D351"/>
      <c r="E351"/>
      <c r="F351"/>
      <c r="G351"/>
      <c r="H351"/>
      <c r="I351"/>
      <c r="J351"/>
      <c r="K351"/>
      <c r="L351" s="246"/>
      <c r="M351"/>
      <c r="N351" s="217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</row>
    <row r="352" spans="1:43" s="271" customFormat="1">
      <c r="A352" s="271" t="e">
        <f>VLOOKUP($I352,MASTER!$B:$B,2,0)</f>
        <v>#N/A</v>
      </c>
      <c r="C352"/>
      <c r="D352"/>
      <c r="E352"/>
      <c r="F352"/>
      <c r="G352"/>
      <c r="H352"/>
      <c r="I352"/>
      <c r="J352"/>
      <c r="K352"/>
      <c r="L352" s="246"/>
      <c r="M352"/>
      <c r="N352" s="217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</row>
    <row r="353" spans="1:43" s="271" customFormat="1">
      <c r="A353" s="271" t="e">
        <f>VLOOKUP($I353,MASTER!$B:$B,2,0)</f>
        <v>#N/A</v>
      </c>
      <c r="C353"/>
      <c r="D353"/>
      <c r="E353"/>
      <c r="F353"/>
      <c r="G353"/>
      <c r="H353"/>
      <c r="I353"/>
      <c r="J353"/>
      <c r="K353"/>
      <c r="L353" s="246"/>
      <c r="M353"/>
      <c r="N353" s="217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</row>
    <row r="354" spans="1:43" s="271" customFormat="1">
      <c r="A354" s="271" t="e">
        <f>VLOOKUP($I354,MASTER!$B:$B,2,0)</f>
        <v>#N/A</v>
      </c>
      <c r="C354"/>
      <c r="D354"/>
      <c r="E354"/>
      <c r="F354"/>
      <c r="G354"/>
      <c r="H354"/>
      <c r="I354"/>
      <c r="J354"/>
      <c r="K354"/>
      <c r="L354" s="246"/>
      <c r="M354"/>
      <c r="N354" s="217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</row>
    <row r="355" spans="1:43" s="271" customFormat="1">
      <c r="A355" s="271" t="e">
        <f>VLOOKUP($I355,MASTER!$B:$B,2,0)</f>
        <v>#N/A</v>
      </c>
      <c r="C355"/>
      <c r="D355"/>
      <c r="E355"/>
      <c r="F355"/>
      <c r="G355"/>
      <c r="H355"/>
      <c r="I355"/>
      <c r="J355"/>
      <c r="K355"/>
      <c r="L355" s="246"/>
      <c r="M355"/>
      <c r="N355" s="217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</row>
    <row r="356" spans="1:43" s="271" customFormat="1">
      <c r="A356" s="271" t="e">
        <f>VLOOKUP($I356,MASTER!$B:$B,2,0)</f>
        <v>#N/A</v>
      </c>
      <c r="C356"/>
      <c r="D356"/>
      <c r="E356"/>
      <c r="F356"/>
      <c r="G356"/>
      <c r="H356"/>
      <c r="I356"/>
      <c r="J356"/>
      <c r="K356"/>
      <c r="L356" s="246"/>
      <c r="M356"/>
      <c r="N356" s="217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</row>
    <row r="357" spans="1:43" s="271" customFormat="1">
      <c r="A357" s="271" t="e">
        <f>VLOOKUP($I357,MASTER!$B:$B,2,0)</f>
        <v>#N/A</v>
      </c>
      <c r="C357"/>
      <c r="D357"/>
      <c r="E357"/>
      <c r="F357"/>
      <c r="G357"/>
      <c r="H357"/>
      <c r="I357"/>
      <c r="J357"/>
      <c r="K357"/>
      <c r="L357" s="246"/>
      <c r="M357"/>
      <c r="N357" s="21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</row>
    <row r="358" spans="1:43" s="271" customFormat="1">
      <c r="A358" s="271" t="e">
        <f>VLOOKUP($I358,MASTER!$B:$B,2,0)</f>
        <v>#N/A</v>
      </c>
      <c r="C358"/>
      <c r="D358"/>
      <c r="E358"/>
      <c r="F358"/>
      <c r="G358"/>
      <c r="H358"/>
      <c r="I358"/>
      <c r="J358"/>
      <c r="K358"/>
      <c r="L358" s="246"/>
      <c r="M358"/>
      <c r="N358" s="217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</row>
    <row r="359" spans="1:43" s="271" customFormat="1">
      <c r="A359" s="271" t="e">
        <f>VLOOKUP($I359,MASTER!$B:$B,2,0)</f>
        <v>#N/A</v>
      </c>
      <c r="C359"/>
      <c r="D359"/>
      <c r="E359"/>
      <c r="F359"/>
      <c r="G359"/>
      <c r="H359"/>
      <c r="I359"/>
      <c r="J359"/>
      <c r="K359"/>
      <c r="L359" s="246"/>
      <c r="M359"/>
      <c r="N359" s="217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</row>
    <row r="360" spans="1:43" s="271" customFormat="1">
      <c r="A360" s="271" t="e">
        <f>VLOOKUP($I360,MASTER!$B:$B,2,0)</f>
        <v>#N/A</v>
      </c>
      <c r="C360"/>
      <c r="D360"/>
      <c r="E360"/>
      <c r="F360"/>
      <c r="G360"/>
      <c r="H360"/>
      <c r="I360"/>
      <c r="J360"/>
      <c r="K360"/>
      <c r="L360" s="246"/>
      <c r="M360"/>
      <c r="N360" s="217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</row>
    <row r="361" spans="1:43" s="271" customFormat="1">
      <c r="A361" s="271" t="e">
        <f>VLOOKUP($I361,MASTER!$B:$B,2,0)</f>
        <v>#N/A</v>
      </c>
      <c r="C361"/>
      <c r="D361"/>
      <c r="E361"/>
      <c r="F361"/>
      <c r="G361"/>
      <c r="H361"/>
      <c r="I361"/>
      <c r="J361"/>
      <c r="K361"/>
      <c r="L361" s="246"/>
      <c r="M361"/>
      <c r="N361" s="217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</row>
    <row r="362" spans="1:43" s="271" customFormat="1">
      <c r="A362" s="271" t="e">
        <f>VLOOKUP($I362,MASTER!$B:$B,2,0)</f>
        <v>#N/A</v>
      </c>
      <c r="C362"/>
      <c r="D362"/>
      <c r="E362"/>
      <c r="F362"/>
      <c r="G362"/>
      <c r="H362"/>
      <c r="I362"/>
      <c r="J362"/>
      <c r="K362"/>
      <c r="L362" s="246"/>
      <c r="M362"/>
      <c r="N362" s="217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</row>
    <row r="363" spans="1:43" s="271" customFormat="1">
      <c r="A363" s="271" t="e">
        <f>VLOOKUP($I363,MASTER!$B:$B,2,0)</f>
        <v>#N/A</v>
      </c>
      <c r="C363"/>
      <c r="D363"/>
      <c r="E363"/>
      <c r="F363"/>
      <c r="G363"/>
      <c r="H363"/>
      <c r="I363"/>
      <c r="J363"/>
      <c r="K363"/>
      <c r="L363" s="246"/>
      <c r="M363"/>
      <c r="N363" s="217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</row>
    <row r="364" spans="1:43" s="271" customFormat="1">
      <c r="A364" s="271" t="e">
        <f>VLOOKUP($I364,MASTER!$B:$B,2,0)</f>
        <v>#N/A</v>
      </c>
      <c r="C364"/>
      <c r="D364"/>
      <c r="E364"/>
      <c r="F364"/>
      <c r="G364"/>
      <c r="H364"/>
      <c r="I364"/>
      <c r="J364"/>
      <c r="K364"/>
      <c r="L364" s="246"/>
      <c r="M364"/>
      <c r="N364" s="217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</row>
    <row r="365" spans="1:43" s="271" customFormat="1">
      <c r="A365" s="271" t="e">
        <f>VLOOKUP($I365,MASTER!$B:$B,2,0)</f>
        <v>#N/A</v>
      </c>
      <c r="C365"/>
      <c r="D365"/>
      <c r="E365"/>
      <c r="F365"/>
      <c r="G365"/>
      <c r="H365"/>
      <c r="I365"/>
      <c r="J365"/>
      <c r="K365"/>
      <c r="L365" s="246"/>
      <c r="M365"/>
      <c r="N365" s="217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</row>
    <row r="366" spans="1:43" s="271" customFormat="1">
      <c r="A366" s="271" t="e">
        <f>VLOOKUP($I366,MASTER!$B:$B,2,0)</f>
        <v>#N/A</v>
      </c>
      <c r="C366"/>
      <c r="D366"/>
      <c r="E366"/>
      <c r="F366"/>
      <c r="G366"/>
      <c r="H366"/>
      <c r="I366"/>
      <c r="J366"/>
      <c r="K366"/>
      <c r="L366" s="246"/>
      <c r="M366"/>
      <c r="N366" s="217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</row>
    <row r="367" spans="1:43" s="271" customFormat="1">
      <c r="A367" s="271" t="e">
        <f>VLOOKUP($I367,MASTER!$B:$B,2,0)</f>
        <v>#N/A</v>
      </c>
      <c r="C367"/>
      <c r="D367"/>
      <c r="E367"/>
      <c r="F367"/>
      <c r="G367"/>
      <c r="H367"/>
      <c r="I367"/>
      <c r="J367"/>
      <c r="K367"/>
      <c r="L367" s="246"/>
      <c r="M367"/>
      <c r="N367" s="21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</row>
    <row r="368" spans="1:43" s="271" customFormat="1">
      <c r="A368" s="271" t="e">
        <f>VLOOKUP($I368,MASTER!$B:$B,2,0)</f>
        <v>#N/A</v>
      </c>
      <c r="C368"/>
      <c r="D368"/>
      <c r="E368"/>
      <c r="F368"/>
      <c r="G368"/>
      <c r="H368"/>
      <c r="I368"/>
      <c r="J368"/>
      <c r="K368"/>
      <c r="L368" s="246"/>
      <c r="M368"/>
      <c r="N368" s="217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</row>
    <row r="369" spans="1:43" s="271" customFormat="1">
      <c r="A369" s="271" t="e">
        <f>VLOOKUP($I369,MASTER!$B:$B,2,0)</f>
        <v>#N/A</v>
      </c>
      <c r="C369"/>
      <c r="D369"/>
      <c r="E369"/>
      <c r="F369"/>
      <c r="G369"/>
      <c r="H369"/>
      <c r="I369"/>
      <c r="J369"/>
      <c r="K369"/>
      <c r="L369" s="246"/>
      <c r="M369"/>
      <c r="N369" s="217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</row>
    <row r="370" spans="1:43" s="271" customFormat="1">
      <c r="A370" s="271" t="e">
        <f>VLOOKUP($I370,MASTER!$B:$B,2,0)</f>
        <v>#N/A</v>
      </c>
      <c r="C370"/>
      <c r="D370"/>
      <c r="E370"/>
      <c r="F370"/>
      <c r="G370"/>
      <c r="H370"/>
      <c r="I370"/>
      <c r="J370"/>
      <c r="K370"/>
      <c r="L370" s="246"/>
      <c r="M370"/>
      <c r="N370" s="217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</row>
    <row r="371" spans="1:43" s="271" customFormat="1">
      <c r="A371" s="271" t="e">
        <f>VLOOKUP($I371,MASTER!$B:$B,2,0)</f>
        <v>#N/A</v>
      </c>
      <c r="C371"/>
      <c r="D371"/>
      <c r="E371"/>
      <c r="F371"/>
      <c r="G371"/>
      <c r="H371"/>
      <c r="I371"/>
      <c r="J371"/>
      <c r="K371"/>
      <c r="L371" s="246"/>
      <c r="M371"/>
      <c r="N371" s="217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</row>
    <row r="372" spans="1:43" s="271" customFormat="1">
      <c r="A372" s="271" t="e">
        <f>VLOOKUP($I372,MASTER!$B:$B,2,0)</f>
        <v>#N/A</v>
      </c>
      <c r="C372"/>
      <c r="D372"/>
      <c r="E372"/>
      <c r="F372"/>
      <c r="G372"/>
      <c r="H372"/>
      <c r="I372"/>
      <c r="J372"/>
      <c r="K372"/>
      <c r="L372" s="246"/>
      <c r="M372"/>
      <c r="N372" s="217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</row>
    <row r="373" spans="1:43" s="271" customFormat="1">
      <c r="A373" s="271" t="e">
        <f>VLOOKUP($I373,MASTER!$B:$B,2,0)</f>
        <v>#N/A</v>
      </c>
      <c r="C373"/>
      <c r="D373"/>
      <c r="E373"/>
      <c r="F373"/>
      <c r="G373"/>
      <c r="H373"/>
      <c r="I373"/>
      <c r="J373"/>
      <c r="K373"/>
      <c r="L373" s="246"/>
      <c r="M373"/>
      <c r="N373" s="217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</row>
    <row r="374" spans="1:43" s="271" customFormat="1">
      <c r="A374" s="271" t="e">
        <f>VLOOKUP($I374,MASTER!$B:$B,2,0)</f>
        <v>#N/A</v>
      </c>
      <c r="C374"/>
      <c r="D374"/>
      <c r="E374"/>
      <c r="F374"/>
      <c r="G374"/>
      <c r="H374"/>
      <c r="I374"/>
      <c r="J374"/>
      <c r="K374"/>
      <c r="L374" s="246"/>
      <c r="M374"/>
      <c r="N374" s="217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</row>
    <row r="375" spans="1:43" s="271" customFormat="1">
      <c r="A375" s="271" t="e">
        <f>VLOOKUP($I375,MASTER!$B:$B,2,0)</f>
        <v>#N/A</v>
      </c>
      <c r="C375"/>
      <c r="D375"/>
      <c r="E375"/>
      <c r="F375"/>
      <c r="G375"/>
      <c r="H375"/>
      <c r="I375"/>
      <c r="J375"/>
      <c r="K375"/>
      <c r="L375" s="246"/>
      <c r="M375"/>
      <c r="N375" s="217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</row>
    <row r="376" spans="1:43" s="271" customFormat="1">
      <c r="A376" s="271" t="e">
        <f>VLOOKUP($I376,MASTER!$B:$B,2,0)</f>
        <v>#N/A</v>
      </c>
      <c r="C376"/>
      <c r="D376"/>
      <c r="E376"/>
      <c r="F376"/>
      <c r="G376"/>
      <c r="H376"/>
      <c r="I376"/>
      <c r="J376"/>
      <c r="K376"/>
      <c r="L376" s="246"/>
      <c r="M376"/>
      <c r="N376" s="217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</row>
    <row r="377" spans="1:43" s="271" customFormat="1">
      <c r="A377" s="271" t="e">
        <f>VLOOKUP($I377,MASTER!$B:$B,2,0)</f>
        <v>#N/A</v>
      </c>
      <c r="C377"/>
      <c r="D377"/>
      <c r="E377"/>
      <c r="F377"/>
      <c r="G377"/>
      <c r="H377"/>
      <c r="I377"/>
      <c r="J377"/>
      <c r="K377"/>
      <c r="L377" s="246"/>
      <c r="M377"/>
      <c r="N377" s="21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</row>
    <row r="378" spans="1:43" s="271" customFormat="1">
      <c r="A378" s="271" t="e">
        <f>VLOOKUP($I378,MASTER!$B:$B,2,0)</f>
        <v>#N/A</v>
      </c>
      <c r="C378"/>
      <c r="D378"/>
      <c r="E378"/>
      <c r="F378"/>
      <c r="G378"/>
      <c r="H378"/>
      <c r="I378"/>
      <c r="J378"/>
      <c r="K378"/>
      <c r="L378" s="246"/>
      <c r="M378"/>
      <c r="N378" s="217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</row>
    <row r="379" spans="1:43" s="271" customFormat="1">
      <c r="A379" s="271" t="e">
        <f>VLOOKUP($I379,MASTER!$B:$B,2,0)</f>
        <v>#N/A</v>
      </c>
      <c r="C379"/>
      <c r="D379"/>
      <c r="E379"/>
      <c r="F379"/>
      <c r="G379"/>
      <c r="H379"/>
      <c r="I379"/>
      <c r="J379"/>
      <c r="K379"/>
      <c r="L379" s="246"/>
      <c r="M379"/>
      <c r="N379" s="217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</row>
    <row r="380" spans="1:43" s="271" customFormat="1">
      <c r="A380" s="271" t="e">
        <f>VLOOKUP($I380,MASTER!$B:$B,2,0)</f>
        <v>#N/A</v>
      </c>
      <c r="C380"/>
      <c r="D380"/>
      <c r="E380"/>
      <c r="F380"/>
      <c r="G380"/>
      <c r="H380"/>
      <c r="I380"/>
      <c r="J380"/>
      <c r="K380"/>
      <c r="L380" s="246"/>
      <c r="M380"/>
      <c r="N380" s="217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</row>
    <row r="381" spans="1:43" s="271" customFormat="1">
      <c r="A381" s="271" t="e">
        <f>VLOOKUP($I381,MASTER!$B:$B,2,0)</f>
        <v>#N/A</v>
      </c>
      <c r="C381"/>
      <c r="D381"/>
      <c r="E381"/>
      <c r="F381"/>
      <c r="G381"/>
      <c r="H381"/>
      <c r="I381"/>
      <c r="J381"/>
      <c r="K381"/>
      <c r="L381" s="246"/>
      <c r="M381"/>
      <c r="N381" s="217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</row>
    <row r="382" spans="1:43" s="271" customFormat="1">
      <c r="A382" s="271" t="e">
        <f>VLOOKUP($I382,MASTER!$B:$B,2,0)</f>
        <v>#N/A</v>
      </c>
      <c r="C382"/>
      <c r="D382"/>
      <c r="E382"/>
      <c r="F382"/>
      <c r="G382"/>
      <c r="H382"/>
      <c r="I382"/>
      <c r="J382"/>
      <c r="K382"/>
      <c r="L382" s="246"/>
      <c r="M382"/>
      <c r="N382" s="217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</row>
    <row r="383" spans="1:43" s="271" customFormat="1">
      <c r="A383" s="271" t="e">
        <f>VLOOKUP($I383,MASTER!$B:$B,2,0)</f>
        <v>#N/A</v>
      </c>
      <c r="C383"/>
      <c r="D383"/>
      <c r="E383"/>
      <c r="F383"/>
      <c r="G383"/>
      <c r="H383"/>
      <c r="I383"/>
      <c r="J383"/>
      <c r="K383"/>
      <c r="L383" s="246"/>
      <c r="M383"/>
      <c r="N383" s="217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</row>
    <row r="384" spans="1:43" s="271" customFormat="1">
      <c r="A384" s="271" t="e">
        <f>VLOOKUP($I384,MASTER!$B:$B,2,0)</f>
        <v>#N/A</v>
      </c>
      <c r="C384"/>
      <c r="D384"/>
      <c r="E384"/>
      <c r="F384"/>
      <c r="G384"/>
      <c r="H384"/>
      <c r="I384"/>
      <c r="J384"/>
      <c r="K384"/>
      <c r="L384" s="246"/>
      <c r="M384"/>
      <c r="N384" s="217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</row>
    <row r="385" spans="1:43" s="271" customFormat="1">
      <c r="A385" s="271" t="e">
        <f>VLOOKUP($I385,MASTER!$B:$B,2,0)</f>
        <v>#N/A</v>
      </c>
      <c r="C385"/>
      <c r="D385"/>
      <c r="E385"/>
      <c r="F385"/>
      <c r="G385"/>
      <c r="H385"/>
      <c r="I385"/>
      <c r="J385"/>
      <c r="K385"/>
      <c r="L385" s="246"/>
      <c r="M385"/>
      <c r="N385" s="217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</row>
    <row r="386" spans="1:43" s="271" customFormat="1">
      <c r="A386" s="271" t="e">
        <f>VLOOKUP($I386,MASTER!$B:$B,2,0)</f>
        <v>#N/A</v>
      </c>
      <c r="C386"/>
      <c r="D386"/>
      <c r="E386"/>
      <c r="F386"/>
      <c r="G386"/>
      <c r="H386"/>
      <c r="I386"/>
      <c r="J386"/>
      <c r="K386"/>
      <c r="L386" s="246"/>
      <c r="M386"/>
      <c r="N386" s="217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</row>
    <row r="387" spans="1:43" s="271" customFormat="1">
      <c r="A387" s="271" t="e">
        <f>VLOOKUP($I387,MASTER!$B:$B,2,0)</f>
        <v>#N/A</v>
      </c>
      <c r="C387"/>
      <c r="D387"/>
      <c r="E387"/>
      <c r="F387"/>
      <c r="G387"/>
      <c r="H387"/>
      <c r="I387"/>
      <c r="J387"/>
      <c r="K387"/>
      <c r="L387" s="246"/>
      <c r="M387"/>
      <c r="N387" s="21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</row>
    <row r="388" spans="1:43" s="271" customFormat="1">
      <c r="A388" s="271" t="e">
        <f>VLOOKUP($I388,MASTER!$B:$B,2,0)</f>
        <v>#N/A</v>
      </c>
      <c r="C388"/>
      <c r="D388"/>
      <c r="E388"/>
      <c r="F388"/>
      <c r="G388"/>
      <c r="H388"/>
      <c r="I388"/>
      <c r="J388"/>
      <c r="K388"/>
      <c r="L388" s="246"/>
      <c r="M388"/>
      <c r="N388" s="217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</row>
    <row r="389" spans="1:43" s="271" customFormat="1">
      <c r="A389" s="271" t="e">
        <f>VLOOKUP($I389,MASTER!$B:$B,2,0)</f>
        <v>#N/A</v>
      </c>
      <c r="C389"/>
      <c r="D389"/>
      <c r="E389"/>
      <c r="F389"/>
      <c r="G389"/>
      <c r="H389"/>
      <c r="I389"/>
      <c r="J389"/>
      <c r="K389"/>
      <c r="L389" s="246"/>
      <c r="M389"/>
      <c r="N389" s="217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</row>
    <row r="390" spans="1:43" s="271" customFormat="1">
      <c r="A390" s="271" t="e">
        <f>VLOOKUP($I390,MASTER!$B:$B,2,0)</f>
        <v>#N/A</v>
      </c>
      <c r="C390"/>
      <c r="D390"/>
      <c r="E390"/>
      <c r="F390"/>
      <c r="G390"/>
      <c r="H390"/>
      <c r="I390"/>
      <c r="J390"/>
      <c r="K390"/>
      <c r="L390" s="246"/>
      <c r="M390"/>
      <c r="N390" s="217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</row>
    <row r="391" spans="1:43" s="271" customFormat="1">
      <c r="A391" s="271" t="e">
        <f>VLOOKUP($I391,MASTER!$B:$B,2,0)</f>
        <v>#N/A</v>
      </c>
      <c r="C391"/>
      <c r="D391"/>
      <c r="E391"/>
      <c r="F391"/>
      <c r="G391"/>
      <c r="H391"/>
      <c r="I391"/>
      <c r="J391"/>
      <c r="K391"/>
      <c r="L391" s="246"/>
      <c r="M391"/>
      <c r="N391" s="217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</row>
    <row r="392" spans="1:43" s="271" customFormat="1">
      <c r="A392" s="271" t="e">
        <f>VLOOKUP($I392,MASTER!$B:$B,2,0)</f>
        <v>#N/A</v>
      </c>
      <c r="C392"/>
      <c r="D392"/>
      <c r="E392"/>
      <c r="F392"/>
      <c r="G392"/>
      <c r="H392"/>
      <c r="I392"/>
      <c r="J392"/>
      <c r="K392"/>
      <c r="L392" s="246"/>
      <c r="M392"/>
      <c r="N392" s="217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</row>
    <row r="393" spans="1:43" s="271" customFormat="1">
      <c r="A393" s="271" t="e">
        <f>VLOOKUP($I393,MASTER!$B:$B,2,0)</f>
        <v>#N/A</v>
      </c>
      <c r="C393"/>
      <c r="D393"/>
      <c r="E393"/>
      <c r="F393"/>
      <c r="G393"/>
      <c r="H393"/>
      <c r="I393"/>
      <c r="J393"/>
      <c r="K393"/>
      <c r="L393" s="246"/>
      <c r="M393"/>
      <c r="N393" s="217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</row>
    <row r="394" spans="1:43" s="271" customFormat="1">
      <c r="A394" s="271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46"/>
      <c r="M394"/>
      <c r="N394" s="217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</row>
    <row r="395" spans="1:43" s="271" customFormat="1">
      <c r="A395" s="271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46"/>
      <c r="M395"/>
      <c r="N395" s="217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</row>
    <row r="396" spans="1:43" s="271" customFormat="1">
      <c r="A396" s="271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46"/>
      <c r="M396"/>
      <c r="N396" s="217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</row>
    <row r="397" spans="1:43" s="271" customFormat="1">
      <c r="A397" s="271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46"/>
      <c r="M397"/>
      <c r="N397" s="21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</row>
    <row r="398" spans="1:43" s="271" customFormat="1">
      <c r="A398" s="271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46"/>
      <c r="M398"/>
      <c r="N398" s="217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</row>
    <row r="399" spans="1:43" s="271" customFormat="1">
      <c r="A399" s="271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46"/>
      <c r="M399"/>
      <c r="N399" s="217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</row>
    <row r="400" spans="1:43" s="271" customFormat="1">
      <c r="A400" s="271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46"/>
      <c r="M400"/>
      <c r="N400" s="217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</row>
    <row r="401" spans="1:43" s="271" customFormat="1">
      <c r="A401" s="271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46"/>
      <c r="M401"/>
      <c r="N401" s="217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</row>
    <row r="402" spans="1:43" s="271" customFormat="1">
      <c r="A402" s="271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46"/>
      <c r="M402"/>
      <c r="N402" s="217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</row>
    <row r="403" spans="1:43" s="271" customFormat="1">
      <c r="A403" s="271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46"/>
      <c r="M403"/>
      <c r="N403" s="217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</row>
    <row r="404" spans="1:43" s="271" customFormat="1">
      <c r="A404" s="271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46"/>
      <c r="M404"/>
      <c r="N404" s="217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</row>
    <row r="405" spans="1:43" s="271" customFormat="1">
      <c r="A405" s="271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46"/>
      <c r="M405"/>
      <c r="N405" s="217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</row>
    <row r="406" spans="1:43" s="271" customFormat="1">
      <c r="A406" s="271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46"/>
      <c r="M406"/>
      <c r="N406" s="217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</row>
    <row r="407" spans="1:43" s="271" customFormat="1">
      <c r="A407" s="271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46"/>
      <c r="M407"/>
      <c r="N407" s="21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</row>
    <row r="408" spans="1:43" s="271" customFormat="1">
      <c r="A408" s="271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46"/>
      <c r="M408"/>
      <c r="N408" s="217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</row>
    <row r="409" spans="1:43" s="271" customFormat="1">
      <c r="A409" s="271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46"/>
      <c r="M409"/>
      <c r="N409" s="217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</row>
    <row r="410" spans="1:43" s="271" customFormat="1">
      <c r="A410" s="271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46"/>
      <c r="M410"/>
      <c r="N410" s="217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</row>
    <row r="411" spans="1:43" s="271" customFormat="1">
      <c r="A411" s="271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46"/>
      <c r="M411"/>
      <c r="N411" s="217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</row>
    <row r="412" spans="1:43" s="271" customFormat="1">
      <c r="A412" s="271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46"/>
      <c r="M412"/>
      <c r="N412" s="217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</row>
    <row r="413" spans="1:43" s="271" customFormat="1">
      <c r="A413" s="271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46"/>
      <c r="M413"/>
      <c r="N413" s="217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</row>
    <row r="414" spans="1:43" s="271" customFormat="1">
      <c r="A414" s="271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46"/>
      <c r="M414"/>
      <c r="N414" s="217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</row>
    <row r="415" spans="1:43" s="271" customFormat="1">
      <c r="A415" s="271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46"/>
      <c r="M415"/>
      <c r="N415" s="217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</row>
    <row r="416" spans="1:43" s="271" customFormat="1">
      <c r="A416" s="271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46"/>
      <c r="M416"/>
      <c r="N416" s="217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</row>
    <row r="417" spans="1:43" s="271" customFormat="1">
      <c r="A417" s="271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46"/>
      <c r="M417"/>
      <c r="N417" s="2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</row>
    <row r="418" spans="1:43" s="271" customFormat="1">
      <c r="A418" s="271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46"/>
      <c r="M418"/>
      <c r="N418" s="217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</row>
    <row r="419" spans="1:43" s="271" customFormat="1">
      <c r="A419" s="271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46"/>
      <c r="M419"/>
      <c r="N419" s="217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</row>
    <row r="420" spans="1:43" s="271" customFormat="1">
      <c r="A420" s="271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46"/>
      <c r="M420"/>
      <c r="N420" s="217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</row>
    <row r="421" spans="1:43" s="271" customFormat="1">
      <c r="A421" s="271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46"/>
      <c r="M421"/>
      <c r="N421" s="217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</row>
    <row r="422" spans="1:43" s="271" customFormat="1">
      <c r="A422" s="271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46"/>
      <c r="M422"/>
      <c r="N422" s="217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</row>
    <row r="423" spans="1:43" s="271" customFormat="1">
      <c r="A423" s="271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46"/>
      <c r="M423"/>
      <c r="N423" s="217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</row>
    <row r="424" spans="1:43" s="271" customFormat="1">
      <c r="A424" s="271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46"/>
      <c r="M424"/>
      <c r="N424" s="217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</row>
    <row r="425" spans="1:43" s="271" customFormat="1">
      <c r="A425" s="271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46"/>
      <c r="M425"/>
      <c r="N425" s="217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</row>
  </sheetData>
  <sheetProtection formatCells="0" formatColumns="0" formatRows="0" insertColumns="0" insertRows="0" insertHyperlinks="0" deleteColumns="0" deleteRows="0" sort="0" autoFilter="0" pivotTables="0"/>
  <mergeCells count="21">
    <mergeCell ref="AG241:AH242"/>
    <mergeCell ref="C246:H247"/>
    <mergeCell ref="W248:Y250"/>
    <mergeCell ref="N292:O292"/>
    <mergeCell ref="AG2:AH3"/>
    <mergeCell ref="N214:O214"/>
    <mergeCell ref="O216:AB217"/>
    <mergeCell ref="O224:X224"/>
    <mergeCell ref="Y224:AB224"/>
    <mergeCell ref="W96:Y98"/>
    <mergeCell ref="N141:O141"/>
    <mergeCell ref="W179:Y181"/>
    <mergeCell ref="AC216:AI217"/>
    <mergeCell ref="AC224:AD224"/>
    <mergeCell ref="AE224:AI224"/>
    <mergeCell ref="AG89:AH90"/>
    <mergeCell ref="C177:H178"/>
    <mergeCell ref="C7:H8"/>
    <mergeCell ref="W9:Y11"/>
    <mergeCell ref="N56:O56"/>
    <mergeCell ref="C94:H95"/>
  </mergeCells>
  <conditionalFormatting sqref="J258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{1A3CDF0F-CE3A-47A8-9A72-01AF2BEF6678}</x14:id>
        </ext>
      </extLst>
    </cfRule>
  </conditionalFormatting>
  <conditionalFormatting sqref="J270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{E24014FE-4BC2-4F69-A47C-16675BEA9F8A}</x14:id>
        </ext>
      </extLst>
    </cfRule>
  </conditionalFormatting>
  <conditionalFormatting sqref="J27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{8B6C5487-EF46-4B85-9310-A321DB003EB4}</x14:id>
        </ext>
      </extLst>
    </cfRule>
  </conditionalFormatting>
  <conditionalFormatting sqref="K25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{34DAEF6A-CC8C-41AF-ACC5-4C5AB50A5FD7}</x14:id>
        </ext>
      </extLst>
    </cfRule>
  </conditionalFormatting>
  <conditionalFormatting sqref="K25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{B2A9F006-D064-4706-817D-D5A2B02E25D0}</x14:id>
        </ext>
      </extLst>
    </cfRule>
  </conditionalFormatting>
  <conditionalFormatting sqref="K25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{DC6226BC-52DF-4FD7-9845-1DD0EAA1F124}</x14:id>
        </ext>
      </extLst>
    </cfRule>
  </conditionalFormatting>
  <conditionalFormatting sqref="K25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{73ECFD79-4020-4B3D-8256-A679AC115909}</x14:id>
        </ext>
      </extLst>
    </cfRule>
  </conditionalFormatting>
  <conditionalFormatting sqref="K25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{C117236F-F15D-4D53-A32E-DEBB1190D598}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{DAB3F36C-F36D-4480-A288-84D73B6A8E21}</x14:id>
        </ext>
      </extLst>
    </cfRule>
  </conditionalFormatting>
  <conditionalFormatting sqref="K258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{C6886679-294F-4120-9950-E0EEFCD0F0E5}</x14:id>
        </ext>
      </extLst>
    </cfRule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{E06F73BC-F0DA-41D0-B764-BAB7098F8FAC}</x14:id>
        </ext>
      </extLst>
    </cfRule>
  </conditionalFormatting>
  <conditionalFormatting sqref="K25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{206E93E0-B08B-4592-8F19-6D53F1C06BDD}</x14:id>
        </ext>
      </extLst>
    </cfRule>
  </conditionalFormatting>
  <conditionalFormatting sqref="K26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{B16C9323-9C8E-49DD-BF78-060B26455DD3}</x14:id>
        </ext>
      </extLst>
    </cfRule>
  </conditionalFormatting>
  <conditionalFormatting sqref="K26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{84882F16-EF06-4F93-88B7-FBC15447BC04}</x14:id>
        </ext>
      </extLst>
    </cfRule>
  </conditionalFormatting>
  <conditionalFormatting sqref="K26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{BDE20E43-E170-4726-8C80-9508D0E5D004}</x14:id>
        </ext>
      </extLst>
    </cfRule>
  </conditionalFormatting>
  <conditionalFormatting sqref="K26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{2E45264C-7700-4A70-A4FE-C701D02DB5EF}</x14:id>
        </ext>
      </extLst>
    </cfRule>
  </conditionalFormatting>
  <conditionalFormatting sqref="K26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{61ED0F45-14AC-4160-AB36-C8600C1D2F25}</x14:id>
        </ext>
      </extLst>
    </cfRule>
  </conditionalFormatting>
  <conditionalFormatting sqref="K26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{A3515DDF-7CFB-4D47-B7E7-D52AADE92FF1}</x14:id>
        </ext>
      </extLst>
    </cfRule>
  </conditionalFormatting>
  <conditionalFormatting sqref="K2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{F7F95BE5-EB2B-4407-9FF8-73B88174A6AF}</x14:id>
        </ext>
      </extLst>
    </cfRule>
  </conditionalFormatting>
  <conditionalFormatting sqref="K26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{25D8AADB-A733-4F39-9B91-76500C3A64A1}</x14:id>
        </ext>
      </extLst>
    </cfRule>
  </conditionalFormatting>
  <conditionalFormatting sqref="K26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{0E8BCCEA-79EA-4433-94FC-C4EE2D36AE8E}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{F9EC17D2-EEAD-480F-AA08-462F97116B1C}</x14:id>
        </ext>
      </extLst>
    </cfRule>
  </conditionalFormatting>
  <conditionalFormatting sqref="K26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{340675D4-D8A6-4CC8-BA43-A9978B1ED144}</x14:id>
        </ext>
      </extLst>
    </cfRule>
  </conditionalFormatting>
  <conditionalFormatting sqref="K270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{1B9572B4-13E7-4B5C-9F96-4FE744448105}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{5BBF7DA6-58C7-43ED-ADAF-7D8AAB8ED82A}</x14:id>
        </ext>
      </extLst>
    </cfRule>
  </conditionalFormatting>
  <conditionalFormatting sqref="K27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{35F33967-EC13-407B-8E97-C00FBA659309}</x14:id>
        </ext>
      </extLst>
    </cfRule>
  </conditionalFormatting>
  <conditionalFormatting sqref="K27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{0D5678F6-68D3-458F-ACCC-E5407C882EA9}</x14:id>
        </ext>
      </extLst>
    </cfRule>
  </conditionalFormatting>
  <conditionalFormatting sqref="K27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{57CA8E3A-F65F-451A-9FEA-D9FBCF331281}</x14:id>
        </ext>
      </extLst>
    </cfRule>
  </conditionalFormatting>
  <conditionalFormatting sqref="K27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{79100206-E7D1-4229-8B42-2B262D8D2426}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{5C5E00CD-7FD0-4F05-BDC9-E7182E5E340A}</x14:id>
        </ext>
      </extLst>
    </cfRule>
  </conditionalFormatting>
  <conditionalFormatting sqref="K275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{25064FB7-870D-47BF-82CF-521C1DD99A18}</x14:id>
        </ext>
      </extLst>
    </cfRule>
  </conditionalFormatting>
  <conditionalFormatting sqref="K27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{B2A11224-E797-4C2F-AF2E-475F68B13287}</x14:id>
        </ext>
      </extLst>
    </cfRule>
  </conditionalFormatting>
  <conditionalFormatting sqref="K27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{5F5371BD-09E9-4F58-B7EF-A5931A399517}</x14:id>
        </ext>
      </extLst>
    </cfRule>
  </conditionalFormatting>
  <conditionalFormatting sqref="K27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{B30DBFE3-02A8-403B-92DE-991FCEA848C3}</x14:id>
        </ext>
      </extLst>
    </cfRule>
  </conditionalFormatting>
  <conditionalFormatting sqref="K27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{D4A640EF-8262-41DD-A707-D301A948003B}</x14:id>
        </ext>
      </extLst>
    </cfRule>
  </conditionalFormatting>
  <conditionalFormatting sqref="K28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{A270100A-FCE6-4156-A878-8CCF7EA76042}</x14:id>
        </ext>
      </extLst>
    </cfRule>
  </conditionalFormatting>
  <conditionalFormatting sqref="K28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{019BCE5A-E5A5-4A7F-85D9-1C951B9EE26D}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{58867565-623B-47B6-BC4E-DCEA302122C1}</x14:id>
        </ext>
      </extLst>
    </cfRule>
  </conditionalFormatting>
  <conditionalFormatting sqref="K282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{CBD4B7A8-4336-4254-8215-55AA05116148}</x14:id>
        </ext>
      </extLst>
    </cfRule>
  </conditionalFormatting>
  <conditionalFormatting sqref="K28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{6BD7880C-5126-420C-8670-B99F0EEF106F}</x14:id>
        </ext>
      </extLst>
    </cfRule>
  </conditionalFormatting>
  <conditionalFormatting sqref="K28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{7609C69C-BE50-4A03-B922-CAEBDD6C5F46}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{6B50EFAD-0801-48D3-A3E0-A5C06C3C4D7F}</x14:id>
        </ext>
      </extLst>
    </cfRule>
  </conditionalFormatting>
  <conditionalFormatting sqref="K28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{A4B7B23E-2964-4CEC-B9B7-233A127D5358}</x14:id>
        </ext>
      </extLst>
    </cfRule>
  </conditionalFormatting>
  <conditionalFormatting sqref="AD14:AG53 AD185:AG212 AD101:AG138 AD253:AG289">
    <cfRule type="cellIs" dxfId="3" priority="734" operator="equal">
      <formula>0</formula>
    </cfRule>
  </conditionalFormatting>
  <conditionalFormatting sqref="AD14:AG53 AD185:AG212">
    <cfRule type="cellIs" dxfId="2" priority="733" operator="equal">
      <formula>0</formula>
    </cfRule>
  </conditionalFormatting>
  <printOptions horizontalCentered="1"/>
  <pageMargins left="0" right="0" top="0" bottom="0" header="0.31496062992125984" footer="0.31496062992125984"/>
  <pageSetup paperSize="9" scale="23" fitToHeight="4" orientation="portrait" r:id="rId1"/>
  <rowBreaks count="3" manualBreakCount="3">
    <brk id="87" min="2" max="33" man="1"/>
    <brk id="157" min="2" max="33" man="1"/>
    <brk id="239" min="2" max="33" man="1"/>
  </row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3CDF0F-CE3A-47A8-9A72-01AF2BEF66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J258</xm:sqref>
        </x14:conditionalFormatting>
        <x14:conditionalFormatting xmlns:xm="http://schemas.microsoft.com/office/excel/2006/main">
          <x14:cfRule type="dataBar" id="{E24014FE-4BC2-4F69-A47C-16675BEA9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J270</xm:sqref>
        </x14:conditionalFormatting>
        <x14:conditionalFormatting xmlns:xm="http://schemas.microsoft.com/office/excel/2006/main">
          <x14:cfRule type="dataBar" id="{8B6C5487-EF46-4B85-9310-A321DB003E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J274</xm:sqref>
        </x14:conditionalFormatting>
        <x14:conditionalFormatting xmlns:xm="http://schemas.microsoft.com/office/excel/2006/main">
          <x14:cfRule type="dataBar" id="{34DAEF6A-CC8C-41AF-ACC5-4C5AB50A5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K253</xm:sqref>
        </x14:conditionalFormatting>
        <x14:conditionalFormatting xmlns:xm="http://schemas.microsoft.com/office/excel/2006/main">
          <x14:cfRule type="dataBar" id="{B2A9F006-D064-4706-817D-D5A2B02E2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K254</xm:sqref>
        </x14:conditionalFormatting>
        <x14:conditionalFormatting xmlns:xm="http://schemas.microsoft.com/office/excel/2006/main">
          <x14:cfRule type="dataBar" id="{DC6226BC-52DF-4FD7-9845-1DD0EAA1F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K255</xm:sqref>
        </x14:conditionalFormatting>
        <x14:conditionalFormatting xmlns:xm="http://schemas.microsoft.com/office/excel/2006/main">
          <x14:cfRule type="dataBar" id="{73ECFD79-4020-4B3D-8256-A679AC115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K256</xm:sqref>
        </x14:conditionalFormatting>
        <x14:conditionalFormatting xmlns:xm="http://schemas.microsoft.com/office/excel/2006/main">
          <x14:cfRule type="dataBar" id="{C117236F-F15D-4D53-A32E-DEBB1190D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B3F36C-F36D-4480-A288-84D73B6A8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C6886679-294F-4120-9950-E0EEFCD0F0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6F73BC-F0DA-41D0-B764-BAB7098F8F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K258</xm:sqref>
        </x14:conditionalFormatting>
        <x14:conditionalFormatting xmlns:xm="http://schemas.microsoft.com/office/excel/2006/main">
          <x14:cfRule type="dataBar" id="{206E93E0-B08B-4592-8F19-6D53F1C06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K259</xm:sqref>
        </x14:conditionalFormatting>
        <x14:conditionalFormatting xmlns:xm="http://schemas.microsoft.com/office/excel/2006/main">
          <x14:cfRule type="dataBar" id="{B16C9323-9C8E-49DD-BF78-060B26455D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K260</xm:sqref>
        </x14:conditionalFormatting>
        <x14:conditionalFormatting xmlns:xm="http://schemas.microsoft.com/office/excel/2006/main">
          <x14:cfRule type="dataBar" id="{84882F16-EF06-4F93-88B7-FBC15447B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K261</xm:sqref>
        </x14:conditionalFormatting>
        <x14:conditionalFormatting xmlns:xm="http://schemas.microsoft.com/office/excel/2006/main">
          <x14:cfRule type="dataBar" id="{BDE20E43-E170-4726-8C80-9508D0E5D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K262</xm:sqref>
        </x14:conditionalFormatting>
        <x14:conditionalFormatting xmlns:xm="http://schemas.microsoft.com/office/excel/2006/main">
          <x14:cfRule type="dataBar" id="{2E45264C-7700-4A70-A4FE-C701D02DB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K263</xm:sqref>
        </x14:conditionalFormatting>
        <x14:conditionalFormatting xmlns:xm="http://schemas.microsoft.com/office/excel/2006/main">
          <x14:cfRule type="dataBar" id="{61ED0F45-14AC-4160-AB36-C8600C1D2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K264</xm:sqref>
        </x14:conditionalFormatting>
        <x14:conditionalFormatting xmlns:xm="http://schemas.microsoft.com/office/excel/2006/main">
          <x14:cfRule type="dataBar" id="{A3515DDF-7CFB-4D47-B7E7-D52AADE92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K265</xm:sqref>
        </x14:conditionalFormatting>
        <x14:conditionalFormatting xmlns:xm="http://schemas.microsoft.com/office/excel/2006/main">
          <x14:cfRule type="dataBar" id="{F7F95BE5-EB2B-4407-9FF8-73B88174A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K266</xm:sqref>
        </x14:conditionalFormatting>
        <x14:conditionalFormatting xmlns:xm="http://schemas.microsoft.com/office/excel/2006/main">
          <x14:cfRule type="dataBar" id="{25D8AADB-A733-4F39-9B91-76500C3A6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K267</xm:sqref>
        </x14:conditionalFormatting>
        <x14:conditionalFormatting xmlns:xm="http://schemas.microsoft.com/office/excel/2006/main">
          <x14:cfRule type="dataBar" id="{0E8BCCEA-79EA-4433-94FC-C4EE2D36A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EC17D2-EEAD-480F-AA08-462F97116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K268</xm:sqref>
        </x14:conditionalFormatting>
        <x14:conditionalFormatting xmlns:xm="http://schemas.microsoft.com/office/excel/2006/main">
          <x14:cfRule type="dataBar" id="{340675D4-D8A6-4CC8-BA43-A9978B1ED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K269</xm:sqref>
        </x14:conditionalFormatting>
        <x14:conditionalFormatting xmlns:xm="http://schemas.microsoft.com/office/excel/2006/main">
          <x14:cfRule type="dataBar" id="{1B9572B4-13E7-4B5C-9F96-4FE744448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BF7DA6-58C7-43ED-ADAF-7D8AAB8ED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K270</xm:sqref>
        </x14:conditionalFormatting>
        <x14:conditionalFormatting xmlns:xm="http://schemas.microsoft.com/office/excel/2006/main">
          <x14:cfRule type="dataBar" id="{35F33967-EC13-407B-8E97-C00FBA659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K271</xm:sqref>
        </x14:conditionalFormatting>
        <x14:conditionalFormatting xmlns:xm="http://schemas.microsoft.com/office/excel/2006/main">
          <x14:cfRule type="dataBar" id="{0D5678F6-68D3-458F-ACCC-E5407C882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K272</xm:sqref>
        </x14:conditionalFormatting>
        <x14:conditionalFormatting xmlns:xm="http://schemas.microsoft.com/office/excel/2006/main">
          <x14:cfRule type="dataBar" id="{57CA8E3A-F65F-451A-9FEA-D9FBCF3312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K273</xm:sqref>
        </x14:conditionalFormatting>
        <x14:conditionalFormatting xmlns:xm="http://schemas.microsoft.com/office/excel/2006/main">
          <x14:cfRule type="dataBar" id="{79100206-E7D1-4229-8B42-2B262D8D24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5E00CD-7FD0-4F05-BDC9-E7182E5E3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25064FB7-870D-47BF-82CF-521C1DD99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K275</xm:sqref>
        </x14:conditionalFormatting>
        <x14:conditionalFormatting xmlns:xm="http://schemas.microsoft.com/office/excel/2006/main">
          <x14:cfRule type="dataBar" id="{B2A11224-E797-4C2F-AF2E-475F68B13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K276</xm:sqref>
        </x14:conditionalFormatting>
        <x14:conditionalFormatting xmlns:xm="http://schemas.microsoft.com/office/excel/2006/main">
          <x14:cfRule type="dataBar" id="{5F5371BD-09E9-4F58-B7EF-A5931A399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K277</xm:sqref>
        </x14:conditionalFormatting>
        <x14:conditionalFormatting xmlns:xm="http://schemas.microsoft.com/office/excel/2006/main">
          <x14:cfRule type="dataBar" id="{B30DBFE3-02A8-403B-92DE-991FCEA84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K278</xm:sqref>
        </x14:conditionalFormatting>
        <x14:conditionalFormatting xmlns:xm="http://schemas.microsoft.com/office/excel/2006/main">
          <x14:cfRule type="dataBar" id="{D4A640EF-8262-41DD-A707-D301A9480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K279</xm:sqref>
        </x14:conditionalFormatting>
        <x14:conditionalFormatting xmlns:xm="http://schemas.microsoft.com/office/excel/2006/main">
          <x14:cfRule type="dataBar" id="{A270100A-FCE6-4156-A878-8CCF7EA76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K280</xm:sqref>
        </x14:conditionalFormatting>
        <x14:conditionalFormatting xmlns:xm="http://schemas.microsoft.com/office/excel/2006/main">
          <x14:cfRule type="dataBar" id="{019BCE5A-E5A5-4A7F-85D9-1C951B9EE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867565-623B-47B6-BC4E-DCEA30212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CBD4B7A8-4336-4254-8215-55AA05116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K282</xm:sqref>
        </x14:conditionalFormatting>
        <x14:conditionalFormatting xmlns:xm="http://schemas.microsoft.com/office/excel/2006/main">
          <x14:cfRule type="dataBar" id="{6BD7880C-5126-420C-8670-B99F0EEF1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K283</xm:sqref>
        </x14:conditionalFormatting>
        <x14:conditionalFormatting xmlns:xm="http://schemas.microsoft.com/office/excel/2006/main">
          <x14:cfRule type="dataBar" id="{7609C69C-BE50-4A03-B922-CAEBDD6C5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50EFAD-0801-48D3-A3E0-A5C06C3C4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A4B7B23E-2964-4CEC-B9B7-233A127D5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J6:Y72"/>
  <sheetViews>
    <sheetView zoomScale="40" zoomScaleNormal="40" workbookViewId="0">
      <selection activeCell="O15" sqref="O15"/>
    </sheetView>
  </sheetViews>
  <sheetFormatPr defaultColWidth="9.140625" defaultRowHeight="15"/>
  <cols>
    <col min="1" max="4" width="9.140625" style="236"/>
    <col min="5" max="5" width="12" style="236" customWidth="1"/>
    <col min="6" max="7" width="9.140625" style="236"/>
    <col min="8" max="25" width="16.7109375" style="236" customWidth="1"/>
    <col min="26" max="16384" width="9.140625" style="236"/>
  </cols>
  <sheetData>
    <row r="6" spans="10:25" ht="15.75" thickBot="1"/>
    <row r="7" spans="10:25" ht="23.25" customHeight="1" thickBot="1">
      <c r="J7" s="831" t="s">
        <v>1493</v>
      </c>
      <c r="K7" s="832"/>
      <c r="L7" s="831" t="s">
        <v>1463</v>
      </c>
      <c r="M7" s="835"/>
      <c r="N7" s="835"/>
      <c r="O7" s="832"/>
      <c r="P7" s="831" t="s">
        <v>1464</v>
      </c>
      <c r="Q7" s="835"/>
      <c r="R7" s="835"/>
      <c r="S7" s="832"/>
      <c r="T7" s="831" t="s">
        <v>1492</v>
      </c>
      <c r="U7" s="835"/>
      <c r="V7" s="835"/>
      <c r="W7" s="832"/>
    </row>
    <row r="8" spans="10:25" ht="23.25" customHeight="1" thickBot="1">
      <c r="J8" s="831" t="s">
        <v>1491</v>
      </c>
      <c r="K8" s="832"/>
      <c r="L8" s="831" t="s">
        <v>1489</v>
      </c>
      <c r="M8" s="832"/>
      <c r="N8" s="831" t="s">
        <v>1490</v>
      </c>
      <c r="O8" s="832"/>
      <c r="P8" s="831" t="s">
        <v>1460</v>
      </c>
      <c r="Q8" s="832"/>
      <c r="R8" s="831" t="s">
        <v>1462</v>
      </c>
      <c r="S8" s="832"/>
      <c r="T8" s="831" t="s">
        <v>1466</v>
      </c>
      <c r="U8" s="832"/>
      <c r="V8" s="831" t="s">
        <v>1461</v>
      </c>
      <c r="W8" s="832"/>
      <c r="X8" s="831" t="s">
        <v>1461</v>
      </c>
      <c r="Y8" s="832"/>
    </row>
    <row r="9" spans="10:25" ht="27" customHeight="1">
      <c r="J9" s="482"/>
      <c r="K9" s="483"/>
      <c r="L9" s="482"/>
      <c r="M9" s="483"/>
      <c r="N9" s="482"/>
      <c r="O9" s="483"/>
      <c r="P9" s="482"/>
      <c r="Q9" s="483"/>
      <c r="R9" s="482"/>
      <c r="S9" s="483"/>
      <c r="T9" s="482"/>
      <c r="U9" s="483"/>
      <c r="V9" s="482"/>
      <c r="W9" s="483"/>
      <c r="X9" s="482"/>
      <c r="Y9" s="483"/>
    </row>
    <row r="10" spans="10:25" ht="27" customHeight="1">
      <c r="J10" s="484"/>
      <c r="K10" s="485"/>
      <c r="L10" s="484"/>
      <c r="M10" s="485"/>
      <c r="N10" s="484"/>
      <c r="O10" s="485"/>
      <c r="P10" s="484"/>
      <c r="Q10" s="485"/>
      <c r="R10" s="484"/>
      <c r="S10" s="485"/>
      <c r="T10" s="484"/>
      <c r="U10" s="485"/>
      <c r="V10" s="484"/>
      <c r="W10" s="485"/>
      <c r="X10" s="484"/>
      <c r="Y10" s="485"/>
    </row>
    <row r="11" spans="10:25" ht="27" customHeight="1">
      <c r="J11" s="484"/>
      <c r="K11" s="485"/>
      <c r="L11" s="484"/>
      <c r="M11" s="485"/>
      <c r="N11" s="484"/>
      <c r="O11" s="485"/>
      <c r="P11" s="484"/>
      <c r="Q11" s="485"/>
      <c r="R11" s="484"/>
      <c r="S11" s="485"/>
      <c r="T11" s="484"/>
      <c r="U11" s="485"/>
      <c r="V11" s="484"/>
      <c r="W11" s="485"/>
      <c r="X11" s="484"/>
      <c r="Y11" s="485"/>
    </row>
    <row r="12" spans="10:25" ht="27" customHeight="1">
      <c r="J12" s="484"/>
      <c r="K12" s="485"/>
      <c r="L12" s="484"/>
      <c r="M12" s="485"/>
      <c r="N12" s="484"/>
      <c r="O12" s="485"/>
      <c r="P12" s="484"/>
      <c r="Q12" s="485"/>
      <c r="R12" s="484"/>
      <c r="S12" s="485"/>
      <c r="T12" s="484"/>
      <c r="U12" s="485"/>
      <c r="V12" s="484"/>
      <c r="W12" s="485"/>
      <c r="X12" s="484"/>
      <c r="Y12" s="485"/>
    </row>
    <row r="13" spans="10:25" ht="27" customHeight="1" thickBot="1">
      <c r="J13" s="484"/>
      <c r="K13" s="485"/>
      <c r="L13" s="484"/>
      <c r="M13" s="485"/>
      <c r="N13" s="484"/>
      <c r="O13" s="485"/>
      <c r="P13" s="484"/>
      <c r="Q13" s="485"/>
      <c r="R13" s="484"/>
      <c r="S13" s="485"/>
      <c r="T13" s="486"/>
      <c r="U13" s="487"/>
      <c r="V13" s="486"/>
      <c r="W13" s="487"/>
      <c r="X13" s="486"/>
      <c r="Y13" s="487"/>
    </row>
    <row r="14" spans="10:25" s="488" customFormat="1" ht="23.25" customHeight="1" thickBot="1">
      <c r="J14" s="833" t="s">
        <v>1494</v>
      </c>
      <c r="K14" s="834"/>
      <c r="L14" s="833" t="s">
        <v>1498</v>
      </c>
      <c r="M14" s="834"/>
      <c r="N14" s="833" t="s">
        <v>1565</v>
      </c>
      <c r="O14" s="834"/>
      <c r="P14" s="833" t="s">
        <v>1497</v>
      </c>
      <c r="Q14" s="834"/>
      <c r="R14" s="833" t="s">
        <v>1552</v>
      </c>
      <c r="S14" s="834"/>
      <c r="T14" s="833" t="s">
        <v>1527</v>
      </c>
      <c r="U14" s="834"/>
      <c r="V14" s="833" t="s">
        <v>1496</v>
      </c>
      <c r="W14" s="834"/>
      <c r="X14" s="833" t="s">
        <v>1496</v>
      </c>
      <c r="Y14" s="834"/>
    </row>
    <row r="16" spans="10:25" ht="15.75" thickBot="1"/>
    <row r="17" spans="10:25" ht="23.25" customHeight="1" thickBot="1">
      <c r="J17" s="831" t="s">
        <v>1493</v>
      </c>
      <c r="K17" s="832"/>
      <c r="L17" s="831" t="s">
        <v>1463</v>
      </c>
      <c r="M17" s="835"/>
      <c r="N17" s="835"/>
      <c r="O17" s="832"/>
      <c r="P17" s="831" t="s">
        <v>1464</v>
      </c>
      <c r="Q17" s="835"/>
      <c r="R17" s="835"/>
      <c r="S17" s="832"/>
      <c r="T17" s="831" t="s">
        <v>1492</v>
      </c>
      <c r="U17" s="835"/>
      <c r="V17" s="835"/>
      <c r="W17" s="832"/>
    </row>
    <row r="18" spans="10:25" ht="23.25" customHeight="1" thickBot="1">
      <c r="J18" s="831" t="s">
        <v>1491</v>
      </c>
      <c r="K18" s="832"/>
      <c r="L18" s="831" t="s">
        <v>1489</v>
      </c>
      <c r="M18" s="832"/>
      <c r="N18" s="831" t="s">
        <v>1490</v>
      </c>
      <c r="O18" s="832"/>
      <c r="P18" s="831" t="s">
        <v>1460</v>
      </c>
      <c r="Q18" s="832"/>
      <c r="R18" s="831" t="s">
        <v>1462</v>
      </c>
      <c r="S18" s="832"/>
      <c r="T18" s="831" t="s">
        <v>1466</v>
      </c>
      <c r="U18" s="832"/>
      <c r="V18" s="831" t="s">
        <v>1461</v>
      </c>
      <c r="W18" s="832"/>
      <c r="X18" s="831" t="s">
        <v>1461</v>
      </c>
      <c r="Y18" s="832"/>
    </row>
    <row r="19" spans="10:25" ht="27" customHeight="1">
      <c r="J19" s="482"/>
      <c r="K19" s="483"/>
      <c r="L19" s="482"/>
      <c r="M19" s="483"/>
      <c r="N19" s="482"/>
      <c r="O19" s="483"/>
      <c r="P19" s="482"/>
      <c r="Q19" s="483"/>
      <c r="R19" s="482"/>
      <c r="S19" s="483"/>
      <c r="T19" s="482"/>
      <c r="U19" s="483"/>
      <c r="V19" s="482"/>
      <c r="W19" s="483"/>
      <c r="X19" s="482"/>
      <c r="Y19" s="483"/>
    </row>
    <row r="20" spans="10:25" ht="27" customHeight="1">
      <c r="J20" s="484"/>
      <c r="K20" s="485"/>
      <c r="L20" s="484"/>
      <c r="M20" s="485"/>
      <c r="N20" s="484"/>
      <c r="O20" s="485"/>
      <c r="P20" s="484"/>
      <c r="Q20" s="485"/>
      <c r="R20" s="484"/>
      <c r="S20" s="485"/>
      <c r="T20" s="484"/>
      <c r="U20" s="485"/>
      <c r="V20" s="484"/>
      <c r="W20" s="485"/>
      <c r="X20" s="484"/>
      <c r="Y20" s="485"/>
    </row>
    <row r="21" spans="10:25" ht="27" customHeight="1">
      <c r="J21" s="484"/>
      <c r="K21" s="485"/>
      <c r="L21" s="484"/>
      <c r="M21" s="485"/>
      <c r="N21" s="484"/>
      <c r="O21" s="485"/>
      <c r="P21" s="484"/>
      <c r="Q21" s="485"/>
      <c r="R21" s="484"/>
      <c r="S21" s="485"/>
      <c r="T21" s="484"/>
      <c r="U21" s="485"/>
      <c r="V21" s="484"/>
      <c r="W21" s="485"/>
      <c r="X21" s="484"/>
      <c r="Y21" s="485"/>
    </row>
    <row r="22" spans="10:25" ht="27" customHeight="1">
      <c r="J22" s="484"/>
      <c r="K22" s="485"/>
      <c r="L22" s="484"/>
      <c r="M22" s="485"/>
      <c r="N22" s="484"/>
      <c r="O22" s="485"/>
      <c r="P22" s="484"/>
      <c r="Q22" s="485"/>
      <c r="R22" s="484"/>
      <c r="S22" s="485"/>
      <c r="T22" s="484"/>
      <c r="U22" s="485"/>
      <c r="V22" s="484"/>
      <c r="W22" s="485"/>
      <c r="X22" s="484"/>
      <c r="Y22" s="485"/>
    </row>
    <row r="23" spans="10:25" ht="27" customHeight="1" thickBot="1">
      <c r="J23" s="484"/>
      <c r="K23" s="485"/>
      <c r="L23" s="484"/>
      <c r="M23" s="485"/>
      <c r="N23" s="484"/>
      <c r="O23" s="485"/>
      <c r="P23" s="484"/>
      <c r="Q23" s="485"/>
      <c r="R23" s="484"/>
      <c r="S23" s="485"/>
      <c r="T23" s="486"/>
      <c r="U23" s="487"/>
      <c r="V23" s="486"/>
      <c r="W23" s="487"/>
      <c r="X23" s="486"/>
      <c r="Y23" s="487"/>
    </row>
    <row r="24" spans="10:25" s="488" customFormat="1" ht="23.25" customHeight="1" thickBot="1">
      <c r="J24" s="833" t="s">
        <v>1494</v>
      </c>
      <c r="K24" s="834"/>
      <c r="L24" s="833" t="s">
        <v>1498</v>
      </c>
      <c r="M24" s="834"/>
      <c r="N24" s="833" t="s">
        <v>1495</v>
      </c>
      <c r="O24" s="834"/>
      <c r="P24" s="833" t="s">
        <v>1553</v>
      </c>
      <c r="Q24" s="834"/>
      <c r="R24" s="833" t="s">
        <v>1552</v>
      </c>
      <c r="S24" s="834"/>
      <c r="T24" s="833" t="s">
        <v>1554</v>
      </c>
      <c r="U24" s="834"/>
      <c r="V24" s="833" t="s">
        <v>1555</v>
      </c>
      <c r="W24" s="834"/>
      <c r="X24" s="833" t="s">
        <v>1555</v>
      </c>
      <c r="Y24" s="834"/>
    </row>
    <row r="25" spans="10:25" s="488" customFormat="1" ht="23.25" customHeight="1">
      <c r="J25" s="737"/>
      <c r="K25" s="737"/>
      <c r="L25" s="737"/>
      <c r="M25" s="737"/>
      <c r="N25" s="737"/>
      <c r="O25" s="737"/>
      <c r="P25" s="737"/>
      <c r="Q25" s="737"/>
      <c r="R25" s="737"/>
      <c r="S25" s="737"/>
      <c r="T25" s="737"/>
      <c r="U25" s="737"/>
      <c r="V25" s="737"/>
      <c r="W25" s="737"/>
      <c r="X25" s="737"/>
      <c r="Y25" s="737"/>
    </row>
    <row r="26" spans="10:25" s="488" customFormat="1" ht="23.25" customHeight="1">
      <c r="J26" s="737"/>
      <c r="K26" s="737"/>
      <c r="L26" s="737"/>
      <c r="M26" s="737"/>
      <c r="N26" s="737"/>
      <c r="O26" s="737"/>
      <c r="P26" s="737"/>
      <c r="Q26" s="737"/>
      <c r="R26" s="737"/>
      <c r="S26" s="737"/>
      <c r="T26" s="737"/>
      <c r="U26" s="737"/>
      <c r="V26" s="737"/>
      <c r="W26" s="737"/>
      <c r="X26" s="737"/>
      <c r="Y26" s="737"/>
    </row>
    <row r="27" spans="10:25" s="488" customFormat="1" ht="23.25" customHeight="1">
      <c r="J27" s="737"/>
      <c r="K27" s="737"/>
      <c r="L27" s="737"/>
      <c r="M27" s="737"/>
      <c r="N27" s="737"/>
      <c r="O27" s="737"/>
      <c r="P27" s="737"/>
      <c r="Q27" s="737"/>
      <c r="R27" s="737"/>
      <c r="S27" s="737"/>
      <c r="T27" s="737"/>
      <c r="U27" s="737"/>
      <c r="V27" s="737"/>
      <c r="W27" s="737"/>
      <c r="X27" s="737"/>
      <c r="Y27" s="737"/>
    </row>
    <row r="28" spans="10:25" s="488" customFormat="1" ht="23.25" customHeight="1">
      <c r="J28" s="737"/>
      <c r="K28" s="737"/>
      <c r="L28" s="737"/>
      <c r="M28" s="737"/>
      <c r="N28" s="737"/>
      <c r="O28" s="737"/>
      <c r="P28" s="737"/>
      <c r="Q28" s="737"/>
      <c r="R28" s="737"/>
      <c r="S28" s="737"/>
      <c r="T28" s="737"/>
      <c r="U28" s="737"/>
      <c r="V28" s="737"/>
      <c r="W28" s="737"/>
      <c r="X28" s="737"/>
      <c r="Y28" s="737"/>
    </row>
    <row r="29" spans="10:25" s="488" customFormat="1" ht="23.25" customHeight="1">
      <c r="J29" s="737"/>
      <c r="K29" s="737"/>
      <c r="L29" s="737"/>
      <c r="M29" s="737"/>
      <c r="N29" s="737"/>
      <c r="O29" s="737"/>
      <c r="P29" s="737"/>
      <c r="Q29" s="737"/>
      <c r="R29" s="737"/>
      <c r="S29" s="737"/>
      <c r="T29" s="737"/>
      <c r="U29" s="737"/>
      <c r="V29" s="737"/>
      <c r="W29" s="737"/>
      <c r="X29" s="737"/>
      <c r="Y29" s="737"/>
    </row>
    <row r="64" ht="15.75" thickBot="1"/>
    <row r="65" spans="10:25" ht="23.25" customHeight="1" thickBot="1">
      <c r="J65" s="831" t="s">
        <v>1493</v>
      </c>
      <c r="K65" s="835"/>
      <c r="L65" s="835"/>
      <c r="M65" s="835"/>
      <c r="N65" s="831" t="s">
        <v>1463</v>
      </c>
      <c r="O65" s="835"/>
      <c r="P65" s="835"/>
      <c r="Q65" s="832"/>
      <c r="R65" s="831" t="s">
        <v>1464</v>
      </c>
      <c r="S65" s="835"/>
      <c r="T65" s="835"/>
      <c r="U65" s="832"/>
      <c r="V65" s="831" t="s">
        <v>1492</v>
      </c>
      <c r="W65" s="832"/>
    </row>
    <row r="66" spans="10:25" ht="23.25" customHeight="1" thickBot="1">
      <c r="J66" s="831" t="s">
        <v>1489</v>
      </c>
      <c r="K66" s="832"/>
      <c r="L66" s="831" t="s">
        <v>1490</v>
      </c>
      <c r="M66" s="832"/>
      <c r="N66" s="831" t="s">
        <v>1460</v>
      </c>
      <c r="O66" s="832"/>
      <c r="P66" s="831" t="s">
        <v>1460</v>
      </c>
      <c r="Q66" s="832"/>
      <c r="R66" s="831" t="s">
        <v>1466</v>
      </c>
      <c r="S66" s="832"/>
      <c r="T66" s="831" t="s">
        <v>1461</v>
      </c>
      <c r="U66" s="832"/>
      <c r="V66" s="831" t="s">
        <v>1559</v>
      </c>
      <c r="W66" s="832"/>
      <c r="X66" s="831" t="s">
        <v>1461</v>
      </c>
      <c r="Y66" s="832"/>
    </row>
    <row r="67" spans="10:25" ht="27" customHeight="1">
      <c r="J67" s="482"/>
      <c r="K67" s="483"/>
      <c r="L67" s="482"/>
      <c r="M67" s="483"/>
      <c r="N67" s="482"/>
      <c r="O67" s="483"/>
      <c r="P67" s="482"/>
      <c r="Q67" s="483"/>
      <c r="R67" s="482"/>
      <c r="S67" s="483"/>
      <c r="T67" s="482"/>
      <c r="U67" s="483"/>
      <c r="V67" s="482"/>
      <c r="W67" s="483"/>
      <c r="X67" s="482"/>
      <c r="Y67" s="483"/>
    </row>
    <row r="68" spans="10:25" ht="27" customHeight="1">
      <c r="J68" s="484"/>
      <c r="K68" s="485"/>
      <c r="L68" s="484"/>
      <c r="M68" s="485"/>
      <c r="N68" s="484"/>
      <c r="O68" s="485"/>
      <c r="P68" s="484"/>
      <c r="Q68" s="485"/>
      <c r="R68" s="484"/>
      <c r="S68" s="485"/>
      <c r="T68" s="484"/>
      <c r="U68" s="485"/>
      <c r="V68" s="484"/>
      <c r="W68" s="485"/>
      <c r="X68" s="484"/>
      <c r="Y68" s="485"/>
    </row>
    <row r="69" spans="10:25" ht="27" customHeight="1">
      <c r="J69" s="484"/>
      <c r="K69" s="485"/>
      <c r="L69" s="484"/>
      <c r="M69" s="485"/>
      <c r="N69" s="484"/>
      <c r="O69" s="485"/>
      <c r="P69" s="484"/>
      <c r="Q69" s="485"/>
      <c r="R69" s="484"/>
      <c r="S69" s="485"/>
      <c r="T69" s="484"/>
      <c r="U69" s="485"/>
      <c r="V69" s="484"/>
      <c r="W69" s="485"/>
      <c r="X69" s="484"/>
      <c r="Y69" s="485"/>
    </row>
    <row r="70" spans="10:25" ht="27" customHeight="1">
      <c r="J70" s="484"/>
      <c r="K70" s="485"/>
      <c r="L70" s="484"/>
      <c r="M70" s="485"/>
      <c r="N70" s="484"/>
      <c r="O70" s="485"/>
      <c r="P70" s="484"/>
      <c r="Q70" s="485"/>
      <c r="R70" s="484"/>
      <c r="S70" s="485"/>
      <c r="T70" s="484"/>
      <c r="U70" s="485"/>
      <c r="V70" s="484"/>
      <c r="W70" s="485"/>
      <c r="X70" s="484"/>
      <c r="Y70" s="485"/>
    </row>
    <row r="71" spans="10:25" ht="27" customHeight="1" thickBot="1">
      <c r="J71" s="484"/>
      <c r="K71" s="485"/>
      <c r="L71" s="484"/>
      <c r="M71" s="485"/>
      <c r="N71" s="484"/>
      <c r="O71" s="485"/>
      <c r="P71" s="484"/>
      <c r="Q71" s="485"/>
      <c r="R71" s="484"/>
      <c r="S71" s="485"/>
      <c r="T71" s="486"/>
      <c r="U71" s="487"/>
      <c r="V71" s="486"/>
      <c r="W71" s="487"/>
      <c r="X71" s="486"/>
      <c r="Y71" s="487"/>
    </row>
    <row r="72" spans="10:25" s="488" customFormat="1" ht="23.25" customHeight="1" thickBot="1">
      <c r="J72" s="833" t="s">
        <v>1498</v>
      </c>
      <c r="K72" s="834"/>
      <c r="L72" s="833" t="s">
        <v>1495</v>
      </c>
      <c r="M72" s="834"/>
      <c r="N72" s="833" t="s">
        <v>1497</v>
      </c>
      <c r="O72" s="834"/>
      <c r="P72" s="833" t="s">
        <v>1552</v>
      </c>
      <c r="Q72" s="834"/>
      <c r="R72" s="833" t="s">
        <v>1527</v>
      </c>
      <c r="S72" s="834"/>
      <c r="T72" s="833" t="s">
        <v>1496</v>
      </c>
      <c r="U72" s="834"/>
      <c r="V72" s="833" t="s">
        <v>1558</v>
      </c>
      <c r="W72" s="834"/>
      <c r="X72" s="833" t="s">
        <v>1496</v>
      </c>
      <c r="Y72" s="834"/>
    </row>
  </sheetData>
  <mergeCells count="60">
    <mergeCell ref="T17:W17"/>
    <mergeCell ref="T18:U18"/>
    <mergeCell ref="V18:W18"/>
    <mergeCell ref="N24:O24"/>
    <mergeCell ref="P24:Q24"/>
    <mergeCell ref="R24:S24"/>
    <mergeCell ref="J17:K17"/>
    <mergeCell ref="L17:O17"/>
    <mergeCell ref="P17:S17"/>
    <mergeCell ref="J7:K7"/>
    <mergeCell ref="T14:U14"/>
    <mergeCell ref="N8:O8"/>
    <mergeCell ref="L8:M8"/>
    <mergeCell ref="J8:K8"/>
    <mergeCell ref="L7:O7"/>
    <mergeCell ref="J14:K14"/>
    <mergeCell ref="R14:S14"/>
    <mergeCell ref="P14:Q14"/>
    <mergeCell ref="T7:W7"/>
    <mergeCell ref="P7:S7"/>
    <mergeCell ref="P8:Q8"/>
    <mergeCell ref="R8:S8"/>
    <mergeCell ref="T8:U8"/>
    <mergeCell ref="V8:W8"/>
    <mergeCell ref="J65:M65"/>
    <mergeCell ref="N65:Q65"/>
    <mergeCell ref="R65:U65"/>
    <mergeCell ref="V65:W65"/>
    <mergeCell ref="L14:M14"/>
    <mergeCell ref="N14:O14"/>
    <mergeCell ref="V14:W14"/>
    <mergeCell ref="T24:U24"/>
    <mergeCell ref="V24:W24"/>
    <mergeCell ref="J18:K18"/>
    <mergeCell ref="L18:M18"/>
    <mergeCell ref="N18:O18"/>
    <mergeCell ref="P18:Q18"/>
    <mergeCell ref="R18:S18"/>
    <mergeCell ref="J24:K24"/>
    <mergeCell ref="L24:M24"/>
    <mergeCell ref="T66:U66"/>
    <mergeCell ref="V66:W66"/>
    <mergeCell ref="J72:K72"/>
    <mergeCell ref="L72:M72"/>
    <mergeCell ref="N72:O72"/>
    <mergeCell ref="P72:Q72"/>
    <mergeCell ref="R72:S72"/>
    <mergeCell ref="T72:U72"/>
    <mergeCell ref="V72:W72"/>
    <mergeCell ref="J66:K66"/>
    <mergeCell ref="L66:M66"/>
    <mergeCell ref="N66:O66"/>
    <mergeCell ref="P66:Q66"/>
    <mergeCell ref="R66:S66"/>
    <mergeCell ref="X66:Y66"/>
    <mergeCell ref="X72:Y72"/>
    <mergeCell ref="X8:Y8"/>
    <mergeCell ref="X14:Y14"/>
    <mergeCell ref="X18:Y18"/>
    <mergeCell ref="X24:Y24"/>
  </mergeCells>
  <printOptions horizontalCentered="1"/>
  <pageMargins left="0" right="0" top="0" bottom="0" header="0" footer="0"/>
  <pageSetup paperSize="9" scale="3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R482"/>
  <sheetViews>
    <sheetView showGridLines="0" showZeros="0" tabSelected="1" view="pageBreakPreview" topLeftCell="H4" zoomScale="55" zoomScaleNormal="40" zoomScaleSheetLayoutView="55" workbookViewId="0">
      <selection activeCell="AA24" sqref="AA24"/>
    </sheetView>
  </sheetViews>
  <sheetFormatPr defaultRowHeight="15"/>
  <cols>
    <col min="1" max="1" width="8.85546875" style="271" customWidth="1"/>
    <col min="2" max="2" width="2" style="271" customWidth="1"/>
    <col min="3" max="3" width="11.42578125" customWidth="1"/>
    <col min="4" max="4" width="34.140625" customWidth="1"/>
    <col min="5" max="5" width="16.140625" customWidth="1"/>
    <col min="6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3.5703125" style="246" customWidth="1"/>
    <col min="13" max="13" width="15" customWidth="1"/>
    <col min="14" max="14" width="15.7109375" style="217" customWidth="1"/>
    <col min="15" max="15" width="15.7109375" customWidth="1"/>
    <col min="16" max="17" width="13.140625" customWidth="1"/>
    <col min="18" max="18" width="19.42578125" customWidth="1"/>
    <col min="19" max="19" width="13.140625" customWidth="1"/>
    <col min="20" max="20" width="11.7109375" customWidth="1"/>
    <col min="21" max="21" width="12.140625" customWidth="1"/>
    <col min="22" max="23" width="13.42578125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18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798" t="s">
        <v>680</v>
      </c>
      <c r="AI2" s="799"/>
    </row>
    <row r="3" spans="1:37" ht="24" thickBot="1">
      <c r="C3" s="2"/>
      <c r="E3" s="4" t="s">
        <v>681</v>
      </c>
      <c r="I3" s="3"/>
      <c r="J3" s="3"/>
      <c r="K3" s="3"/>
      <c r="M3" s="3"/>
      <c r="N3" s="21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800"/>
      <c r="AI3" s="801"/>
    </row>
    <row r="4" spans="1:37" ht="24" thickBot="1">
      <c r="C4" s="2"/>
      <c r="E4" s="4" t="s">
        <v>682</v>
      </c>
      <c r="I4" s="3"/>
      <c r="J4" s="3"/>
      <c r="K4" s="3"/>
      <c r="M4" s="3"/>
      <c r="N4" s="218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66" t="s">
        <v>683</v>
      </c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747"/>
      <c r="AJ5" s="5"/>
      <c r="AK5" s="176"/>
    </row>
    <row r="6" spans="1:37" hidden="1"/>
    <row r="7" spans="1:37" ht="39.75" hidden="1" customHeight="1">
      <c r="R7" s="337" t="s">
        <v>1428</v>
      </c>
    </row>
    <row r="8" spans="1:37" hidden="1"/>
    <row r="9" spans="1:37" ht="28.5" hidden="1">
      <c r="R9" s="338" t="s">
        <v>1429</v>
      </c>
    </row>
    <row r="10" spans="1:37" hidden="1"/>
    <row r="11" spans="1:37" hidden="1"/>
    <row r="12" spans="1:37" hidden="1"/>
    <row r="13" spans="1:37" ht="31.5" hidden="1">
      <c r="R13" s="171" t="s">
        <v>824</v>
      </c>
    </row>
    <row r="14" spans="1:37" ht="9.9499999999999993" customHeight="1" thickBot="1"/>
    <row r="15" spans="1:37" ht="33.75">
      <c r="A15" s="271" t="e">
        <f>VLOOKUP($I15,MASTER!$B:$B,2,0)</f>
        <v>#N/A</v>
      </c>
      <c r="C15" s="802" t="s">
        <v>752</v>
      </c>
      <c r="D15" s="803"/>
      <c r="E15" s="803"/>
      <c r="F15" s="803"/>
      <c r="G15" s="803"/>
      <c r="H15" s="803"/>
      <c r="I15" s="6"/>
      <c r="J15" s="429"/>
      <c r="K15" s="7"/>
      <c r="L15" s="432"/>
      <c r="M15" s="433"/>
      <c r="N15" s="434"/>
      <c r="O15" s="433"/>
      <c r="P15" s="435"/>
      <c r="Q15" s="436"/>
      <c r="R15" s="437" t="s">
        <v>675</v>
      </c>
      <c r="S15" s="436"/>
      <c r="T15" s="436"/>
      <c r="U15" s="436"/>
      <c r="V15" s="438"/>
      <c r="W15" s="433"/>
      <c r="X15" s="439"/>
      <c r="Y15" s="440"/>
      <c r="Z15" s="441"/>
      <c r="AA15" s="544" t="s">
        <v>684</v>
      </c>
      <c r="AB15" s="544" t="s">
        <v>685</v>
      </c>
      <c r="AC15" s="544"/>
      <c r="AD15" s="545" t="s">
        <v>40</v>
      </c>
      <c r="AE15" s="444"/>
      <c r="AF15" s="439"/>
      <c r="AG15" s="439"/>
      <c r="AH15" s="439"/>
      <c r="AI15" s="445"/>
      <c r="AJ15" s="445"/>
      <c r="AK15" s="29"/>
    </row>
    <row r="16" spans="1:37" ht="34.5" thickBot="1">
      <c r="A16" s="271" t="e">
        <f>VLOOKUP($I16,MASTER!$B:$B,2,0)</f>
        <v>#N/A</v>
      </c>
      <c r="C16" s="804"/>
      <c r="D16" s="805"/>
      <c r="E16" s="805"/>
      <c r="F16" s="805"/>
      <c r="G16" s="805"/>
      <c r="H16" s="805"/>
      <c r="I16" s="430"/>
      <c r="J16" s="431"/>
      <c r="K16" s="19"/>
      <c r="L16" s="446"/>
      <c r="M16" s="447"/>
      <c r="N16" s="448"/>
      <c r="O16" s="447"/>
      <c r="P16" s="449"/>
      <c r="Q16" s="450"/>
      <c r="R16" s="450" t="s">
        <v>674</v>
      </c>
      <c r="S16" s="450"/>
      <c r="T16" s="450"/>
      <c r="U16" s="450"/>
      <c r="V16" s="451"/>
      <c r="W16" s="447"/>
      <c r="X16" s="452"/>
      <c r="Y16" s="453"/>
      <c r="Z16" s="454"/>
      <c r="AA16" s="546"/>
      <c r="AB16" s="546" t="s">
        <v>686</v>
      </c>
      <c r="AC16" s="546" t="s">
        <v>687</v>
      </c>
      <c r="AD16" s="547" t="s">
        <v>687</v>
      </c>
      <c r="AE16" s="457"/>
      <c r="AF16" s="452"/>
      <c r="AG16" s="452"/>
      <c r="AH16" s="452"/>
      <c r="AI16" s="748"/>
      <c r="AJ16" s="458"/>
      <c r="AK16" s="31"/>
    </row>
    <row r="17" spans="1:44" s="573" customFormat="1" ht="35.25" customHeight="1">
      <c r="A17" s="543" t="e">
        <f>VLOOKUP($I17,MASTER!$B:$B,2,0)</f>
        <v>#N/A</v>
      </c>
      <c r="B17" s="543"/>
      <c r="C17" s="552" t="s">
        <v>1499</v>
      </c>
      <c r="D17" s="553" t="s">
        <v>1586</v>
      </c>
      <c r="E17" s="554"/>
      <c r="F17" s="554"/>
      <c r="G17" s="554"/>
      <c r="H17" s="554"/>
      <c r="I17" s="555"/>
      <c r="J17" s="556"/>
      <c r="K17" s="557"/>
      <c r="L17" s="558" t="s">
        <v>689</v>
      </c>
      <c r="M17" s="559"/>
      <c r="N17" s="560"/>
      <c r="O17" s="561"/>
      <c r="P17" s="561"/>
      <c r="Q17" s="562"/>
      <c r="R17" s="561" t="s">
        <v>673</v>
      </c>
      <c r="S17" s="674"/>
      <c r="T17" s="562"/>
      <c r="U17" s="562"/>
      <c r="V17" s="563"/>
      <c r="W17" s="561"/>
      <c r="X17" s="806"/>
      <c r="Y17" s="806"/>
      <c r="Z17" s="807"/>
      <c r="AA17" s="564">
        <v>1</v>
      </c>
      <c r="AB17" s="565">
        <v>8</v>
      </c>
      <c r="AC17" s="564">
        <v>60</v>
      </c>
      <c r="AD17" s="566">
        <f>+AB17*AC17</f>
        <v>480</v>
      </c>
      <c r="AE17" s="792" t="s">
        <v>1593</v>
      </c>
      <c r="AF17" s="793"/>
      <c r="AG17" s="793"/>
      <c r="AH17" s="793"/>
      <c r="AI17" s="794"/>
      <c r="AJ17" s="571"/>
      <c r="AK17" s="572"/>
    </row>
    <row r="18" spans="1:44" s="573" customFormat="1" ht="35.25" customHeight="1">
      <c r="A18" s="543" t="e">
        <f>VLOOKUP($I18,MASTER!$B:$B,2,0)</f>
        <v>#N/A</v>
      </c>
      <c r="B18" s="543"/>
      <c r="C18" s="552" t="s">
        <v>1500</v>
      </c>
      <c r="D18" s="554" t="s">
        <v>1587</v>
      </c>
      <c r="E18" s="554"/>
      <c r="F18" s="554"/>
      <c r="G18" s="554"/>
      <c r="H18" s="554"/>
      <c r="I18" s="555"/>
      <c r="J18" s="556"/>
      <c r="K18" s="555"/>
      <c r="L18" s="574" t="s">
        <v>691</v>
      </c>
      <c r="M18" s="575"/>
      <c r="N18" s="576" t="s">
        <v>692</v>
      </c>
      <c r="O18" s="577"/>
      <c r="P18" s="578" t="s">
        <v>693</v>
      </c>
      <c r="Q18" s="579"/>
      <c r="R18" s="554" t="s">
        <v>854</v>
      </c>
      <c r="S18" s="580"/>
      <c r="T18" s="580"/>
      <c r="U18" s="580"/>
      <c r="V18" s="581"/>
      <c r="W18" s="582" t="s">
        <v>694</v>
      </c>
      <c r="X18" s="808"/>
      <c r="Y18" s="808"/>
      <c r="Z18" s="809"/>
      <c r="AA18" s="583" t="s">
        <v>695</v>
      </c>
      <c r="AB18" s="584"/>
      <c r="AC18" s="583">
        <v>60</v>
      </c>
      <c r="AD18" s="585">
        <f>+AB18*AC18</f>
        <v>0</v>
      </c>
      <c r="AE18" s="792"/>
      <c r="AF18" s="793"/>
      <c r="AG18" s="793"/>
      <c r="AH18" s="793"/>
      <c r="AI18" s="794"/>
      <c r="AJ18" s="571"/>
      <c r="AK18" s="572"/>
    </row>
    <row r="19" spans="1:44" s="573" customFormat="1" ht="35.25" customHeight="1" thickBot="1">
      <c r="A19" s="543" t="e">
        <f>VLOOKUP($I19,MASTER!$B:$B,2,0)</f>
        <v>#N/A</v>
      </c>
      <c r="B19" s="543"/>
      <c r="C19" s="552" t="s">
        <v>1501</v>
      </c>
      <c r="D19" s="554" t="s">
        <v>1449</v>
      </c>
      <c r="E19" s="554"/>
      <c r="F19" s="554"/>
      <c r="G19" s="554"/>
      <c r="H19" s="554"/>
      <c r="I19" s="555"/>
      <c r="J19" s="556"/>
      <c r="K19" s="555"/>
      <c r="L19" s="764"/>
      <c r="M19" s="765"/>
      <c r="N19" s="766"/>
      <c r="O19" s="767"/>
      <c r="P19" s="768"/>
      <c r="Q19" s="769"/>
      <c r="R19" s="554" t="s">
        <v>671</v>
      </c>
      <c r="S19" s="580"/>
      <c r="T19" s="580"/>
      <c r="U19" s="580"/>
      <c r="V19" s="581"/>
      <c r="W19" s="770"/>
      <c r="X19" s="808"/>
      <c r="Y19" s="808"/>
      <c r="Z19" s="809"/>
      <c r="AA19" s="583"/>
      <c r="AB19" s="583"/>
      <c r="AC19" s="583"/>
      <c r="AD19" s="585">
        <v>460</v>
      </c>
      <c r="AE19" s="567"/>
      <c r="AF19" s="568"/>
      <c r="AG19" s="568"/>
      <c r="AH19" s="570"/>
      <c r="AI19" s="749"/>
      <c r="AJ19" s="586"/>
      <c r="AK19" s="556"/>
    </row>
    <row r="20" spans="1:44" s="614" customFormat="1" ht="99.95" customHeight="1" thickBot="1">
      <c r="A20" s="587" t="e">
        <f>VLOOKUP($I20,MASTER!$B:$B,2,0)</f>
        <v>#N/A</v>
      </c>
      <c r="B20" s="623"/>
      <c r="C20" s="624" t="s">
        <v>696</v>
      </c>
      <c r="D20" s="625" t="s">
        <v>697</v>
      </c>
      <c r="E20" s="626" t="s">
        <v>698</v>
      </c>
      <c r="F20" s="626" t="s">
        <v>699</v>
      </c>
      <c r="G20" s="741" t="s">
        <v>1556</v>
      </c>
      <c r="H20" s="627" t="s">
        <v>700</v>
      </c>
      <c r="I20" s="626" t="s">
        <v>701</v>
      </c>
      <c r="J20" s="628"/>
      <c r="K20" s="626" t="s">
        <v>702</v>
      </c>
      <c r="L20" s="629" t="s">
        <v>1001</v>
      </c>
      <c r="M20" s="630" t="s">
        <v>1446</v>
      </c>
      <c r="N20" s="630" t="s">
        <v>1447</v>
      </c>
      <c r="O20" s="630" t="s">
        <v>1448</v>
      </c>
      <c r="P20" s="781" t="s">
        <v>705</v>
      </c>
      <c r="Q20" s="631" t="s">
        <v>706</v>
      </c>
      <c r="R20" s="631" t="s">
        <v>707</v>
      </c>
      <c r="S20" s="631" t="s">
        <v>708</v>
      </c>
      <c r="T20" s="631" t="s">
        <v>67</v>
      </c>
      <c r="U20" s="631" t="s">
        <v>69</v>
      </c>
      <c r="V20" s="632"/>
      <c r="W20" s="625" t="s">
        <v>709</v>
      </c>
      <c r="X20" s="633" t="s">
        <v>106</v>
      </c>
      <c r="Y20" s="739" t="s">
        <v>1557</v>
      </c>
      <c r="Z20" s="634" t="s">
        <v>711</v>
      </c>
      <c r="AA20" s="634" t="s">
        <v>712</v>
      </c>
      <c r="AB20" s="634" t="s">
        <v>713</v>
      </c>
      <c r="AC20" s="634" t="s">
        <v>714</v>
      </c>
      <c r="AD20" s="635" t="s">
        <v>715</v>
      </c>
      <c r="AE20" s="636" t="s">
        <v>716</v>
      </c>
      <c r="AF20" s="637" t="s">
        <v>717</v>
      </c>
      <c r="AG20" s="637" t="s">
        <v>718</v>
      </c>
      <c r="AH20" s="637" t="s">
        <v>719</v>
      </c>
      <c r="AI20" s="638" t="s">
        <v>720</v>
      </c>
      <c r="AJ20" s="743" t="s">
        <v>721</v>
      </c>
      <c r="AK20" s="597"/>
      <c r="AL20" s="614" t="s">
        <v>32</v>
      </c>
      <c r="AM20" s="614" t="s">
        <v>722</v>
      </c>
      <c r="AN20" s="614" t="s">
        <v>106</v>
      </c>
      <c r="AR20" s="614">
        <v>0.31597222200000502</v>
      </c>
    </row>
    <row r="21" spans="1:44" ht="12" customHeight="1">
      <c r="A21" s="271" t="e">
        <f>VLOOKUP($I21,MASTER!$B:$B,2,0)</f>
        <v>#N/A</v>
      </c>
      <c r="C21" s="277"/>
      <c r="D21" s="55"/>
      <c r="E21" s="55"/>
      <c r="F21" s="55"/>
      <c r="G21" s="55"/>
      <c r="H21" s="278"/>
      <c r="I21" s="55"/>
      <c r="J21" s="410"/>
      <c r="K21" s="55"/>
      <c r="L21" s="411"/>
      <c r="M21" s="55"/>
      <c r="N21" s="412"/>
      <c r="O21" s="55"/>
      <c r="P21" s="55"/>
      <c r="Q21" s="413"/>
      <c r="R21" s="413"/>
      <c r="S21" s="413"/>
      <c r="T21" s="413"/>
      <c r="U21" s="413"/>
      <c r="V21" s="414"/>
      <c r="W21" s="55"/>
      <c r="X21" s="279"/>
      <c r="Y21" s="415"/>
      <c r="Z21" s="416"/>
      <c r="AA21" s="416"/>
      <c r="AB21" s="416"/>
      <c r="AC21" s="416"/>
      <c r="AD21" s="416"/>
      <c r="AE21" s="279"/>
      <c r="AF21" s="279"/>
      <c r="AG21" s="279"/>
      <c r="AH21" s="279"/>
      <c r="AI21" s="65"/>
      <c r="AJ21" s="417"/>
      <c r="AK21" s="38"/>
      <c r="AR21">
        <v>0.69791664200000503</v>
      </c>
    </row>
    <row r="22" spans="1:44" ht="50.1" customHeight="1">
      <c r="A22" s="271" t="e">
        <f>VLOOKUP($I22,MASTER!$B:$B,2,0)</f>
        <v>#REF!</v>
      </c>
      <c r="C22" s="92"/>
      <c r="D22" s="93" t="str">
        <f>IF($I22="","",VLOOKUP($I22,MASTER!$G:$CF,2,0))</f>
        <v>57468-BZ120</v>
      </c>
      <c r="E22" s="93" t="str">
        <f>IF($I22="","",VLOOKUP($I22,MASTER!$G:$CF,25,0))</f>
        <v>C</v>
      </c>
      <c r="F22" s="93">
        <f>IF($I22="","",VLOOKUP($I22,MASTER!$G:$CF,27,0))</f>
        <v>150</v>
      </c>
      <c r="G22" s="742">
        <f t="shared" ref="G22:G30" si="0">+L22</f>
        <v>100</v>
      </c>
      <c r="H22" s="240">
        <f t="shared" ref="H22:H30" si="1">IF($L22&lt;$F22="0","0",IF($L22="","",ROUNDUP(L22/F22,1)))</f>
        <v>0.7</v>
      </c>
      <c r="I22" s="95" t="s">
        <v>1361</v>
      </c>
      <c r="J22" s="365" t="s">
        <v>1594</v>
      </c>
      <c r="K22" s="241"/>
      <c r="L22" s="265">
        <v>100</v>
      </c>
      <c r="M22" s="97"/>
      <c r="N22" s="96"/>
      <c r="O22" s="98"/>
      <c r="P22" s="93">
        <v>4</v>
      </c>
      <c r="Q22" s="93">
        <f>IF($I22="","",VLOOKUP($I22,MASTER!$G:$CF,37,0))</f>
        <v>8</v>
      </c>
      <c r="R22" s="99">
        <f>IF(L22="","",+Q22*L22/60)</f>
        <v>13.333333333333334</v>
      </c>
      <c r="S22" s="93">
        <v>11</v>
      </c>
      <c r="T22" s="93">
        <f>IF($I22="","",VLOOKUP($I22,MASTER!$G:$CF,38,0))</f>
        <v>10</v>
      </c>
      <c r="U22" s="93"/>
      <c r="V22" s="100">
        <f>IF(I22="","",SUM(R22:T22))</f>
        <v>34.333333333333336</v>
      </c>
      <c r="W22" s="170">
        <f>IF(I22="","",(S22+T22)*P22)</f>
        <v>84</v>
      </c>
      <c r="X22" s="101">
        <f>IF(V22="","",ROUNDUP(V22,0))</f>
        <v>35</v>
      </c>
      <c r="Y22" s="740">
        <f t="shared" ref="Y22:Y30" si="2">+L22/X22*60</f>
        <v>171.42857142857144</v>
      </c>
      <c r="Z22" s="102">
        <v>0.31944444444444448</v>
      </c>
      <c r="AA22" s="102">
        <f t="shared" ref="AA22" si="3">IF(I22="","",Z22+X22/1440)</f>
        <v>0.34375000000000006</v>
      </c>
      <c r="AB22" s="102"/>
      <c r="AC22" s="102"/>
      <c r="AD22" s="194" t="s">
        <v>1595</v>
      </c>
      <c r="AE22" s="93">
        <f>IFERROR(IF($I22="","",VLOOKUP($I22,MASTER!$G:$CF,48,0))*$X22,0)</f>
        <v>35</v>
      </c>
      <c r="AF22" s="93">
        <f>IFERROR(IF($I22="","",VLOOKUP($I22,MASTER!$G:$CF,49,0))*$X22,0)</f>
        <v>35</v>
      </c>
      <c r="AG22" s="93">
        <f>IFERROR(IF($I22="","",VLOOKUP($I22,MASTER!$G:$CF,50,0))*$X22,0)</f>
        <v>35</v>
      </c>
      <c r="AH22" s="93">
        <f>IFERROR(IF($I22="","",VLOOKUP($I22,MASTER!$G:$CF,51,0))*$X22,0)</f>
        <v>35</v>
      </c>
      <c r="AI22" s="103"/>
      <c r="AJ22" s="745"/>
      <c r="AK22" s="106">
        <f>IF(L22="",0,P22*L22)</f>
        <v>400</v>
      </c>
      <c r="AL22" t="str">
        <f>I22</f>
        <v>XP-0078</v>
      </c>
      <c r="AM22" s="104">
        <f t="shared" ref="AM22:AM30" si="4">Z22</f>
        <v>0.31944444444444448</v>
      </c>
      <c r="AN22" s="105">
        <f t="shared" ref="AN22:AN30" si="5">IF(L22="","",L22*P22)</f>
        <v>400</v>
      </c>
      <c r="AO22" s="106">
        <f t="shared" ref="AO22:AO30" si="6">IF(X22="","",X22*P22)</f>
        <v>140</v>
      </c>
      <c r="AP22" s="107">
        <f t="shared" ref="AP22:AP30" si="7">+X22/(60*24)</f>
        <v>2.4305555555555556E-2</v>
      </c>
    </row>
    <row r="23" spans="1:44" ht="50.1" customHeight="1">
      <c r="A23" s="271" t="e">
        <f>VLOOKUP($I23,MASTER!$B:$B,2,0)</f>
        <v>#N/A</v>
      </c>
      <c r="C23" s="406"/>
      <c r="D23" s="341" t="str">
        <f>IF($I23="","",VLOOKUP($I23,MASTER!$G:$CF,2,0))</f>
        <v>AES-023</v>
      </c>
      <c r="E23" s="341" t="str">
        <f>IF($I23="","",VLOOKUP($I23,MASTER!$G:$CF,25,0))</f>
        <v>KHS</v>
      </c>
      <c r="F23" s="341">
        <f>IF($I23="","",VLOOKUP($I23,MASTER!$G:$CF,27,0))</f>
        <v>240</v>
      </c>
      <c r="G23" s="742">
        <f t="shared" si="0"/>
        <v>480</v>
      </c>
      <c r="H23" s="407">
        <f t="shared" si="1"/>
        <v>2</v>
      </c>
      <c r="I23" s="408" t="s">
        <v>944</v>
      </c>
      <c r="J23" s="409"/>
      <c r="K23" s="342"/>
      <c r="L23" s="343">
        <v>480</v>
      </c>
      <c r="M23" s="344"/>
      <c r="N23" s="345">
        <f>+L23</f>
        <v>480</v>
      </c>
      <c r="O23" s="346"/>
      <c r="P23" s="341">
        <f>IF($I23="","",VLOOKUP($I23,MASTER!$G:$CF,65,0))</f>
        <v>4</v>
      </c>
      <c r="Q23" s="341">
        <v>6.5</v>
      </c>
      <c r="R23" s="347">
        <f t="shared" ref="R23" si="8">IF(L23="","",+Q23*L23/60)</f>
        <v>52</v>
      </c>
      <c r="S23" s="93"/>
      <c r="T23" s="341">
        <f>IF($I23="","",VLOOKUP($I23,MASTER!$G:$CF,38,0))</f>
        <v>7</v>
      </c>
      <c r="U23" s="341"/>
      <c r="V23" s="348">
        <f t="shared" ref="V23" si="9">IF(I23="","",SUM(R23:T23))</f>
        <v>59</v>
      </c>
      <c r="W23" s="349">
        <f t="shared" ref="W23" si="10">IF(I23="","",(S23+T23)*P23)</f>
        <v>28</v>
      </c>
      <c r="X23" s="350">
        <f t="shared" ref="X23" si="11">IF(V23="","",ROUNDUP(V23,0))</f>
        <v>59</v>
      </c>
      <c r="Y23" s="740">
        <f t="shared" si="2"/>
        <v>488.13559322033893</v>
      </c>
      <c r="Z23" s="351">
        <f t="shared" ref="Z23:Z35" si="12">+AA22</f>
        <v>0.34375000000000006</v>
      </c>
      <c r="AA23" s="351">
        <f>IF(I23="","",Z23+X23/1440)</f>
        <v>0.3847222222222223</v>
      </c>
      <c r="AB23" s="351"/>
      <c r="AC23" s="351"/>
      <c r="AD23" s="352"/>
      <c r="AE23" s="341">
        <f>IFERROR(IF($I23="","",VLOOKUP($I23,MASTER!$G:$CF,48,0))*$X23,0)</f>
        <v>59</v>
      </c>
      <c r="AF23" s="341">
        <f>IFERROR(IF($I23="","",VLOOKUP($I23,MASTER!$G:$CF,49,0))*$X23,0)</f>
        <v>59</v>
      </c>
      <c r="AG23" s="341">
        <f>IFERROR(IF($I23="","",VLOOKUP($I23,MASTER!$G:$CF,50,0))*$X23,0)</f>
        <v>59</v>
      </c>
      <c r="AH23" s="341">
        <f>IFERROR(IF($I23="","",VLOOKUP($I23,MASTER!$G:$CF,51,0))*$X23,0)</f>
        <v>59</v>
      </c>
      <c r="AI23" s="353"/>
      <c r="AJ23" s="744"/>
      <c r="AK23" s="106">
        <f>IF(L23="",0,P23*L23)</f>
        <v>1920</v>
      </c>
      <c r="AL23" t="str">
        <f>I23</f>
        <v>AES-023 WIP</v>
      </c>
      <c r="AM23" s="104">
        <f t="shared" si="4"/>
        <v>0.34375000000000006</v>
      </c>
      <c r="AN23" s="105">
        <f t="shared" si="5"/>
        <v>1920</v>
      </c>
      <c r="AO23" s="106">
        <f t="shared" si="6"/>
        <v>236</v>
      </c>
      <c r="AP23" s="107">
        <f t="shared" si="7"/>
        <v>4.0972222222222222E-2</v>
      </c>
    </row>
    <row r="24" spans="1:44" ht="50.1" customHeight="1">
      <c r="A24" s="271" t="e">
        <f>VLOOKUP($I24,MASTER!$B:$B,2,0)</f>
        <v>#N/A</v>
      </c>
      <c r="C24" s="92"/>
      <c r="D24" s="93" t="str">
        <f>IF($I24="","",VLOOKUP($I24,MASTER!$G:$CF,2,0))</f>
        <v>GT-6196</v>
      </c>
      <c r="E24" s="93" t="str">
        <f>IF($I24="","",VLOOKUP($I24,MASTER!$G:$CF,25,0))</f>
        <v>R</v>
      </c>
      <c r="F24" s="93">
        <f>IF($I24="","",VLOOKUP($I24,MASTER!$G:$CF,27,0))</f>
        <v>50</v>
      </c>
      <c r="G24" s="742">
        <f t="shared" si="0"/>
        <v>300</v>
      </c>
      <c r="H24" s="240">
        <f t="shared" si="1"/>
        <v>6</v>
      </c>
      <c r="I24" s="95" t="s">
        <v>942</v>
      </c>
      <c r="J24" s="365"/>
      <c r="K24" s="241"/>
      <c r="L24" s="265">
        <v>300</v>
      </c>
      <c r="M24" s="97"/>
      <c r="N24" s="273"/>
      <c r="O24" s="98"/>
      <c r="P24" s="93">
        <f>IF($I24="","",VLOOKUP($I24,MASTER!$G:$CF,65,0))</f>
        <v>4</v>
      </c>
      <c r="Q24" s="93">
        <v>8</v>
      </c>
      <c r="R24" s="99">
        <f t="shared" ref="R24:R30" si="13">IF(L24="","",+Q24*L24/60)</f>
        <v>40</v>
      </c>
      <c r="S24" s="93"/>
      <c r="T24" s="93">
        <f>IF($I24="","",VLOOKUP($I24,MASTER!$G:$CF,38,0))</f>
        <v>8</v>
      </c>
      <c r="U24" s="93"/>
      <c r="V24" s="100">
        <f t="shared" ref="V24:V30" si="14">IF(I24="","",SUM(R24:T24))</f>
        <v>48</v>
      </c>
      <c r="W24" s="170">
        <f t="shared" ref="W24:W30" si="15">IF(I24="","",(S24+T24)*P24)</f>
        <v>32</v>
      </c>
      <c r="X24" s="101">
        <f t="shared" ref="X24:X29" si="16">IF(V24="","",ROUNDUP(V24,0))</f>
        <v>48</v>
      </c>
      <c r="Y24" s="740">
        <f t="shared" si="2"/>
        <v>375</v>
      </c>
      <c r="Z24" s="102">
        <f t="shared" si="12"/>
        <v>0.3847222222222223</v>
      </c>
      <c r="AA24" s="102">
        <f t="shared" ref="AA24:AA25" si="17">IF(I24="","",Z24+X24/1440)</f>
        <v>0.41805555555555562</v>
      </c>
      <c r="AB24" s="102"/>
      <c r="AC24" s="102"/>
      <c r="AD24" s="194"/>
      <c r="AE24" s="93">
        <f>IFERROR(IF($I24="","",VLOOKUP($I24,MASTER!$G:$CF,48,0))*$X24,0)</f>
        <v>48</v>
      </c>
      <c r="AF24" s="93">
        <f>IFERROR(IF($I24="","",VLOOKUP($I24,MASTER!$G:$CF,49,0))*$X24,0)</f>
        <v>48</v>
      </c>
      <c r="AG24" s="93">
        <f>IFERROR(IF($I24="","",VLOOKUP($I24,MASTER!$G:$CF,50,0))*$X24,0)</f>
        <v>48</v>
      </c>
      <c r="AH24" s="93">
        <f>IFERROR(IF($I24="","",VLOOKUP($I24,MASTER!$G:$CF,51,0))*$X24,0)</f>
        <v>48</v>
      </c>
      <c r="AI24" s="103"/>
      <c r="AJ24" s="745"/>
      <c r="AK24" s="106">
        <f t="shared" ref="AK24" si="18">IF(L24="",0,P24*L24)</f>
        <v>1200</v>
      </c>
      <c r="AL24" t="str">
        <f t="shared" ref="AL24" si="19">I24</f>
        <v>K1155</v>
      </c>
      <c r="AM24" s="104">
        <f t="shared" si="4"/>
        <v>0.3847222222222223</v>
      </c>
      <c r="AN24" s="105">
        <f t="shared" si="5"/>
        <v>1200</v>
      </c>
      <c r="AO24" s="106">
        <f t="shared" si="6"/>
        <v>192</v>
      </c>
      <c r="AP24" s="107">
        <f t="shared" si="7"/>
        <v>3.3333333333333333E-2</v>
      </c>
    </row>
    <row r="25" spans="1:44" ht="50.1" customHeight="1">
      <c r="A25" s="271" t="e">
        <f>VLOOKUP($I25,MASTER!$B:$B,2,0)</f>
        <v>#N/A</v>
      </c>
      <c r="C25" s="92"/>
      <c r="D25" s="93" t="str">
        <f>IF($I25="","",VLOOKUP($I25,MASTER!$G:$CF,2,0))</f>
        <v>GT-6197 GAL</v>
      </c>
      <c r="E25" s="93" t="str">
        <f>IF($I25="","",VLOOKUP($I25,MASTER!$G:$CF,25,0))</f>
        <v>R</v>
      </c>
      <c r="F25" s="93">
        <f>IF($I25="","",VLOOKUP($I25,MASTER!$G:$CF,27,0))</f>
        <v>50</v>
      </c>
      <c r="G25" s="742">
        <f t="shared" si="0"/>
        <v>250</v>
      </c>
      <c r="H25" s="240">
        <f t="shared" si="1"/>
        <v>5</v>
      </c>
      <c r="I25" s="95" t="s">
        <v>943</v>
      </c>
      <c r="J25" s="365"/>
      <c r="K25" s="241"/>
      <c r="L25" s="265">
        <v>250</v>
      </c>
      <c r="M25" s="97"/>
      <c r="N25" s="273"/>
      <c r="O25" s="98"/>
      <c r="P25" s="93">
        <f>IF($I25="","",VLOOKUP($I25,MASTER!$G:$CF,65,0))</f>
        <v>4</v>
      </c>
      <c r="Q25" s="93">
        <v>8</v>
      </c>
      <c r="R25" s="99">
        <f t="shared" si="13"/>
        <v>33.333333333333336</v>
      </c>
      <c r="S25" s="93"/>
      <c r="T25" s="93">
        <f>IF($I25="","",VLOOKUP($I25,MASTER!$G:$CF,38,0))</f>
        <v>8</v>
      </c>
      <c r="U25" s="93"/>
      <c r="V25" s="100">
        <f t="shared" si="14"/>
        <v>41.333333333333336</v>
      </c>
      <c r="W25" s="170">
        <f t="shared" si="15"/>
        <v>32</v>
      </c>
      <c r="X25" s="101">
        <f t="shared" si="16"/>
        <v>42</v>
      </c>
      <c r="Y25" s="740">
        <f t="shared" si="2"/>
        <v>357.14285714285717</v>
      </c>
      <c r="Z25" s="102">
        <f t="shared" si="12"/>
        <v>0.41805555555555562</v>
      </c>
      <c r="AA25" s="102">
        <f t="shared" si="17"/>
        <v>0.4472222222222223</v>
      </c>
      <c r="AB25" s="102"/>
      <c r="AC25" s="102"/>
      <c r="AD25" s="194"/>
      <c r="AE25" s="93">
        <f>IFERROR(IF($I25="","",VLOOKUP($I25,MASTER!$G:$CF,48,0))*$X25,0)</f>
        <v>42</v>
      </c>
      <c r="AF25" s="93">
        <f>IFERROR(IF($I25="","",VLOOKUP($I25,MASTER!$G:$CF,49,0))*$X25,0)</f>
        <v>42</v>
      </c>
      <c r="AG25" s="93">
        <f>IFERROR(IF($I25="","",VLOOKUP($I25,MASTER!$G:$CF,50,0))*$X25,0)</f>
        <v>42</v>
      </c>
      <c r="AH25" s="93">
        <f>IFERROR(IF($I25="","",VLOOKUP($I25,MASTER!$G:$CF,51,0))*$X25,0)</f>
        <v>42</v>
      </c>
      <c r="AI25" s="103"/>
      <c r="AJ25" s="745"/>
      <c r="AK25" s="106">
        <f t="shared" ref="AK25:AK31" si="20">IF(L25="",0,P25*L25)</f>
        <v>1000</v>
      </c>
      <c r="AL25" t="str">
        <f>I25</f>
        <v>K1157</v>
      </c>
      <c r="AM25" s="104">
        <f t="shared" si="4"/>
        <v>0.41805555555555562</v>
      </c>
      <c r="AN25" s="105">
        <f t="shared" si="5"/>
        <v>1000</v>
      </c>
      <c r="AO25" s="106">
        <f t="shared" si="6"/>
        <v>168</v>
      </c>
      <c r="AP25" s="107">
        <f t="shared" si="7"/>
        <v>2.9166666666666667E-2</v>
      </c>
    </row>
    <row r="26" spans="1:44" ht="50.1" customHeight="1">
      <c r="A26" s="271" t="e">
        <f>VLOOKUP($I26,MASTER!$B:$B,2,0)</f>
        <v>#N/A</v>
      </c>
      <c r="C26" s="92"/>
      <c r="D26" s="93" t="str">
        <f>IF($I26="","",VLOOKUP($I26,MASTER!$G:$CF,2,0))</f>
        <v>IB-094/5 Shoulder 700P</v>
      </c>
      <c r="E26" s="93" t="str">
        <f>IF($I26="","",VLOOKUP($I26,MASTER!$G:$CF,25,0))</f>
        <v>E</v>
      </c>
      <c r="F26" s="93">
        <f>IF($I26="","",VLOOKUP($I26,MASTER!$G:$CF,27,0))</f>
        <v>90</v>
      </c>
      <c r="G26" s="742">
        <f t="shared" si="0"/>
        <v>240</v>
      </c>
      <c r="H26" s="240">
        <f t="shared" si="1"/>
        <v>2.7</v>
      </c>
      <c r="I26" s="95" t="s">
        <v>1574</v>
      </c>
      <c r="J26" s="365"/>
      <c r="K26" s="241"/>
      <c r="L26" s="265">
        <v>240</v>
      </c>
      <c r="M26" s="97"/>
      <c r="N26" s="96"/>
      <c r="O26" s="98"/>
      <c r="P26" s="93">
        <v>4</v>
      </c>
      <c r="Q26" s="93">
        <f>IF($I26="","",VLOOKUP($I26,MASTER!$G:$CF,37,0))</f>
        <v>8</v>
      </c>
      <c r="R26" s="99">
        <f t="shared" si="13"/>
        <v>32</v>
      </c>
      <c r="S26" s="93"/>
      <c r="T26" s="93">
        <f>IF($I26="","",VLOOKUP($I26,MASTER!$G:$CF,38,0))</f>
        <v>5</v>
      </c>
      <c r="U26" s="93"/>
      <c r="V26" s="100">
        <f t="shared" si="14"/>
        <v>37</v>
      </c>
      <c r="W26" s="170">
        <f t="shared" si="15"/>
        <v>20</v>
      </c>
      <c r="X26" s="101">
        <f t="shared" si="16"/>
        <v>37</v>
      </c>
      <c r="Y26" s="740">
        <f t="shared" si="2"/>
        <v>389.18918918918922</v>
      </c>
      <c r="Z26" s="102">
        <f t="shared" si="12"/>
        <v>0.4472222222222223</v>
      </c>
      <c r="AA26" s="102">
        <f t="shared" ref="AA26" si="21">IF(I26="","",Z26+X26/1440)</f>
        <v>0.47291666666666676</v>
      </c>
      <c r="AB26" s="102"/>
      <c r="AC26" s="102"/>
      <c r="AD26" s="194"/>
      <c r="AE26" s="93">
        <f>IFERROR(IF($I26="","",VLOOKUP($I26,MASTER!$G:$CF,48,0))*$X26,0)</f>
        <v>37</v>
      </c>
      <c r="AF26" s="93">
        <f>IFERROR(IF($I26="","",VLOOKUP($I26,MASTER!$G:$CF,49,0))*$X26,0)</f>
        <v>37</v>
      </c>
      <c r="AG26" s="93">
        <f>IFERROR(IF($I26="","",VLOOKUP($I26,MASTER!$G:$CF,50,0))*$X26,0)</f>
        <v>37</v>
      </c>
      <c r="AH26" s="93">
        <f>IFERROR(IF($I26="","",VLOOKUP($I26,MASTER!$G:$CF,51,0))*$X26,0)</f>
        <v>37</v>
      </c>
      <c r="AI26" s="103"/>
      <c r="AJ26" s="745"/>
      <c r="AK26" s="106">
        <f t="shared" si="20"/>
        <v>960</v>
      </c>
      <c r="AL26" t="str">
        <f>I26</f>
        <v>IB-094 WIP</v>
      </c>
      <c r="AM26" s="104">
        <f t="shared" si="4"/>
        <v>0.4472222222222223</v>
      </c>
      <c r="AN26" s="105">
        <f t="shared" si="5"/>
        <v>960</v>
      </c>
      <c r="AO26" s="106">
        <f t="shared" si="6"/>
        <v>148</v>
      </c>
      <c r="AP26" s="107">
        <f t="shared" si="7"/>
        <v>2.5694444444444443E-2</v>
      </c>
    </row>
    <row r="27" spans="1:44" ht="50.1" customHeight="1">
      <c r="A27" s="271" t="e">
        <f>VLOOKUP($I27,MASTER!$B:$B,2,0)</f>
        <v>#N/A</v>
      </c>
      <c r="C27" s="92"/>
      <c r="D27" s="93" t="str">
        <f>IF($I27="","",VLOOKUP($I27,MASTER!$G:$CF,2,0))</f>
        <v>IB-099/100 Gusset 700P</v>
      </c>
      <c r="E27" s="93" t="str">
        <f>IF($I27="","",VLOOKUP($I27,MASTER!$G:$CF,25,0))</f>
        <v>E</v>
      </c>
      <c r="F27" s="93">
        <f>IF($I27="","",VLOOKUP($I27,MASTER!$G:$CF,27,0))</f>
        <v>90</v>
      </c>
      <c r="G27" s="742">
        <f t="shared" si="0"/>
        <v>240</v>
      </c>
      <c r="H27" s="240">
        <f t="shared" si="1"/>
        <v>2.7</v>
      </c>
      <c r="I27" s="95" t="s">
        <v>1577</v>
      </c>
      <c r="J27" s="365"/>
      <c r="K27" s="241"/>
      <c r="L27" s="265">
        <v>240</v>
      </c>
      <c r="M27" s="97"/>
      <c r="N27" s="273"/>
      <c r="O27" s="98"/>
      <c r="P27" s="93">
        <v>4</v>
      </c>
      <c r="Q27" s="93">
        <f>IF($I27="","",VLOOKUP($I27,MASTER!$G:$CF,37,0))</f>
        <v>8</v>
      </c>
      <c r="R27" s="99">
        <f t="shared" si="13"/>
        <v>32</v>
      </c>
      <c r="S27" s="93"/>
      <c r="T27" s="93">
        <f>IF($I27="","",VLOOKUP($I27,MASTER!$G:$CF,38,0))</f>
        <v>5</v>
      </c>
      <c r="U27" s="93"/>
      <c r="V27" s="100">
        <f t="shared" si="14"/>
        <v>37</v>
      </c>
      <c r="W27" s="170">
        <f t="shared" si="15"/>
        <v>20</v>
      </c>
      <c r="X27" s="101">
        <f t="shared" si="16"/>
        <v>37</v>
      </c>
      <c r="Y27" s="740">
        <f t="shared" si="2"/>
        <v>389.18918918918922</v>
      </c>
      <c r="Z27" s="102">
        <f t="shared" si="12"/>
        <v>0.47291666666666676</v>
      </c>
      <c r="AA27" s="102">
        <f>IF(I27="","",Z27+X27/1440)</f>
        <v>0.49861111111111123</v>
      </c>
      <c r="AB27" s="102"/>
      <c r="AC27" s="102"/>
      <c r="AD27" s="194"/>
      <c r="AE27" s="93">
        <f>IFERROR(IF($I27="","",VLOOKUP($I27,MASTER!$G:$CF,48,0))*$X27,0)</f>
        <v>37</v>
      </c>
      <c r="AF27" s="93">
        <f>IFERROR(IF($I27="","",VLOOKUP($I27,MASTER!$G:$CF,49,0))*$X27,0)</f>
        <v>37</v>
      </c>
      <c r="AG27" s="93">
        <f>IFERROR(IF($I27="","",VLOOKUP($I27,MASTER!$G:$CF,50,0))*$X27,0)</f>
        <v>37</v>
      </c>
      <c r="AH27" s="93">
        <f>IFERROR(IF($I27="","",VLOOKUP($I27,MASTER!$G:$CF,51,0))*$X27,0)</f>
        <v>37</v>
      </c>
      <c r="AI27" s="103"/>
      <c r="AJ27" s="745"/>
      <c r="AK27" s="106">
        <f t="shared" si="20"/>
        <v>960</v>
      </c>
      <c r="AL27" t="str">
        <f>I27</f>
        <v>IB-098 WIP</v>
      </c>
      <c r="AM27" s="104">
        <f t="shared" si="4"/>
        <v>0.47291666666666676</v>
      </c>
      <c r="AN27" s="105">
        <f t="shared" si="5"/>
        <v>960</v>
      </c>
      <c r="AO27" s="106">
        <f t="shared" si="6"/>
        <v>148</v>
      </c>
      <c r="AP27" s="107">
        <f t="shared" si="7"/>
        <v>2.5694444444444443E-2</v>
      </c>
    </row>
    <row r="28" spans="1:44" ht="50.1" customHeight="1">
      <c r="A28" s="271" t="e">
        <f>VLOOKUP($I28,MASTER!$B:$B,2,0)</f>
        <v>#N/A</v>
      </c>
      <c r="C28" s="92"/>
      <c r="D28" s="93" t="str">
        <f>IF($I28="","",VLOOKUP($I28,MASTER!$G:$CF,2,0))</f>
        <v>AES-028 WIP</v>
      </c>
      <c r="E28" s="93" t="str">
        <f>IF($I28="","",VLOOKUP($I28,MASTER!$G:$CF,25,0))</f>
        <v>D</v>
      </c>
      <c r="F28" s="93">
        <f>IF($I28="","",VLOOKUP($I28,MASTER!$G:$CF,27,0))</f>
        <v>240</v>
      </c>
      <c r="G28" s="742">
        <f t="shared" si="0"/>
        <v>0</v>
      </c>
      <c r="H28" s="94" t="str">
        <f t="shared" si="1"/>
        <v/>
      </c>
      <c r="I28" s="95" t="s">
        <v>960</v>
      </c>
      <c r="J28" s="365"/>
      <c r="K28" s="241"/>
      <c r="L28" s="265"/>
      <c r="M28" s="97"/>
      <c r="N28" s="226">
        <f>+L28</f>
        <v>0</v>
      </c>
      <c r="O28" s="98"/>
      <c r="P28" s="93">
        <f>IF($I28="","",VLOOKUP($I28,MASTER!$G:$CF,65,0))</f>
        <v>4</v>
      </c>
      <c r="Q28" s="93">
        <v>6.5</v>
      </c>
      <c r="R28" s="99" t="str">
        <f t="shared" si="13"/>
        <v/>
      </c>
      <c r="S28" s="93"/>
      <c r="T28" s="93">
        <v>2</v>
      </c>
      <c r="U28" s="93"/>
      <c r="V28" s="100">
        <f t="shared" si="14"/>
        <v>2</v>
      </c>
      <c r="W28" s="170">
        <f t="shared" si="15"/>
        <v>8</v>
      </c>
      <c r="X28" s="101">
        <f t="shared" si="16"/>
        <v>2</v>
      </c>
      <c r="Y28" s="740">
        <f t="shared" si="2"/>
        <v>0</v>
      </c>
      <c r="Z28" s="102">
        <f t="shared" si="12"/>
        <v>0.49861111111111123</v>
      </c>
      <c r="AA28" s="102">
        <f>IF(I28="","",Z28+X28/1440)</f>
        <v>0.50000000000000011</v>
      </c>
      <c r="AB28" s="102"/>
      <c r="AC28" s="102"/>
      <c r="AD28" s="194"/>
      <c r="AE28" s="93">
        <f>IFERROR(IF($I28="","",VLOOKUP($I28,MASTER!$G:$CF,48,0))*$X28,0)</f>
        <v>2</v>
      </c>
      <c r="AF28" s="93">
        <f>IFERROR(IF($I28="","",VLOOKUP($I28,MASTER!$G:$CF,49,0))*$X28,0)</f>
        <v>2</v>
      </c>
      <c r="AG28" s="93">
        <f>IFERROR(IF($I28="","",VLOOKUP($I28,MASTER!$G:$CF,50,0))*$X28,0)</f>
        <v>2</v>
      </c>
      <c r="AH28" s="93">
        <f>IFERROR(IF($I28="","",VLOOKUP($I28,MASTER!$G:$CF,51,0))*$X28,0)</f>
        <v>2</v>
      </c>
      <c r="AI28" s="103"/>
      <c r="AJ28" s="745"/>
      <c r="AK28" s="106">
        <f t="shared" si="20"/>
        <v>0</v>
      </c>
      <c r="AL28" t="str">
        <f>I28</f>
        <v>AES-028 WIP</v>
      </c>
      <c r="AM28" s="104">
        <f t="shared" si="4"/>
        <v>0.49861111111111123</v>
      </c>
      <c r="AN28" s="105" t="str">
        <f t="shared" si="5"/>
        <v/>
      </c>
      <c r="AO28" s="106">
        <f t="shared" si="6"/>
        <v>8</v>
      </c>
      <c r="AP28" s="107">
        <f t="shared" si="7"/>
        <v>1.3888888888888889E-3</v>
      </c>
    </row>
    <row r="29" spans="1:44" ht="50.1" customHeight="1">
      <c r="A29" s="271" t="e">
        <f>VLOOKUP($I29,MASTER!$B:$B,2,0)</f>
        <v>#N/A</v>
      </c>
      <c r="C29" s="92"/>
      <c r="D29" s="93">
        <f>IF($I29="","",VLOOKUP($I29,MASTER!$G:$CF,2,0))</f>
        <v>0</v>
      </c>
      <c r="E29" s="93">
        <f>IF($I29="","",VLOOKUP($I29,MASTER!$G:$CF,25,0))</f>
        <v>0</v>
      </c>
      <c r="F29" s="93">
        <f>IF($I29="","",VLOOKUP($I29,MASTER!$G:$CF,27,0))</f>
        <v>0</v>
      </c>
      <c r="G29" s="742">
        <f t="shared" si="0"/>
        <v>0</v>
      </c>
      <c r="H29" s="94" t="str">
        <f t="shared" si="1"/>
        <v/>
      </c>
      <c r="I29" s="95" t="s">
        <v>671</v>
      </c>
      <c r="J29" s="365"/>
      <c r="K29" s="241"/>
      <c r="L29" s="265"/>
      <c r="M29" s="97"/>
      <c r="N29" s="226">
        <f>+L29</f>
        <v>0</v>
      </c>
      <c r="O29" s="98"/>
      <c r="P29" s="93">
        <f>IF($I29="","",VLOOKUP($I29,MASTER!$G:$CF,65,0))</f>
        <v>0</v>
      </c>
      <c r="Q29" s="93"/>
      <c r="R29" s="99" t="str">
        <f t="shared" si="13"/>
        <v/>
      </c>
      <c r="S29" s="93"/>
      <c r="T29" s="93">
        <f>IF($I29="","",VLOOKUP($I29,MASTER!$G:$CF,38,0))</f>
        <v>40</v>
      </c>
      <c r="U29" s="93"/>
      <c r="V29" s="100">
        <f t="shared" si="14"/>
        <v>40</v>
      </c>
      <c r="W29" s="170">
        <f t="shared" si="15"/>
        <v>0</v>
      </c>
      <c r="X29" s="101">
        <f t="shared" si="16"/>
        <v>40</v>
      </c>
      <c r="Y29" s="740">
        <f t="shared" si="2"/>
        <v>0</v>
      </c>
      <c r="Z29" s="102">
        <f t="shared" si="12"/>
        <v>0.50000000000000011</v>
      </c>
      <c r="AA29" s="102">
        <f>IF(I29="","",Z29+X29/1440)</f>
        <v>0.5277777777777779</v>
      </c>
      <c r="AB29" s="102"/>
      <c r="AC29" s="102"/>
      <c r="AD29" s="194"/>
      <c r="AE29" s="93">
        <f>IFERROR(IF($I29="","",VLOOKUP($I29,MASTER!$G:$CF,48,0))*$X29,0)</f>
        <v>0</v>
      </c>
      <c r="AF29" s="93">
        <f>IFERROR(IF($I29="","",VLOOKUP($I29,MASTER!$G:$CF,49,0))*$X29,0)</f>
        <v>0</v>
      </c>
      <c r="AG29" s="93">
        <f>IFERROR(IF($I29="","",VLOOKUP($I29,MASTER!$G:$CF,50,0))*$X29,0)</f>
        <v>0</v>
      </c>
      <c r="AH29" s="93">
        <f>IFERROR(IF($I29="","",VLOOKUP($I29,MASTER!$G:$CF,51,0))*$X29,0)</f>
        <v>0</v>
      </c>
      <c r="AI29" s="103"/>
      <c r="AJ29" s="745"/>
      <c r="AK29" s="106">
        <f t="shared" si="20"/>
        <v>0</v>
      </c>
      <c r="AL29" t="str">
        <f>I29</f>
        <v>ISTIRAHAT SIANG</v>
      </c>
      <c r="AM29" s="104">
        <f t="shared" si="4"/>
        <v>0.50000000000000011</v>
      </c>
      <c r="AN29" s="105" t="str">
        <f t="shared" si="5"/>
        <v/>
      </c>
      <c r="AO29" s="106">
        <f t="shared" si="6"/>
        <v>0</v>
      </c>
      <c r="AP29" s="107">
        <f t="shared" si="7"/>
        <v>2.7777777777777776E-2</v>
      </c>
    </row>
    <row r="30" spans="1:44" ht="49.5" customHeight="1">
      <c r="A30" s="271" t="e">
        <f>VLOOKUP($I30,MASTER!$B:$B,2,0)</f>
        <v>#N/A</v>
      </c>
      <c r="C30" s="92"/>
      <c r="D30" s="93" t="str">
        <f>IF($I30="","",VLOOKUP($I30,MASTER!$G:$CF,2,0))</f>
        <v>AES-028 WIP</v>
      </c>
      <c r="E30" s="93" t="str">
        <f>IF($I30="","",VLOOKUP($I30,MASTER!$G:$CF,25,0))</f>
        <v>D</v>
      </c>
      <c r="F30" s="93">
        <f>IF($I30="","",VLOOKUP($I30,MASTER!$G:$CF,27,0))</f>
        <v>240</v>
      </c>
      <c r="G30" s="742">
        <f t="shared" si="0"/>
        <v>480</v>
      </c>
      <c r="H30" s="240">
        <f t="shared" si="1"/>
        <v>2</v>
      </c>
      <c r="I30" s="95" t="s">
        <v>960</v>
      </c>
      <c r="J30" s="365"/>
      <c r="K30" s="241"/>
      <c r="L30" s="265">
        <f>480-L28</f>
        <v>480</v>
      </c>
      <c r="M30" s="97"/>
      <c r="N30" s="96"/>
      <c r="O30" s="98"/>
      <c r="P30" s="93">
        <f>IF($I30="","",VLOOKUP($I30,MASTER!$G:$CF,65,0))</f>
        <v>4</v>
      </c>
      <c r="Q30" s="93">
        <v>6.5</v>
      </c>
      <c r="R30" s="99">
        <f t="shared" si="13"/>
        <v>52</v>
      </c>
      <c r="S30" s="93"/>
      <c r="T30" s="93">
        <v>5</v>
      </c>
      <c r="U30" s="93"/>
      <c r="V30" s="100">
        <f t="shared" si="14"/>
        <v>57</v>
      </c>
      <c r="W30" s="170">
        <f t="shared" si="15"/>
        <v>20</v>
      </c>
      <c r="X30" s="101">
        <f t="shared" ref="X30:X31" si="22">IF(V30="","",ROUNDUP(V30,0))</f>
        <v>57</v>
      </c>
      <c r="Y30" s="740">
        <f t="shared" si="2"/>
        <v>505.26315789473682</v>
      </c>
      <c r="Z30" s="102">
        <f t="shared" si="12"/>
        <v>0.5277777777777779</v>
      </c>
      <c r="AA30" s="102">
        <f>IF(I30="","",Z30+X30/1440)</f>
        <v>0.5673611111111112</v>
      </c>
      <c r="AB30" s="102"/>
      <c r="AC30" s="102"/>
      <c r="AD30" s="194"/>
      <c r="AE30" s="93">
        <f>IFERROR(IF($I30="","",VLOOKUP($I30,MASTER!$G:$CF,48,0))*$X30,0)</f>
        <v>57</v>
      </c>
      <c r="AF30" s="93">
        <f>IFERROR(IF($I30="","",VLOOKUP($I30,MASTER!$G:$CF,49,0))*$X30,0)</f>
        <v>57</v>
      </c>
      <c r="AG30" s="93">
        <f>IFERROR(IF($I30="","",VLOOKUP($I30,MASTER!$G:$CF,50,0))*$X30,0)</f>
        <v>57</v>
      </c>
      <c r="AH30" s="93">
        <f>IFERROR(IF($I30="","",VLOOKUP($I30,MASTER!$G:$CF,51,0))*$X30,0)</f>
        <v>57</v>
      </c>
      <c r="AI30" s="103"/>
      <c r="AJ30" s="745"/>
      <c r="AK30" s="106">
        <f t="shared" si="20"/>
        <v>1920</v>
      </c>
      <c r="AL30" t="str">
        <f t="shared" ref="AL30" si="23">I30</f>
        <v>AES-028 WIP</v>
      </c>
      <c r="AM30" s="104">
        <f t="shared" si="4"/>
        <v>0.5277777777777779</v>
      </c>
      <c r="AN30" s="105">
        <f t="shared" si="5"/>
        <v>1920</v>
      </c>
      <c r="AO30" s="106">
        <f t="shared" si="6"/>
        <v>228</v>
      </c>
      <c r="AP30" s="107">
        <f t="shared" si="7"/>
        <v>3.9583333333333331E-2</v>
      </c>
    </row>
    <row r="31" spans="1:44" ht="50.1" customHeight="1">
      <c r="A31" s="271" t="e">
        <f>VLOOKUP($I31,MASTER!$B:$B,2,0)</f>
        <v>#N/A</v>
      </c>
      <c r="C31" s="92"/>
      <c r="D31" s="93" t="str">
        <f>IF($I31="","",VLOOKUP($I31,MASTER!$G:$CF,2,0))</f>
        <v>AES-024</v>
      </c>
      <c r="E31" s="341" t="str">
        <f>IF($I31="","",VLOOKUP($I31,MASTER!$G:$CF,25,0))</f>
        <v>KHS</v>
      </c>
      <c r="F31" s="93">
        <f>IF($I31="","",VLOOKUP($I31,MASTER!$G:$CF,27,0))</f>
        <v>240</v>
      </c>
      <c r="G31" s="742">
        <f t="shared" ref="G31:G61" si="24">+L31</f>
        <v>480</v>
      </c>
      <c r="H31" s="94">
        <f t="shared" ref="H31:H61" si="25">IF($L31&lt;$F31="0","0",IF($L31="","",ROUNDUP(L31/F31,1)))</f>
        <v>2</v>
      </c>
      <c r="I31" s="95" t="s">
        <v>946</v>
      </c>
      <c r="J31" s="365"/>
      <c r="K31" s="241"/>
      <c r="L31" s="265">
        <v>480</v>
      </c>
      <c r="M31" s="97"/>
      <c r="N31" s="96"/>
      <c r="O31" s="98"/>
      <c r="P31" s="93">
        <f>IF($I31="","",VLOOKUP($I31,MASTER!$G:$CF,65,0))</f>
        <v>4</v>
      </c>
      <c r="Q31" s="93">
        <v>6.5</v>
      </c>
      <c r="R31" s="99">
        <f t="shared" ref="R31:R61" si="26">IF(L31="","",+Q31*L31/60)</f>
        <v>52</v>
      </c>
      <c r="S31" s="93"/>
      <c r="T31" s="93">
        <f>IF($I31="","",VLOOKUP($I31,MASTER!$G:$CF,38,0))</f>
        <v>7</v>
      </c>
      <c r="U31" s="93"/>
      <c r="V31" s="100">
        <f t="shared" ref="V31:V61" si="27">IF(I31="","",SUM(R31:T31))</f>
        <v>59</v>
      </c>
      <c r="W31" s="170">
        <f t="shared" ref="W31:W61" si="28">IF(I31="","",(S31+T31)*P31)</f>
        <v>28</v>
      </c>
      <c r="X31" s="101">
        <f t="shared" si="22"/>
        <v>59</v>
      </c>
      <c r="Y31" s="740">
        <f t="shared" ref="Y31:Y61" si="29">+L31/X31*60</f>
        <v>488.13559322033893</v>
      </c>
      <c r="Z31" s="102">
        <f t="shared" si="12"/>
        <v>0.5673611111111112</v>
      </c>
      <c r="AA31" s="102">
        <f t="shared" ref="AA31" si="30">IF(I31="","",Z31+X31/1440)</f>
        <v>0.60833333333333339</v>
      </c>
      <c r="AB31" s="102"/>
      <c r="AC31" s="102"/>
      <c r="AD31" s="194"/>
      <c r="AE31" s="93">
        <f>IFERROR(IF($I31="","",VLOOKUP($I31,MASTER!$G:$CF,48,0))*$X31,0)</f>
        <v>59</v>
      </c>
      <c r="AF31" s="93">
        <f>IFERROR(IF($I31="","",VLOOKUP($I31,MASTER!$G:$CF,49,0))*$X31,0)</f>
        <v>59</v>
      </c>
      <c r="AG31" s="93">
        <f>IFERROR(IF($I31="","",VLOOKUP($I31,MASTER!$G:$CF,50,0))*$X31,0)</f>
        <v>59</v>
      </c>
      <c r="AH31" s="93">
        <f>IFERROR(IF($I31="","",VLOOKUP($I31,MASTER!$G:$CF,51,0))*$X31,0)</f>
        <v>59</v>
      </c>
      <c r="AI31" s="103"/>
      <c r="AJ31" s="745"/>
      <c r="AK31" s="106">
        <f t="shared" si="20"/>
        <v>1920</v>
      </c>
      <c r="AL31" t="str">
        <f t="shared" ref="AL31" si="31">I31</f>
        <v>AES-024 WIP</v>
      </c>
      <c r="AM31" s="104">
        <f t="shared" ref="AM31" si="32">Z31</f>
        <v>0.5673611111111112</v>
      </c>
      <c r="AN31" s="105">
        <f t="shared" ref="AN31" si="33">IF(L31="","",L31*P31)</f>
        <v>1920</v>
      </c>
      <c r="AO31" s="106">
        <f t="shared" ref="AO31" si="34">IF(X31="","",X31*P31)</f>
        <v>236</v>
      </c>
      <c r="AP31" s="107">
        <f t="shared" ref="AP31" si="35">+X31/(60*24)</f>
        <v>4.0972222222222222E-2</v>
      </c>
    </row>
    <row r="32" spans="1:44" ht="50.1" customHeight="1">
      <c r="A32" s="271" t="e">
        <f>VLOOKUP($I32,MASTER!$B:$B,2,0)</f>
        <v>#REF!</v>
      </c>
      <c r="C32" s="92"/>
      <c r="D32" s="93" t="str">
        <f>IF($I32="","",VLOOKUP($I32,MASTER!$G:$CF,2,0))</f>
        <v>IB-023/24</v>
      </c>
      <c r="E32" s="93" t="str">
        <f>IF($I32="","",VLOOKUP($I32,MASTER!$G:$CF,25,0))</f>
        <v>C2</v>
      </c>
      <c r="F32" s="93">
        <f>IF($I32="","",VLOOKUP($I32,MASTER!$G:$CF,27,0))</f>
        <v>240</v>
      </c>
      <c r="G32" s="742">
        <f t="shared" si="24"/>
        <v>0</v>
      </c>
      <c r="H32" s="94" t="str">
        <f t="shared" si="25"/>
        <v/>
      </c>
      <c r="I32" s="95" t="s">
        <v>554</v>
      </c>
      <c r="J32" s="365"/>
      <c r="K32" s="241"/>
      <c r="L32" s="265"/>
      <c r="M32" s="97"/>
      <c r="N32" s="96"/>
      <c r="O32" s="98"/>
      <c r="P32" s="93">
        <f>IF($I32="","",VLOOKUP($I32,MASTER!$G:$CF,65,0))</f>
        <v>4</v>
      </c>
      <c r="Q32" s="93">
        <v>6.5</v>
      </c>
      <c r="R32" s="99" t="str">
        <f t="shared" si="26"/>
        <v/>
      </c>
      <c r="S32" s="93">
        <f>45-6-5</f>
        <v>34</v>
      </c>
      <c r="T32" s="93">
        <f>IF($I32="","",VLOOKUP($I32,MASTER!$G:$CF,38,0))</f>
        <v>5</v>
      </c>
      <c r="U32" s="93"/>
      <c r="V32" s="100">
        <f t="shared" ref="V32:V42" si="36">IF(I32="","",SUM(R32:T32))</f>
        <v>39</v>
      </c>
      <c r="W32" s="170">
        <f t="shared" si="28"/>
        <v>156</v>
      </c>
      <c r="X32" s="101">
        <f t="shared" ref="X32:X42" si="37">IF(V32="","",ROUNDUP(V32,0))</f>
        <v>39</v>
      </c>
      <c r="Y32" s="740">
        <f t="shared" si="29"/>
        <v>0</v>
      </c>
      <c r="Z32" s="102">
        <f t="shared" si="12"/>
        <v>0.60833333333333339</v>
      </c>
      <c r="AA32" s="102">
        <f t="shared" ref="AA32" si="38">IF(I32="","",Z32+X32/1440)</f>
        <v>0.63541666666666674</v>
      </c>
      <c r="AB32" s="102"/>
      <c r="AC32" s="102"/>
      <c r="AD32" s="194" t="s">
        <v>1588</v>
      </c>
      <c r="AE32" s="93">
        <f>IFERROR(IF($I32="","",VLOOKUP($I32,MASTER!$G:$CF,48,0))*$X32,0)</f>
        <v>39</v>
      </c>
      <c r="AF32" s="93">
        <f>IFERROR(IF($I32="","",VLOOKUP($I32,MASTER!$G:$CF,49,0))*$X32,0)</f>
        <v>39</v>
      </c>
      <c r="AG32" s="93">
        <f>IFERROR(IF($I32="","",VLOOKUP($I32,MASTER!$G:$CF,50,0))*$X32,0)</f>
        <v>39</v>
      </c>
      <c r="AH32" s="93">
        <f>IFERROR(IF($I32="","",VLOOKUP($I32,MASTER!$G:$CF,51,0))*$X32,0)</f>
        <v>39</v>
      </c>
      <c r="AI32" s="103"/>
      <c r="AJ32" s="745"/>
      <c r="AK32" s="106">
        <f t="shared" ref="AK32" si="39">IF(L32="",0,P32*L32)</f>
        <v>0</v>
      </c>
      <c r="AL32" t="str">
        <f t="shared" ref="AL32:AL34" si="40">I32</f>
        <v>IB-023</v>
      </c>
      <c r="AM32" s="104">
        <f t="shared" ref="AM32" si="41">Z32</f>
        <v>0.60833333333333339</v>
      </c>
      <c r="AN32" s="105" t="str">
        <f t="shared" ref="AN32" si="42">IF(L32="","",L32*P32)</f>
        <v/>
      </c>
      <c r="AO32" s="106">
        <f t="shared" ref="AO32" si="43">IF(X32="","",X32*P32)</f>
        <v>156</v>
      </c>
      <c r="AP32" s="107">
        <f t="shared" ref="AP32" si="44">+X32/(60*24)</f>
        <v>2.7083333333333334E-2</v>
      </c>
    </row>
    <row r="33" spans="1:42" ht="50.1" customHeight="1">
      <c r="A33" s="271" t="e">
        <f>VLOOKUP($I33,MASTER!$B:$B,2,0)</f>
        <v>#N/A</v>
      </c>
      <c r="C33" s="92"/>
      <c r="D33" s="93">
        <f>IF($I33="","",VLOOKUP($I33,MASTER!$G:$CF,2,0))</f>
        <v>0</v>
      </c>
      <c r="E33" s="93">
        <f>IF($I33="","",VLOOKUP($I33,MASTER!$G:$CF,25,0))</f>
        <v>0</v>
      </c>
      <c r="F33" s="93">
        <f>IF($I33="","",VLOOKUP($I33,MASTER!$G:$CF,27,0))</f>
        <v>0</v>
      </c>
      <c r="G33" s="742">
        <f>+L33</f>
        <v>0</v>
      </c>
      <c r="H33" s="240" t="str">
        <f>IF($L33&lt;$F33="0","0",IF($L33="","",ROUNDUP(L33/F33,1)))</f>
        <v/>
      </c>
      <c r="I33" s="95" t="s">
        <v>854</v>
      </c>
      <c r="J33" s="365"/>
      <c r="K33" s="241"/>
      <c r="L33" s="265"/>
      <c r="M33" s="174"/>
      <c r="N33" s="265"/>
      <c r="O33" s="268"/>
      <c r="P33" s="93">
        <f>IF($I33="","",VLOOKUP($I33,MASTER!$G:$CF,65,0))</f>
        <v>0</v>
      </c>
      <c r="Q33" s="93"/>
      <c r="R33" s="99" t="str">
        <f>IF(L33="","",+Q33*L33/60)</f>
        <v/>
      </c>
      <c r="S33" s="93"/>
      <c r="T33" s="93">
        <f>IF($I33="","",VLOOKUP($I33,MASTER!$G:$CF,38,0))</f>
        <v>15</v>
      </c>
      <c r="U33" s="93"/>
      <c r="V33" s="100">
        <f>IF(I33="","",SUM(R33:T33))</f>
        <v>15</v>
      </c>
      <c r="W33" s="170">
        <f>IF(I33="","",(S33+T33)*P33)</f>
        <v>0</v>
      </c>
      <c r="X33" s="101">
        <f>IF(V33="","",ROUNDUP(V33,0))</f>
        <v>15</v>
      </c>
      <c r="Y33" s="740">
        <f>+L33/X33*60</f>
        <v>0</v>
      </c>
      <c r="Z33" s="102">
        <f t="shared" si="12"/>
        <v>0.63541666666666674</v>
      </c>
      <c r="AA33" s="102">
        <f t="shared" ref="AA33" si="45">IF(I33="","",Z33+X33/1440)</f>
        <v>0.64583333333333337</v>
      </c>
      <c r="AB33" s="102"/>
      <c r="AC33" s="102"/>
      <c r="AD33" s="194"/>
      <c r="AE33" s="93">
        <f>IFERROR(IF($I33="","",VLOOKUP($I33,MASTER!$G:$CF,48,0))*$X33,0)</f>
        <v>0</v>
      </c>
      <c r="AF33" s="93">
        <f>IFERROR(IF($I33="","",VLOOKUP($I33,MASTER!$G:$CF,49,0))*$X33,0)</f>
        <v>0</v>
      </c>
      <c r="AG33" s="93">
        <f>IFERROR(IF($I33="","",VLOOKUP($I33,MASTER!$G:$CF,50,0))*$X33,0)</f>
        <v>0</v>
      </c>
      <c r="AH33" s="93">
        <f>IFERROR(IF($I33="","",VLOOKUP($I33,MASTER!$G:$CF,51,0))*$X33,0)</f>
        <v>0</v>
      </c>
      <c r="AI33" s="103"/>
      <c r="AJ33" s="745"/>
      <c r="AK33" s="106">
        <f t="shared" ref="AK33" si="46">IF(L33="",0,P33*L33)</f>
        <v>0</v>
      </c>
      <c r="AL33" t="str">
        <f>I33</f>
        <v>CINGKORAK</v>
      </c>
      <c r="AM33" s="104">
        <f t="shared" ref="AM33" si="47">Z33</f>
        <v>0.63541666666666674</v>
      </c>
      <c r="AN33" s="105" t="str">
        <f t="shared" ref="AN33" si="48">IF(L33="","",L33*P33)</f>
        <v/>
      </c>
      <c r="AO33" s="106">
        <f t="shared" ref="AO33" si="49">IF(X33="","",X33*P33)</f>
        <v>0</v>
      </c>
      <c r="AP33" s="107">
        <f t="shared" ref="AP33" si="50">+X33/(60*24)</f>
        <v>1.0416666666666666E-2</v>
      </c>
    </row>
    <row r="34" spans="1:42" ht="50.1" customHeight="1">
      <c r="A34" s="271" t="e">
        <f>VLOOKUP($I34,MASTER!$B:$B,2,0)</f>
        <v>#REF!</v>
      </c>
      <c r="C34" s="92"/>
      <c r="D34" s="93" t="str">
        <f>IF($I34="","",VLOOKUP($I34,MASTER!$G:$CF,2,0))</f>
        <v>IB-023/24</v>
      </c>
      <c r="E34" s="93" t="str">
        <f>IF($I34="","",VLOOKUP($I34,MASTER!$G:$CF,25,0))</f>
        <v>C2</v>
      </c>
      <c r="F34" s="93">
        <f>IF($I34="","",VLOOKUP($I34,MASTER!$G:$CF,27,0))</f>
        <v>240</v>
      </c>
      <c r="G34" s="742">
        <f t="shared" si="24"/>
        <v>60</v>
      </c>
      <c r="H34" s="240">
        <f t="shared" si="25"/>
        <v>0.30000000000000004</v>
      </c>
      <c r="I34" s="95" t="s">
        <v>554</v>
      </c>
      <c r="J34" s="365"/>
      <c r="K34" s="241"/>
      <c r="L34" s="265">
        <f>60-L32</f>
        <v>60</v>
      </c>
      <c r="M34" s="97"/>
      <c r="N34" s="96"/>
      <c r="O34" s="98"/>
      <c r="P34" s="93">
        <f>IF($I34="","",VLOOKUP($I34,MASTER!$G:$CF,65,0))</f>
        <v>4</v>
      </c>
      <c r="Q34" s="93">
        <v>6.5</v>
      </c>
      <c r="R34" s="99">
        <f t="shared" si="26"/>
        <v>6.5</v>
      </c>
      <c r="S34" s="93">
        <v>11</v>
      </c>
      <c r="T34" s="93"/>
      <c r="U34" s="93"/>
      <c r="V34" s="100">
        <f t="shared" si="36"/>
        <v>17.5</v>
      </c>
      <c r="W34" s="170">
        <f t="shared" si="28"/>
        <v>44</v>
      </c>
      <c r="X34" s="101">
        <f t="shared" si="37"/>
        <v>18</v>
      </c>
      <c r="Y34" s="740">
        <f t="shared" si="29"/>
        <v>200</v>
      </c>
      <c r="Z34" s="102">
        <f t="shared" si="12"/>
        <v>0.64583333333333337</v>
      </c>
      <c r="AA34" s="102">
        <f>IF(I34="","",Z34+X34/1440)</f>
        <v>0.65833333333333333</v>
      </c>
      <c r="AB34" s="102"/>
      <c r="AC34" s="102"/>
      <c r="AD34" s="194"/>
      <c r="AE34" s="93">
        <f>IFERROR(IF($I34="","",VLOOKUP($I34,MASTER!$G:$CF,48,0))*$X34,0)</f>
        <v>18</v>
      </c>
      <c r="AF34" s="93">
        <f>IFERROR(IF($I34="","",VLOOKUP($I34,MASTER!$G:$CF,49,0))*$X34,0)</f>
        <v>18</v>
      </c>
      <c r="AG34" s="93">
        <f>IFERROR(IF($I34="","",VLOOKUP($I34,MASTER!$G:$CF,50,0))*$X34,0)</f>
        <v>18</v>
      </c>
      <c r="AH34" s="93">
        <f>IFERROR(IF($I34="","",VLOOKUP($I34,MASTER!$G:$CF,51,0))*$X34,0)</f>
        <v>18</v>
      </c>
      <c r="AI34" s="103"/>
      <c r="AJ34" s="745"/>
      <c r="AK34" s="106">
        <f>IF(L34="",0,P34*L34)</f>
        <v>240</v>
      </c>
      <c r="AL34" t="str">
        <f t="shared" si="40"/>
        <v>IB-023</v>
      </c>
      <c r="AM34" s="104">
        <f>Z34</f>
        <v>0.64583333333333337</v>
      </c>
      <c r="AN34" s="105">
        <f>IF(L34="","",L34*P34)</f>
        <v>240</v>
      </c>
      <c r="AO34" s="106">
        <f>IF(X34="","",X34*P34)</f>
        <v>72</v>
      </c>
      <c r="AP34" s="107">
        <f>+X34/(60*24)</f>
        <v>1.2500000000000001E-2</v>
      </c>
    </row>
    <row r="35" spans="1:42" ht="50.1" customHeight="1">
      <c r="A35" s="271" t="e">
        <f>VLOOKUP($I35,MASTER!$B:$B,2,0)</f>
        <v>#N/A</v>
      </c>
      <c r="C35" s="92"/>
      <c r="D35" s="93" t="str">
        <f>IF($I35="","",VLOOKUP($I35,MASTER!$G:$CF,2,0))</f>
        <v>GT-5154 BLK/ K-1056</v>
      </c>
      <c r="E35" s="93" t="str">
        <f>IF($I35="","",VLOOKUP($I35,MASTER!$G:$CF,25,0))</f>
        <v>BESI</v>
      </c>
      <c r="F35" s="93">
        <f>IF($I35="","",VLOOKUP($I35,MASTER!$G:$CF,27,0))</f>
        <v>250</v>
      </c>
      <c r="G35" s="742">
        <f t="shared" si="24"/>
        <v>125</v>
      </c>
      <c r="H35" s="94">
        <f t="shared" si="25"/>
        <v>0.5</v>
      </c>
      <c r="I35" s="95" t="s">
        <v>1568</v>
      </c>
      <c r="J35" s="365"/>
      <c r="K35" s="241"/>
      <c r="L35" s="265">
        <v>125</v>
      </c>
      <c r="M35" s="97"/>
      <c r="N35" s="226">
        <f>+L35</f>
        <v>125</v>
      </c>
      <c r="O35" s="98"/>
      <c r="P35" s="93">
        <v>4</v>
      </c>
      <c r="Q35" s="93">
        <v>8</v>
      </c>
      <c r="R35" s="99">
        <f t="shared" si="26"/>
        <v>16.666666666666668</v>
      </c>
      <c r="S35" s="93"/>
      <c r="T35" s="93">
        <v>10</v>
      </c>
      <c r="U35" s="93"/>
      <c r="V35" s="100">
        <f t="shared" si="36"/>
        <v>26.666666666666668</v>
      </c>
      <c r="W35" s="170">
        <f t="shared" si="28"/>
        <v>40</v>
      </c>
      <c r="X35" s="101">
        <f t="shared" si="37"/>
        <v>27</v>
      </c>
      <c r="Y35" s="740">
        <f t="shared" si="29"/>
        <v>277.77777777777777</v>
      </c>
      <c r="Z35" s="102">
        <f t="shared" si="12"/>
        <v>0.65833333333333333</v>
      </c>
      <c r="AA35" s="102">
        <f>IF(I35="","",Z35+X35/1440)</f>
        <v>0.67708333333333337</v>
      </c>
      <c r="AB35" s="102"/>
      <c r="AC35" s="102"/>
      <c r="AD35" s="194"/>
      <c r="AE35" s="93">
        <f>IFERROR(IF($I35="","",VLOOKUP($I35,MASTER!$G:$CF,48,0))*$X35,0)</f>
        <v>27</v>
      </c>
      <c r="AF35" s="93">
        <f>IFERROR(IF($I35="","",VLOOKUP($I35,MASTER!$G:$CF,49,0))*$X35,0)</f>
        <v>0</v>
      </c>
      <c r="AG35" s="93">
        <f>IFERROR(IF($I35="","",VLOOKUP($I35,MASTER!$G:$CF,50,0))*$X35,0)</f>
        <v>0</v>
      </c>
      <c r="AH35" s="93">
        <f>IFERROR(IF($I35="","",VLOOKUP($I35,MASTER!$G:$CF,51,0))*$X35,0)</f>
        <v>27</v>
      </c>
      <c r="AI35" s="103"/>
      <c r="AJ35" s="745"/>
      <c r="AK35" s="106">
        <f>IF(L35="",0,P35*L35)</f>
        <v>500</v>
      </c>
      <c r="AL35" t="str">
        <f>I35</f>
        <v>GT-5154 BLK DRAW1</v>
      </c>
      <c r="AM35" s="104">
        <f>Z35</f>
        <v>0.65833333333333333</v>
      </c>
      <c r="AN35" s="105">
        <f>IF(L35="","",L35*P35)</f>
        <v>500</v>
      </c>
      <c r="AO35" s="106">
        <f>IF(X35="","",X35*P35)</f>
        <v>108</v>
      </c>
      <c r="AP35" s="107">
        <f>+X35/(60*24)</f>
        <v>1.8749999999999999E-2</v>
      </c>
    </row>
    <row r="36" spans="1:42" ht="50.1" customHeight="1">
      <c r="A36" s="271" t="e">
        <f>VLOOKUP($I36,MASTER!$B:$B,2,0)</f>
        <v>#N/A</v>
      </c>
      <c r="C36" s="92"/>
      <c r="D36" s="93">
        <f>IF($I36="","",VLOOKUP($I36,MASTER!$G:$CF,2,0))</f>
        <v>0</v>
      </c>
      <c r="E36" s="93">
        <f>IF($I36="","",VLOOKUP($I36,MASTER!$G:$CF,25,0))</f>
        <v>0</v>
      </c>
      <c r="F36" s="93">
        <f>IF($I36="","",VLOOKUP($I36,MASTER!$G:$CF,27,0))</f>
        <v>0</v>
      </c>
      <c r="G36" s="742">
        <f t="shared" si="24"/>
        <v>0</v>
      </c>
      <c r="H36" s="240" t="str">
        <f t="shared" si="25"/>
        <v/>
      </c>
      <c r="I36" s="95" t="s">
        <v>674</v>
      </c>
      <c r="J36" s="365"/>
      <c r="K36" s="241"/>
      <c r="L36" s="265"/>
      <c r="M36" s="97"/>
      <c r="N36" s="96"/>
      <c r="O36" s="98"/>
      <c r="P36" s="93">
        <f>IF($I36="","",VLOOKUP($I36,MASTER!$G:$CF,65,0))</f>
        <v>0</v>
      </c>
      <c r="Q36" s="93"/>
      <c r="R36" s="99" t="str">
        <f t="shared" si="26"/>
        <v/>
      </c>
      <c r="S36" s="93"/>
      <c r="T36" s="93">
        <f>IF($I36="","",VLOOKUP($I36,MASTER!$G:$CF,38,0))</f>
        <v>15</v>
      </c>
      <c r="U36" s="93"/>
      <c r="V36" s="100">
        <f t="shared" si="36"/>
        <v>15</v>
      </c>
      <c r="W36" s="170">
        <f t="shared" si="28"/>
        <v>0</v>
      </c>
      <c r="X36" s="101">
        <f t="shared" si="37"/>
        <v>15</v>
      </c>
      <c r="Y36" s="740">
        <f t="shared" si="29"/>
        <v>0</v>
      </c>
      <c r="Z36" s="102">
        <f t="shared" ref="Z36:Z42" si="51">+AA35</f>
        <v>0.67708333333333337</v>
      </c>
      <c r="AA36" s="102">
        <f>IF(I36="","",Z36+X36/1440)</f>
        <v>0.6875</v>
      </c>
      <c r="AB36" s="102"/>
      <c r="AC36" s="102"/>
      <c r="AD36" s="194"/>
      <c r="AE36" s="93">
        <f>IFERROR(IF($I36="","",VLOOKUP($I36,MASTER!$G:$CF,48,0))*$X36,0)</f>
        <v>0</v>
      </c>
      <c r="AF36" s="93">
        <f>IFERROR(IF($I36="","",VLOOKUP($I36,MASTER!$G:$CF,49,0))*$X36,0)</f>
        <v>0</v>
      </c>
      <c r="AG36" s="93">
        <f>IFERROR(IF($I36="","",VLOOKUP($I36,MASTER!$G:$CF,50,0))*$X36,0)</f>
        <v>0</v>
      </c>
      <c r="AH36" s="93">
        <f>IFERROR(IF($I36="","",VLOOKUP($I36,MASTER!$G:$CF,51,0))*$X36,0)</f>
        <v>0</v>
      </c>
      <c r="AI36" s="103"/>
      <c r="AJ36" s="745"/>
      <c r="AK36" s="106">
        <f t="shared" ref="AK36:AK38" si="52">IF(L36="",0,P36*L36)</f>
        <v>0</v>
      </c>
      <c r="AL36" t="str">
        <f t="shared" ref="AL36" si="53">I36</f>
        <v>BREAKTIME</v>
      </c>
      <c r="AM36" s="104">
        <f t="shared" ref="AM36" si="54">Z36</f>
        <v>0.67708333333333337</v>
      </c>
      <c r="AN36" s="105" t="str">
        <f t="shared" ref="AN36" si="55">IF(L36="","",L36*P36)</f>
        <v/>
      </c>
      <c r="AO36" s="106">
        <f t="shared" ref="AO36" si="56">IF(X36="","",X36*P36)</f>
        <v>0</v>
      </c>
      <c r="AP36" s="107">
        <f t="shared" ref="AP36" si="57">+X36/(60*24)</f>
        <v>1.0416666666666666E-2</v>
      </c>
    </row>
    <row r="37" spans="1:42" ht="50.1" customHeight="1">
      <c r="A37" s="271" t="e">
        <f>VLOOKUP($I37,MASTER!$B:$B,2,0)</f>
        <v>#N/A</v>
      </c>
      <c r="C37" s="92"/>
      <c r="D37" s="93" t="str">
        <f>IF($I37="","",VLOOKUP($I37,MASTER!$G:$CF,2,0))</f>
        <v>GT-5154 BLK/ K-1056</v>
      </c>
      <c r="E37" s="93" t="str">
        <f>IF($I37="","",VLOOKUP($I37,MASTER!$G:$CF,25,0))</f>
        <v>BESI</v>
      </c>
      <c r="F37" s="93">
        <f>IF($I37="","",VLOOKUP($I37,MASTER!$G:$CF,27,0))</f>
        <v>250</v>
      </c>
      <c r="G37" s="742">
        <f t="shared" si="24"/>
        <v>325</v>
      </c>
      <c r="H37" s="240">
        <f t="shared" si="25"/>
        <v>1.3</v>
      </c>
      <c r="I37" s="95" t="s">
        <v>1568</v>
      </c>
      <c r="J37" s="365"/>
      <c r="K37" s="241"/>
      <c r="L37" s="265">
        <f>450-L35</f>
        <v>325</v>
      </c>
      <c r="M37" s="97"/>
      <c r="N37" s="265"/>
      <c r="O37" s="98"/>
      <c r="P37" s="93">
        <v>4</v>
      </c>
      <c r="Q37" s="93">
        <f>IF($I37="","",VLOOKUP($I37,MASTER!$G:$CF,37,0))</f>
        <v>8</v>
      </c>
      <c r="R37" s="99">
        <f t="shared" si="26"/>
        <v>43.333333333333336</v>
      </c>
      <c r="S37" s="93"/>
      <c r="T37" s="93"/>
      <c r="U37" s="93"/>
      <c r="V37" s="100">
        <f t="shared" si="36"/>
        <v>43.333333333333336</v>
      </c>
      <c r="W37" s="170">
        <f t="shared" si="28"/>
        <v>0</v>
      </c>
      <c r="X37" s="101">
        <f t="shared" si="37"/>
        <v>44</v>
      </c>
      <c r="Y37" s="740">
        <f t="shared" si="29"/>
        <v>443.18181818181819</v>
      </c>
      <c r="Z37" s="102">
        <f>+AA36</f>
        <v>0.6875</v>
      </c>
      <c r="AA37" s="102">
        <f t="shared" ref="AA37:AA38" si="58">IF(I37="","",Z37+X37/1440)</f>
        <v>0.71805555555555556</v>
      </c>
      <c r="AB37" s="102"/>
      <c r="AC37" s="102"/>
      <c r="AD37" s="194"/>
      <c r="AE37" s="93">
        <f>IFERROR(IF($I37="","",VLOOKUP($I37,MASTER!$G:$CF,48,0))*$X37,0)</f>
        <v>44</v>
      </c>
      <c r="AF37" s="93">
        <f>IFERROR(IF($I37="","",VLOOKUP($I37,MASTER!$G:$CF,49,0))*$X37,0)</f>
        <v>0</v>
      </c>
      <c r="AG37" s="93">
        <f>IFERROR(IF($I37="","",VLOOKUP($I37,MASTER!$G:$CF,50,0))*$X37,0)</f>
        <v>0</v>
      </c>
      <c r="AH37" s="93">
        <f>IFERROR(IF($I37="","",VLOOKUP($I37,MASTER!$G:$CF,51,0))*$X37,0)</f>
        <v>44</v>
      </c>
      <c r="AI37" s="103"/>
      <c r="AJ37" s="745"/>
      <c r="AK37" s="106">
        <f t="shared" si="52"/>
        <v>1300</v>
      </c>
      <c r="AL37" t="str">
        <f>I37</f>
        <v>GT-5154 BLK DRAW1</v>
      </c>
      <c r="AM37" s="104">
        <f>Z37</f>
        <v>0.6875</v>
      </c>
      <c r="AN37" s="105">
        <f>IF(L37="","",L37*P37)</f>
        <v>1300</v>
      </c>
      <c r="AO37" s="106">
        <f>IF(X37="","",X37*P37)</f>
        <v>176</v>
      </c>
      <c r="AP37" s="107">
        <f>+X37/(60*24)</f>
        <v>3.0555555555555555E-2</v>
      </c>
    </row>
    <row r="38" spans="1:42" ht="50.1" customHeight="1">
      <c r="A38" s="271" t="e">
        <f>VLOOKUP($I38,MASTER!$B:$B,2,0)</f>
        <v>#N/A</v>
      </c>
      <c r="C38" s="92"/>
      <c r="D38" s="93" t="str">
        <f>IF($I38="","",VLOOKUP($I38,MASTER!$G:$CF,2,0))</f>
        <v>GT-6082 BLK/ K-1058</v>
      </c>
      <c r="E38" s="93" t="str">
        <f>IF($I38="","",VLOOKUP($I38,MASTER!$G:$CF,25,0))</f>
        <v>BESI</v>
      </c>
      <c r="F38" s="93">
        <f>IF($I38="","",VLOOKUP($I38,MASTER!$G:$CF,27,0))</f>
        <v>250</v>
      </c>
      <c r="G38" s="742">
        <f t="shared" si="24"/>
        <v>120</v>
      </c>
      <c r="H38" s="240">
        <f t="shared" si="25"/>
        <v>0.5</v>
      </c>
      <c r="I38" s="95" t="s">
        <v>1569</v>
      </c>
      <c r="J38" s="365"/>
      <c r="K38" s="241"/>
      <c r="L38" s="265">
        <v>120</v>
      </c>
      <c r="M38" s="97"/>
      <c r="N38" s="273"/>
      <c r="O38" s="98"/>
      <c r="P38" s="93">
        <v>4</v>
      </c>
      <c r="Q38" s="93">
        <f>IF($I38="","",VLOOKUP($I38,MASTER!$G:$CF,37,0))</f>
        <v>8</v>
      </c>
      <c r="R38" s="99">
        <f t="shared" si="26"/>
        <v>16</v>
      </c>
      <c r="S38" s="93"/>
      <c r="T38" s="93">
        <f>IF($I38="","",VLOOKUP($I38,MASTER!$G:$CF,38,0))</f>
        <v>10</v>
      </c>
      <c r="U38" s="93"/>
      <c r="V38" s="100">
        <f t="shared" si="36"/>
        <v>26</v>
      </c>
      <c r="W38" s="170">
        <f t="shared" si="28"/>
        <v>40</v>
      </c>
      <c r="X38" s="101">
        <f t="shared" si="37"/>
        <v>26</v>
      </c>
      <c r="Y38" s="740">
        <f t="shared" si="29"/>
        <v>276.92307692307691</v>
      </c>
      <c r="Z38" s="102">
        <f>+AA37</f>
        <v>0.71805555555555556</v>
      </c>
      <c r="AA38" s="102">
        <f t="shared" si="58"/>
        <v>0.73611111111111116</v>
      </c>
      <c r="AB38" s="102"/>
      <c r="AC38" s="102"/>
      <c r="AD38" s="194"/>
      <c r="AE38" s="93">
        <f>IFERROR(IF($I38="","",VLOOKUP($I38,MASTER!$G:$CF,48,0))*$X38,0)</f>
        <v>26</v>
      </c>
      <c r="AF38" s="93">
        <f>IFERROR(IF($I38="","",VLOOKUP($I38,MASTER!$G:$CF,49,0))*$X38,0)</f>
        <v>0</v>
      </c>
      <c r="AG38" s="93">
        <f>IFERROR(IF($I38="","",VLOOKUP($I38,MASTER!$G:$CF,50,0))*$X38,0)</f>
        <v>0</v>
      </c>
      <c r="AH38" s="93">
        <f>IFERROR(IF($I38="","",VLOOKUP($I38,MASTER!$G:$CF,51,0))*$X38,0)</f>
        <v>26</v>
      </c>
      <c r="AI38" s="103"/>
      <c r="AJ38" s="745"/>
      <c r="AK38" s="106">
        <f t="shared" si="52"/>
        <v>480</v>
      </c>
      <c r="AL38" t="str">
        <f t="shared" ref="AL38" si="59">I38</f>
        <v>GT-6082 BLK DRAW1</v>
      </c>
      <c r="AM38" s="104">
        <f t="shared" ref="AM38" si="60">Z38</f>
        <v>0.71805555555555556</v>
      </c>
      <c r="AN38" s="105">
        <f t="shared" ref="AN38" si="61">IF(L38="","",L38*P38)</f>
        <v>480</v>
      </c>
      <c r="AO38" s="106">
        <f t="shared" ref="AO38" si="62">IF(X38="","",X38*P38)</f>
        <v>104</v>
      </c>
      <c r="AP38" s="107">
        <f t="shared" ref="AP38" si="63">+X38/(60*24)</f>
        <v>1.8055555555555554E-2</v>
      </c>
    </row>
    <row r="39" spans="1:42" ht="50.1" customHeight="1">
      <c r="A39" s="271" t="e">
        <f>VLOOKUP($I39,MASTER!$B:$B,2,0)</f>
        <v>#N/A</v>
      </c>
      <c r="C39" s="92"/>
      <c r="D39" s="93" t="str">
        <f>IF($I39="","",VLOOKUP($I39,MASTER!$G:$CF,2,0))</f>
        <v>GT-5154/5156 FNS</v>
      </c>
      <c r="E39" s="93" t="str">
        <f>IF($I39="","",VLOOKUP($I39,MASTER!$G:$CF,25,0))</f>
        <v>C</v>
      </c>
      <c r="F39" s="93">
        <f>IF($I39="","",VLOOKUP($I39,MASTER!$G:$CF,27,0))</f>
        <v>30</v>
      </c>
      <c r="G39" s="742">
        <f t="shared" si="24"/>
        <v>0</v>
      </c>
      <c r="H39" s="240" t="str">
        <f t="shared" si="25"/>
        <v/>
      </c>
      <c r="I39" s="95" t="s">
        <v>1062</v>
      </c>
      <c r="J39" s="365"/>
      <c r="K39" s="241"/>
      <c r="L39" s="265"/>
      <c r="M39" s="97"/>
      <c r="N39" s="273"/>
      <c r="O39" s="98"/>
      <c r="P39" s="93">
        <f>IF($I39="","",VLOOKUP($I39,MASTER!$G:$CF,65,0))</f>
        <v>4</v>
      </c>
      <c r="Q39" s="93">
        <v>15</v>
      </c>
      <c r="R39" s="99" t="str">
        <f t="shared" si="26"/>
        <v/>
      </c>
      <c r="S39" s="93"/>
      <c r="T39" s="93">
        <v>20</v>
      </c>
      <c r="U39" s="93"/>
      <c r="V39" s="100">
        <f t="shared" si="36"/>
        <v>20</v>
      </c>
      <c r="W39" s="170">
        <f t="shared" si="28"/>
        <v>80</v>
      </c>
      <c r="X39" s="101">
        <f t="shared" si="37"/>
        <v>20</v>
      </c>
      <c r="Y39" s="740">
        <f t="shared" si="29"/>
        <v>0</v>
      </c>
      <c r="Z39" s="102">
        <f>+AA38</f>
        <v>0.73611111111111116</v>
      </c>
      <c r="AA39" s="102">
        <f>IF(I39="","",Z39+X39/1440)</f>
        <v>0.75</v>
      </c>
      <c r="AB39" s="102"/>
      <c r="AC39" s="102"/>
      <c r="AD39" s="194" t="s">
        <v>1596</v>
      </c>
      <c r="AE39" s="93">
        <f>IFERROR(IF($I39="","",VLOOKUP($I39,MASTER!$G:$CF,48,0))*$X39,0)</f>
        <v>20</v>
      </c>
      <c r="AF39" s="93">
        <f>IFERROR(IF($I39="","",VLOOKUP($I39,MASTER!$G:$CF,49,0))*$X39,0)</f>
        <v>20</v>
      </c>
      <c r="AG39" s="93">
        <f>IFERROR(IF($I39="","",VLOOKUP($I39,MASTER!$G:$CF,50,0))*$X39,0)</f>
        <v>20</v>
      </c>
      <c r="AH39" s="93">
        <f>IFERROR(IF($I39="","",VLOOKUP($I39,MASTER!$G:$CF,51,0))*$X39,0)</f>
        <v>20</v>
      </c>
      <c r="AI39" s="103"/>
      <c r="AJ39" s="745"/>
      <c r="AK39" s="106">
        <f>IF(L39="",0,P39*L39)</f>
        <v>0</v>
      </c>
      <c r="AL39" t="str">
        <f>I39</f>
        <v>GT-5154</v>
      </c>
      <c r="AM39" s="104">
        <f>Z39</f>
        <v>0.73611111111111116</v>
      </c>
      <c r="AN39" s="105" t="str">
        <f>IF(L39="","",L39*P39)</f>
        <v/>
      </c>
      <c r="AO39" s="106">
        <f>IF(X39="","",X39*P39)</f>
        <v>80</v>
      </c>
      <c r="AP39" s="107">
        <f>+X39/(60*24)</f>
        <v>1.3888888888888888E-2</v>
      </c>
    </row>
    <row r="40" spans="1:42" ht="50.1" customHeight="1">
      <c r="A40" s="271" t="e">
        <f>VLOOKUP($I40,MASTER!$B:$B,2,0)</f>
        <v>#N/A</v>
      </c>
      <c r="C40" s="92"/>
      <c r="D40" s="93">
        <f>IF($I40="","",VLOOKUP($I40,MASTER!$G:$CF,2,0))</f>
        <v>0</v>
      </c>
      <c r="E40" s="93">
        <f>IF($I40="","",VLOOKUP($I40,MASTER!$G:$CF,25,0))</f>
        <v>0</v>
      </c>
      <c r="F40" s="93">
        <f>IF($I40="","",VLOOKUP($I40,MASTER!$G:$CF,27,0))</f>
        <v>0</v>
      </c>
      <c r="G40" s="742">
        <f t="shared" si="24"/>
        <v>0</v>
      </c>
      <c r="H40" s="240" t="str">
        <f t="shared" si="25"/>
        <v/>
      </c>
      <c r="I40" s="95" t="s">
        <v>675</v>
      </c>
      <c r="J40" s="365"/>
      <c r="K40" s="241"/>
      <c r="L40" s="265"/>
      <c r="M40" s="97"/>
      <c r="N40" s="96"/>
      <c r="O40" s="98"/>
      <c r="P40" s="93">
        <f>IF($I40="","",VLOOKUP($I40,MASTER!$G:$CF,65,0))</f>
        <v>0</v>
      </c>
      <c r="Q40" s="93"/>
      <c r="R40" s="99" t="str">
        <f t="shared" si="26"/>
        <v/>
      </c>
      <c r="S40" s="93"/>
      <c r="T40" s="93">
        <f>IF($I40="","",VLOOKUP($I40,MASTER!$G:$CF,38,0))</f>
        <v>30</v>
      </c>
      <c r="U40" s="93"/>
      <c r="V40" s="100">
        <f t="shared" si="36"/>
        <v>30</v>
      </c>
      <c r="W40" s="170">
        <f t="shared" si="28"/>
        <v>0</v>
      </c>
      <c r="X40" s="101">
        <f t="shared" si="37"/>
        <v>30</v>
      </c>
      <c r="Y40" s="740">
        <f t="shared" si="29"/>
        <v>0</v>
      </c>
      <c r="Z40" s="102">
        <f>+AA39</f>
        <v>0.75</v>
      </c>
      <c r="AA40" s="102">
        <f>IF(I40="","",Z40+X40/1440)</f>
        <v>0.77083333333333337</v>
      </c>
      <c r="AB40" s="102"/>
      <c r="AC40" s="102"/>
      <c r="AD40" s="194"/>
      <c r="AE40" s="93">
        <f>IFERROR(IF($I40="","",VLOOKUP($I40,MASTER!$G:$CF,48,0))*$X40,0)</f>
        <v>0</v>
      </c>
      <c r="AF40" s="93">
        <f>IFERROR(IF($I40="","",VLOOKUP($I40,MASTER!$G:$CF,49,0))*$X40,0)</f>
        <v>0</v>
      </c>
      <c r="AG40" s="93">
        <f>IFERROR(IF($I40="","",VLOOKUP($I40,MASTER!$G:$CF,50,0))*$X40,0)</f>
        <v>0</v>
      </c>
      <c r="AH40" s="93">
        <f>IFERROR(IF($I40="","",VLOOKUP($I40,MASTER!$G:$CF,51,0))*$X40,0)</f>
        <v>0</v>
      </c>
      <c r="AI40" s="103"/>
      <c r="AJ40" s="745"/>
      <c r="AK40" s="106">
        <f t="shared" ref="AK40" si="64">IF(L40="",0,P40*L40)</f>
        <v>0</v>
      </c>
      <c r="AL40" t="str">
        <f t="shared" ref="AL40:AL41" si="65">I40</f>
        <v>ISTIRAHAT SORE</v>
      </c>
      <c r="AM40" s="104">
        <f t="shared" ref="AM40:AM43" si="66">Z40</f>
        <v>0.75</v>
      </c>
      <c r="AN40" s="105" t="str">
        <f t="shared" ref="AN40:AN43" si="67">IF(L40="","",L40*P40)</f>
        <v/>
      </c>
      <c r="AO40" s="106">
        <f t="shared" ref="AO40:AO43" si="68">IF(X40="","",X40*P40)</f>
        <v>0</v>
      </c>
      <c r="AP40" s="107">
        <f t="shared" ref="AP40:AP43" si="69">+X40/(60*24)</f>
        <v>2.0833333333333332E-2</v>
      </c>
    </row>
    <row r="41" spans="1:42" ht="50.1" customHeight="1">
      <c r="A41" s="271" t="e">
        <f>VLOOKUP($I41,MASTER!$B:$B,2,0)</f>
        <v>#N/A</v>
      </c>
      <c r="C41" s="92"/>
      <c r="D41" s="93" t="str">
        <f>IF($I41="","",VLOOKUP($I41,MASTER!$G:$CF,2,0))</f>
        <v>GT-5154/5156 FNS</v>
      </c>
      <c r="E41" s="93" t="str">
        <f>IF($I41="","",VLOOKUP($I41,MASTER!$G:$CF,25,0))</f>
        <v>C</v>
      </c>
      <c r="F41" s="93">
        <f>IF($I41="","",VLOOKUP($I41,MASTER!$G:$CF,27,0))</f>
        <v>30</v>
      </c>
      <c r="G41" s="742">
        <f t="shared" si="24"/>
        <v>360</v>
      </c>
      <c r="H41" s="240">
        <f t="shared" si="25"/>
        <v>12</v>
      </c>
      <c r="I41" s="95" t="s">
        <v>1062</v>
      </c>
      <c r="J41" s="365"/>
      <c r="K41" s="241"/>
      <c r="L41" s="265">
        <f>360-L39</f>
        <v>360</v>
      </c>
      <c r="M41" s="97"/>
      <c r="N41" s="96"/>
      <c r="O41" s="98"/>
      <c r="P41" s="93">
        <f>IF($I41="","",VLOOKUP($I41,MASTER!$G:$CF,65,0))</f>
        <v>4</v>
      </c>
      <c r="Q41" s="93">
        <v>15</v>
      </c>
      <c r="R41" s="99">
        <f t="shared" si="26"/>
        <v>90</v>
      </c>
      <c r="S41" s="93"/>
      <c r="T41" s="93"/>
      <c r="U41" s="93"/>
      <c r="V41" s="100">
        <f t="shared" si="36"/>
        <v>90</v>
      </c>
      <c r="W41" s="170">
        <f t="shared" si="28"/>
        <v>0</v>
      </c>
      <c r="X41" s="101">
        <f t="shared" si="37"/>
        <v>90</v>
      </c>
      <c r="Y41" s="740">
        <f t="shared" si="29"/>
        <v>240</v>
      </c>
      <c r="Z41" s="102">
        <f t="shared" si="51"/>
        <v>0.77083333333333337</v>
      </c>
      <c r="AA41" s="102">
        <f t="shared" ref="AA41" si="70">IF(I41="","",Z41+X41/1440)</f>
        <v>0.83333333333333337</v>
      </c>
      <c r="AB41" s="102"/>
      <c r="AC41" s="102"/>
      <c r="AD41" s="194" t="s">
        <v>1596</v>
      </c>
      <c r="AE41" s="93">
        <f>IFERROR(IF($I41="","",VLOOKUP($I41,MASTER!$G:$CF,48,0))*$X41,0)</f>
        <v>90</v>
      </c>
      <c r="AF41" s="93">
        <f>IFERROR(IF($I41="","",VLOOKUP($I41,MASTER!$G:$CF,49,0))*$X41,0)</f>
        <v>90</v>
      </c>
      <c r="AG41" s="93">
        <f>IFERROR(IF($I41="","",VLOOKUP($I41,MASTER!$G:$CF,50,0))*$X41,0)</f>
        <v>90</v>
      </c>
      <c r="AH41" s="93">
        <f>IFERROR(IF($I41="","",VLOOKUP($I41,MASTER!$G:$CF,51,0))*$X41,0)</f>
        <v>90</v>
      </c>
      <c r="AI41" s="103"/>
      <c r="AJ41" s="745"/>
      <c r="AK41" s="106">
        <f>IF(L41="",0,P41*L41)</f>
        <v>1440</v>
      </c>
      <c r="AL41" t="str">
        <f t="shared" si="65"/>
        <v>GT-5154</v>
      </c>
      <c r="AM41" s="104">
        <f t="shared" si="66"/>
        <v>0.77083333333333337</v>
      </c>
      <c r="AN41" s="105">
        <f t="shared" si="67"/>
        <v>1440</v>
      </c>
      <c r="AO41" s="106">
        <f t="shared" si="68"/>
        <v>360</v>
      </c>
      <c r="AP41" s="107">
        <f t="shared" si="69"/>
        <v>6.25E-2</v>
      </c>
    </row>
    <row r="42" spans="1:42" ht="50.1" customHeight="1" thickBot="1">
      <c r="A42" s="271" t="e">
        <f>VLOOKUP($I42,MASTER!$B:$B,2,0)</f>
        <v>#N/A</v>
      </c>
      <c r="C42" s="92"/>
      <c r="D42" s="93" t="str">
        <f>IF($I42="","",VLOOKUP($I42,MASTER!$G:$CF,2,0))</f>
        <v>GT-6082/5157 FNS</v>
      </c>
      <c r="E42" s="93" t="str">
        <f>IF($I42="","",VLOOKUP($I42,MASTER!$G:$CF,25,0))</f>
        <v>C</v>
      </c>
      <c r="F42" s="93">
        <f>IF($I42="","",VLOOKUP($I42,MASTER!$G:$CF,27,0))</f>
        <v>30</v>
      </c>
      <c r="G42" s="742">
        <f t="shared" si="24"/>
        <v>120</v>
      </c>
      <c r="H42" s="94">
        <f t="shared" si="25"/>
        <v>4</v>
      </c>
      <c r="I42" s="95" t="s">
        <v>1064</v>
      </c>
      <c r="J42" s="365"/>
      <c r="K42" s="241"/>
      <c r="L42" s="265">
        <v>120</v>
      </c>
      <c r="M42" s="97"/>
      <c r="N42" s="96"/>
      <c r="O42" s="98"/>
      <c r="P42" s="93">
        <f>IF($I42="","",VLOOKUP($I42,MASTER!$G:$CF,65,0))</f>
        <v>4</v>
      </c>
      <c r="Q42" s="93">
        <v>15</v>
      </c>
      <c r="R42" s="99">
        <f t="shared" si="26"/>
        <v>30</v>
      </c>
      <c r="S42" s="93"/>
      <c r="T42" s="93">
        <v>30</v>
      </c>
      <c r="U42" s="93"/>
      <c r="V42" s="100">
        <f t="shared" si="36"/>
        <v>60</v>
      </c>
      <c r="W42" s="170">
        <f t="shared" si="28"/>
        <v>120</v>
      </c>
      <c r="X42" s="101">
        <f t="shared" si="37"/>
        <v>60</v>
      </c>
      <c r="Y42" s="740">
        <f t="shared" si="29"/>
        <v>120</v>
      </c>
      <c r="Z42" s="102">
        <f t="shared" si="51"/>
        <v>0.83333333333333337</v>
      </c>
      <c r="AA42" s="102">
        <f>IF(I42="","",Z42+X42/1440)</f>
        <v>0.875</v>
      </c>
      <c r="AB42" s="102"/>
      <c r="AC42" s="102"/>
      <c r="AD42" s="194"/>
      <c r="AE42" s="93">
        <f>IFERROR(IF($I42="","",VLOOKUP($I42,MASTER!$G:$CF,48,0))*$X42,0)</f>
        <v>60</v>
      </c>
      <c r="AF42" s="93">
        <f>IFERROR(IF($I42="","",VLOOKUP($I42,MASTER!$G:$CF,49,0))*$X42,0)</f>
        <v>60</v>
      </c>
      <c r="AG42" s="93">
        <f>IFERROR(IF($I42="","",VLOOKUP($I42,MASTER!$G:$CF,50,0))*$X42,0)</f>
        <v>60</v>
      </c>
      <c r="AH42" s="93">
        <f>IFERROR(IF($I42="","",VLOOKUP($I42,MASTER!$G:$CF,51,0))*$X42,0)</f>
        <v>60</v>
      </c>
      <c r="AI42" s="103"/>
      <c r="AJ42" s="745"/>
      <c r="AK42" s="106">
        <f>IF(L42="",0,P42*L42)</f>
        <v>480</v>
      </c>
      <c r="AL42" t="str">
        <f>I42</f>
        <v>GT-6082</v>
      </c>
      <c r="AM42" s="104">
        <f t="shared" si="66"/>
        <v>0.83333333333333337</v>
      </c>
      <c r="AN42" s="105">
        <f t="shared" si="67"/>
        <v>480</v>
      </c>
      <c r="AO42" s="106">
        <f t="shared" si="68"/>
        <v>240</v>
      </c>
      <c r="AP42" s="107">
        <f t="shared" si="69"/>
        <v>4.1666666666666664E-2</v>
      </c>
    </row>
    <row r="43" spans="1:42" ht="50.1" hidden="1" customHeight="1">
      <c r="A43" s="271" t="e">
        <f>VLOOKUP($I43,MASTER!$B:$B,2,0)</f>
        <v>#N/A</v>
      </c>
      <c r="C43" s="92"/>
      <c r="D43" s="93" t="str">
        <f>IF($I43="","",VLOOKUP($I43,MASTER!$G:$CF,2,0))</f>
        <v/>
      </c>
      <c r="E43" s="93" t="str">
        <f>IF($I43="","",VLOOKUP($I43,MASTER!$G:$CF,25,0))</f>
        <v/>
      </c>
      <c r="F43" s="93" t="str">
        <f>IF($I43="","",VLOOKUP($I43,MASTER!$G:$CF,27,0))</f>
        <v/>
      </c>
      <c r="G43" s="742">
        <f t="shared" si="24"/>
        <v>0</v>
      </c>
      <c r="H43" s="94" t="str">
        <f t="shared" si="25"/>
        <v/>
      </c>
      <c r="I43" s="95"/>
      <c r="J43" s="365"/>
      <c r="K43" s="241"/>
      <c r="L43" s="265"/>
      <c r="M43" s="97"/>
      <c r="N43" s="96"/>
      <c r="O43" s="98"/>
      <c r="P43" s="93"/>
      <c r="Q43" s="93"/>
      <c r="R43" s="99"/>
      <c r="S43" s="93"/>
      <c r="T43" s="93"/>
      <c r="U43" s="93"/>
      <c r="V43" s="100"/>
      <c r="W43" s="170"/>
      <c r="X43" s="101"/>
      <c r="Y43" s="740"/>
      <c r="Z43" s="102"/>
      <c r="AA43" s="102" t="str">
        <f>IF(I43="","",Z43+X43/1440)</f>
        <v/>
      </c>
      <c r="AB43" s="102"/>
      <c r="AC43" s="102"/>
      <c r="AD43" s="194"/>
      <c r="AE43" s="93">
        <f>IFERROR(IF($I43="","",VLOOKUP($I43,MASTER!$G:$CF,48,0))*$X43,0)</f>
        <v>0</v>
      </c>
      <c r="AF43" s="93">
        <f>IFERROR(IF($I43="","",VLOOKUP($I43,MASTER!$G:$CF,49,0))*$X43,0)</f>
        <v>0</v>
      </c>
      <c r="AG43" s="93">
        <f>IFERROR(IF($I43="","",VLOOKUP($I43,MASTER!$G:$CF,50,0))*$X43,0)</f>
        <v>0</v>
      </c>
      <c r="AH43" s="93">
        <f>IFERROR(IF($I43="","",VLOOKUP($I43,MASTER!$G:$CF,51,0))*$X43,0)</f>
        <v>0</v>
      </c>
      <c r="AI43" s="103"/>
      <c r="AJ43" s="745"/>
      <c r="AK43" s="106">
        <f>IF(L43="",0,P43*L43)</f>
        <v>0</v>
      </c>
      <c r="AL43">
        <f>I43</f>
        <v>0</v>
      </c>
      <c r="AM43" s="104">
        <f t="shared" si="66"/>
        <v>0</v>
      </c>
      <c r="AN43" s="105" t="str">
        <f t="shared" si="67"/>
        <v/>
      </c>
      <c r="AO43" s="106" t="str">
        <f t="shared" si="68"/>
        <v/>
      </c>
      <c r="AP43" s="107">
        <f t="shared" si="69"/>
        <v>0</v>
      </c>
    </row>
    <row r="44" spans="1:42" ht="50.1" hidden="1" customHeight="1">
      <c r="A44" s="271" t="e">
        <f>VLOOKUP($I44,MASTER!$B:$B,2,0)</f>
        <v>#N/A</v>
      </c>
      <c r="C44" s="92"/>
      <c r="D44" s="93" t="str">
        <f>IF($I44="","",VLOOKUP($I44,MASTER!$G:$CF,2,0))</f>
        <v/>
      </c>
      <c r="E44" s="93" t="str">
        <f>IF($I44="","",VLOOKUP($I44,MASTER!$G:$CF,25,0))</f>
        <v/>
      </c>
      <c r="F44" s="93" t="str">
        <f>IF($I44="","",VLOOKUP($I44,MASTER!$G:$CF,27,0))</f>
        <v/>
      </c>
      <c r="G44" s="742">
        <f t="shared" si="24"/>
        <v>0</v>
      </c>
      <c r="H44" s="94" t="str">
        <f t="shared" si="25"/>
        <v/>
      </c>
      <c r="I44" s="95"/>
      <c r="J44" s="365"/>
      <c r="K44" s="241"/>
      <c r="L44" s="265"/>
      <c r="M44" s="97"/>
      <c r="N44" s="226">
        <f>+L44</f>
        <v>0</v>
      </c>
      <c r="O44" s="98"/>
      <c r="P44" s="93" t="str">
        <f>IF($I44="","",VLOOKUP($I44,MASTER!$G:$CF,65,0))</f>
        <v/>
      </c>
      <c r="Q44" s="93" t="str">
        <f>IF($I44="","",VLOOKUP($I44,MASTER!$G:$CF,37,0))</f>
        <v/>
      </c>
      <c r="R44" s="99" t="str">
        <f t="shared" si="26"/>
        <v/>
      </c>
      <c r="S44" s="93"/>
      <c r="T44" s="93" t="str">
        <f>IF($I44="","",VLOOKUP($I44,MASTER!$G:$CF,38,0))</f>
        <v/>
      </c>
      <c r="U44" s="93"/>
      <c r="V44" s="100" t="str">
        <f t="shared" si="27"/>
        <v/>
      </c>
      <c r="W44" s="170" t="str">
        <f t="shared" si="28"/>
        <v/>
      </c>
      <c r="X44" s="101" t="str">
        <f t="shared" ref="X44:X61" si="71">IF(V44="","",ROUNDUP(V44,0))</f>
        <v/>
      </c>
      <c r="Y44" s="740" t="e">
        <f t="shared" si="29"/>
        <v>#VALUE!</v>
      </c>
      <c r="Z44" s="102"/>
      <c r="AA44" s="102" t="str">
        <f>IF(I44="","",Z44+X44/1440)</f>
        <v/>
      </c>
      <c r="AB44" s="102"/>
      <c r="AC44" s="102"/>
      <c r="AD44" s="194"/>
      <c r="AE44" s="93">
        <f>IFERROR(IF($I44="","",VLOOKUP($I44,MASTER!$G:$CF,48,0))*$X44,0)</f>
        <v>0</v>
      </c>
      <c r="AF44" s="93">
        <f>IFERROR(IF($I44="","",VLOOKUP($I44,MASTER!$G:$CF,49,0))*$X44,0)</f>
        <v>0</v>
      </c>
      <c r="AG44" s="93">
        <f>IFERROR(IF($I44="","",VLOOKUP($I44,MASTER!$G:$CF,50,0))*$X44,0)</f>
        <v>0</v>
      </c>
      <c r="AH44" s="93">
        <f>IFERROR(IF($I44="","",VLOOKUP($I44,MASTER!$G:$CF,51,0))*$X44,0)</f>
        <v>0</v>
      </c>
      <c r="AI44" s="103"/>
      <c r="AJ44" s="745"/>
      <c r="AK44" s="106">
        <f t="shared" ref="AK44:AK45" si="72">IF(L44="",0,P44*L44)</f>
        <v>0</v>
      </c>
      <c r="AL44">
        <f t="shared" ref="AL44" si="73">I44</f>
        <v>0</v>
      </c>
      <c r="AM44" s="104">
        <f>Z44</f>
        <v>0</v>
      </c>
      <c r="AN44" s="105" t="str">
        <f>IF(L44="","",L44*P44)</f>
        <v/>
      </c>
      <c r="AO44" s="106" t="str">
        <f>IF(X44="","",X44*P44)</f>
        <v/>
      </c>
      <c r="AP44" s="107" t="e">
        <f>+X44/(60*24)</f>
        <v>#VALUE!</v>
      </c>
    </row>
    <row r="45" spans="1:42" ht="50.1" hidden="1" customHeight="1">
      <c r="A45" s="271" t="e">
        <f>VLOOKUP($I45,MASTER!$B:$B,2,0)</f>
        <v>#N/A</v>
      </c>
      <c r="C45" s="92"/>
      <c r="D45" s="93" t="str">
        <f>IF($I45="","",VLOOKUP($I45,MASTER!$G:$CF,2,0))</f>
        <v/>
      </c>
      <c r="E45" s="93" t="str">
        <f>IF($I45="","",VLOOKUP($I45,MASTER!$G:$CF,25,0))</f>
        <v/>
      </c>
      <c r="F45" s="93" t="str">
        <f>IF($I45="","",VLOOKUP($I45,MASTER!$G:$CF,27,0))</f>
        <v/>
      </c>
      <c r="G45" s="742">
        <f t="shared" si="24"/>
        <v>0</v>
      </c>
      <c r="H45" s="94" t="str">
        <f t="shared" si="25"/>
        <v/>
      </c>
      <c r="I45" s="95"/>
      <c r="J45" s="365"/>
      <c r="K45" s="241"/>
      <c r="L45" s="265"/>
      <c r="M45" s="97"/>
      <c r="N45" s="273"/>
      <c r="O45" s="98"/>
      <c r="P45" s="93" t="str">
        <f>IF($I45="","",VLOOKUP($I45,MASTER!$G:$CF,65,0))</f>
        <v/>
      </c>
      <c r="Q45" s="93" t="str">
        <f>IF($I45="","",VLOOKUP($I45,MASTER!$G:$CF,37,0))</f>
        <v/>
      </c>
      <c r="R45" s="99" t="str">
        <f t="shared" si="26"/>
        <v/>
      </c>
      <c r="S45" s="93"/>
      <c r="T45" s="93" t="str">
        <f>IF($I45="","",VLOOKUP($I45,MASTER!$G:$CF,38,0))</f>
        <v/>
      </c>
      <c r="U45" s="93"/>
      <c r="V45" s="100" t="str">
        <f t="shared" si="27"/>
        <v/>
      </c>
      <c r="W45" s="170" t="str">
        <f t="shared" si="28"/>
        <v/>
      </c>
      <c r="X45" s="101" t="str">
        <f t="shared" si="71"/>
        <v/>
      </c>
      <c r="Y45" s="740" t="e">
        <f t="shared" si="29"/>
        <v>#VALUE!</v>
      </c>
      <c r="Z45" s="102"/>
      <c r="AA45" s="102" t="str">
        <f t="shared" ref="AA45:AA46" si="74">IF(I45="","",Z45+X45/1440)</f>
        <v/>
      </c>
      <c r="AB45" s="102"/>
      <c r="AC45" s="102"/>
      <c r="AD45" s="194"/>
      <c r="AE45" s="93">
        <f>IFERROR(IF($I45="","",VLOOKUP($I45,MASTER!$G:$CF,48,0))*$X45,0)</f>
        <v>0</v>
      </c>
      <c r="AF45" s="93">
        <f>IFERROR(IF($I45="","",VLOOKUP($I45,MASTER!$G:$CF,49,0))*$X45,0)</f>
        <v>0</v>
      </c>
      <c r="AG45" s="93">
        <f>IFERROR(IF($I45="","",VLOOKUP($I45,MASTER!$G:$CF,50,0))*$X45,0)</f>
        <v>0</v>
      </c>
      <c r="AH45" s="93">
        <f>IFERROR(IF($I45="","",VLOOKUP($I45,MASTER!$G:$CF,51,0))*$X45,0)</f>
        <v>0</v>
      </c>
      <c r="AI45" s="103"/>
      <c r="AJ45" s="745"/>
      <c r="AK45" s="106">
        <f t="shared" si="72"/>
        <v>0</v>
      </c>
      <c r="AL45" t="e">
        <f>#REF!</f>
        <v>#REF!</v>
      </c>
      <c r="AM45" s="104">
        <f t="shared" ref="AM45:AM46" si="75">Z45</f>
        <v>0</v>
      </c>
      <c r="AN45" s="105" t="str">
        <f t="shared" ref="AN45:AN46" si="76">IF(L45="","",L45*P45)</f>
        <v/>
      </c>
      <c r="AO45" s="106" t="str">
        <f t="shared" ref="AO45:AO46" si="77">IF(X45="","",X45*P45)</f>
        <v/>
      </c>
      <c r="AP45" s="107" t="e">
        <f t="shared" ref="AP45:AP46" si="78">+X45/(60*24)</f>
        <v>#VALUE!</v>
      </c>
    </row>
    <row r="46" spans="1:42" ht="50.1" hidden="1" customHeight="1">
      <c r="A46" s="271" t="e">
        <f>VLOOKUP($I46,MASTER!$B:$B,2,0)</f>
        <v>#N/A</v>
      </c>
      <c r="C46" s="92"/>
      <c r="D46" s="93" t="str">
        <f>IF($I46="","",VLOOKUP($I46,MASTER!$G:$CF,2,0))</f>
        <v/>
      </c>
      <c r="E46" s="93" t="str">
        <f>IF($I46="","",VLOOKUP($I46,MASTER!$G:$CF,25,0))</f>
        <v/>
      </c>
      <c r="F46" s="93" t="str">
        <f>IF($I46="","",VLOOKUP($I46,MASTER!$G:$CF,27,0))</f>
        <v/>
      </c>
      <c r="G46" s="742">
        <f t="shared" si="24"/>
        <v>0</v>
      </c>
      <c r="H46" s="240" t="str">
        <f t="shared" si="25"/>
        <v/>
      </c>
      <c r="I46" s="95"/>
      <c r="J46" s="365"/>
      <c r="K46" s="241"/>
      <c r="L46" s="265"/>
      <c r="M46" s="97"/>
      <c r="N46" s="96"/>
      <c r="O46" s="98"/>
      <c r="P46" s="93" t="str">
        <f>IF($I46="","",VLOOKUP($I46,MASTER!$G:$CF,65,0))</f>
        <v/>
      </c>
      <c r="Q46" s="93" t="str">
        <f>IF($I46="","",VLOOKUP($I46,MASTER!$G:$CF,37,0))</f>
        <v/>
      </c>
      <c r="R46" s="99" t="str">
        <f t="shared" si="26"/>
        <v/>
      </c>
      <c r="S46" s="93"/>
      <c r="T46" s="93" t="str">
        <f>IF($I46="","",VLOOKUP($I46,MASTER!$G:$CF,38,0))</f>
        <v/>
      </c>
      <c r="U46" s="93"/>
      <c r="V46" s="100" t="str">
        <f t="shared" si="27"/>
        <v/>
      </c>
      <c r="W46" s="170" t="str">
        <f t="shared" si="28"/>
        <v/>
      </c>
      <c r="X46" s="101" t="str">
        <f t="shared" si="71"/>
        <v/>
      </c>
      <c r="Y46" s="740" t="e">
        <f t="shared" si="29"/>
        <v>#VALUE!</v>
      </c>
      <c r="Z46" s="102" t="str">
        <f t="shared" ref="Z46:Z52" si="79">+AA45</f>
        <v/>
      </c>
      <c r="AA46" s="102" t="str">
        <f t="shared" si="74"/>
        <v/>
      </c>
      <c r="AB46" s="102"/>
      <c r="AC46" s="102"/>
      <c r="AD46" s="194"/>
      <c r="AE46" s="93">
        <f>IFERROR(IF($I46="","",VLOOKUP($I46,MASTER!$G:$CF,48,0))*$X46,0)</f>
        <v>0</v>
      </c>
      <c r="AF46" s="93">
        <f>IFERROR(IF($I46="","",VLOOKUP($I46,MASTER!$G:$CF,49,0))*$X46,0)</f>
        <v>0</v>
      </c>
      <c r="AG46" s="93">
        <f>IFERROR(IF($I46="","",VLOOKUP($I46,MASTER!$G:$CF,50,0))*$X46,0)</f>
        <v>0</v>
      </c>
      <c r="AH46" s="93">
        <f>IFERROR(IF($I46="","",VLOOKUP($I46,MASTER!$G:$CF,51,0))*$X46,0)</f>
        <v>0</v>
      </c>
      <c r="AI46" s="103"/>
      <c r="AJ46" s="745"/>
      <c r="AK46" s="106">
        <f>IF(L46="",0,P46*L46)</f>
        <v>0</v>
      </c>
      <c r="AL46">
        <f t="shared" ref="AL46:AL47" si="80">I46</f>
        <v>0</v>
      </c>
      <c r="AM46" s="104" t="str">
        <f t="shared" si="75"/>
        <v/>
      </c>
      <c r="AN46" s="105" t="str">
        <f t="shared" si="76"/>
        <v/>
      </c>
      <c r="AO46" s="106" t="str">
        <f t="shared" si="77"/>
        <v/>
      </c>
      <c r="AP46" s="107" t="e">
        <f t="shared" si="78"/>
        <v>#VALUE!</v>
      </c>
    </row>
    <row r="47" spans="1:42" ht="50.1" hidden="1" customHeight="1">
      <c r="A47" s="271" t="e">
        <f>VLOOKUP($I47,MASTER!$B:$B,2,0)</f>
        <v>#N/A</v>
      </c>
      <c r="C47" s="92"/>
      <c r="D47" s="93" t="str">
        <f>IF($I47="","",VLOOKUP($I47,MASTER!$G:$CF,2,0))</f>
        <v/>
      </c>
      <c r="E47" s="93" t="str">
        <f>IF($I47="","",VLOOKUP($I47,MASTER!$G:$CF,25,0))</f>
        <v/>
      </c>
      <c r="F47" s="93" t="str">
        <f>IF($I47="","",VLOOKUP($I47,MASTER!$G:$CF,27,0))</f>
        <v/>
      </c>
      <c r="G47" s="742">
        <f t="shared" si="24"/>
        <v>0</v>
      </c>
      <c r="H47" s="240" t="str">
        <f t="shared" si="25"/>
        <v/>
      </c>
      <c r="I47" s="95"/>
      <c r="J47" s="365"/>
      <c r="K47" s="241"/>
      <c r="L47" s="265"/>
      <c r="M47" s="97"/>
      <c r="N47" s="96"/>
      <c r="O47" s="98"/>
      <c r="P47" s="93" t="str">
        <f>IF($I47="","",VLOOKUP($I47,MASTER!$G:$CF,65,0))</f>
        <v/>
      </c>
      <c r="Q47" s="93" t="str">
        <f>IF($I47="","",VLOOKUP($I47,MASTER!$G:$CF,37,0))</f>
        <v/>
      </c>
      <c r="R47" s="99" t="str">
        <f t="shared" si="26"/>
        <v/>
      </c>
      <c r="S47" s="93"/>
      <c r="T47" s="93" t="str">
        <f>IF($I47="","",VLOOKUP($I47,MASTER!$G:$CF,38,0))</f>
        <v/>
      </c>
      <c r="U47" s="93"/>
      <c r="V47" s="100" t="str">
        <f t="shared" si="27"/>
        <v/>
      </c>
      <c r="W47" s="170" t="str">
        <f t="shared" si="28"/>
        <v/>
      </c>
      <c r="X47" s="101" t="str">
        <f t="shared" si="71"/>
        <v/>
      </c>
      <c r="Y47" s="740" t="e">
        <f t="shared" si="29"/>
        <v>#VALUE!</v>
      </c>
      <c r="Z47" s="102" t="str">
        <f t="shared" si="79"/>
        <v/>
      </c>
      <c r="AA47" s="102" t="str">
        <f>IF(I47="","",Z47+X47/1440)</f>
        <v/>
      </c>
      <c r="AB47" s="102"/>
      <c r="AC47" s="102"/>
      <c r="AD47" s="194"/>
      <c r="AE47" s="93">
        <f>IFERROR(IF($I47="","",VLOOKUP($I47,MASTER!$G:$CF,48,0))*$X47,0)</f>
        <v>0</v>
      </c>
      <c r="AF47" s="93">
        <f>IFERROR(IF($I47="","",VLOOKUP($I47,MASTER!$G:$CF,49,0))*$X47,0)</f>
        <v>0</v>
      </c>
      <c r="AG47" s="93">
        <f>IFERROR(IF($I47="","",VLOOKUP($I47,MASTER!$G:$CF,50,0))*$X47,0)</f>
        <v>0</v>
      </c>
      <c r="AH47" s="93">
        <f>IFERROR(IF($I47="","",VLOOKUP($I47,MASTER!$G:$CF,51,0))*$X47,0)</f>
        <v>0</v>
      </c>
      <c r="AI47" s="103"/>
      <c r="AJ47" s="745"/>
      <c r="AK47" s="106">
        <f>IF(L47="",0,P47*L47)</f>
        <v>0</v>
      </c>
      <c r="AL47">
        <f t="shared" si="80"/>
        <v>0</v>
      </c>
      <c r="AM47" s="104" t="str">
        <f>Z47</f>
        <v/>
      </c>
      <c r="AN47" s="105" t="str">
        <f>IF(L47="","",L47*P47)</f>
        <v/>
      </c>
      <c r="AO47" s="106" t="str">
        <f>IF(X47="","",X47*P47)</f>
        <v/>
      </c>
      <c r="AP47" s="107" t="e">
        <f>+X47/(60*24)</f>
        <v>#VALUE!</v>
      </c>
    </row>
    <row r="48" spans="1:42" ht="50.1" hidden="1" customHeight="1">
      <c r="A48" s="271" t="e">
        <f>VLOOKUP($I48,MASTER!$B:$B,2,0)</f>
        <v>#N/A</v>
      </c>
      <c r="C48" s="92"/>
      <c r="D48" s="93" t="str">
        <f>IF($I48="","",VLOOKUP($I48,MASTER!$G:$CF,2,0))</f>
        <v/>
      </c>
      <c r="E48" s="93" t="str">
        <f>IF($I48="","",VLOOKUP($I48,MASTER!$G:$CF,25,0))</f>
        <v/>
      </c>
      <c r="F48" s="93" t="str">
        <f>IF($I48="","",VLOOKUP($I48,MASTER!$G:$CF,27,0))</f>
        <v/>
      </c>
      <c r="G48" s="742">
        <f t="shared" si="24"/>
        <v>0</v>
      </c>
      <c r="H48" s="240" t="str">
        <f t="shared" si="25"/>
        <v/>
      </c>
      <c r="I48" s="95"/>
      <c r="J48" s="365"/>
      <c r="K48" s="241"/>
      <c r="L48" s="265"/>
      <c r="M48" s="97"/>
      <c r="N48" s="96"/>
      <c r="O48" s="98"/>
      <c r="P48" s="93" t="str">
        <f>IF($I48="","",VLOOKUP($I48,MASTER!$G:$CF,65,0))</f>
        <v/>
      </c>
      <c r="Q48" s="93" t="str">
        <f>IF($I48="","",VLOOKUP($I48,MASTER!$G:$CF,37,0))</f>
        <v/>
      </c>
      <c r="R48" s="99" t="str">
        <f t="shared" si="26"/>
        <v/>
      </c>
      <c r="S48" s="93"/>
      <c r="T48" s="93" t="str">
        <f>IF($I48="","",VLOOKUP($I48,MASTER!$G:$CF,38,0))</f>
        <v/>
      </c>
      <c r="U48" s="93"/>
      <c r="V48" s="100" t="str">
        <f t="shared" si="27"/>
        <v/>
      </c>
      <c r="W48" s="170" t="str">
        <f t="shared" si="28"/>
        <v/>
      </c>
      <c r="X48" s="101" t="str">
        <f t="shared" si="71"/>
        <v/>
      </c>
      <c r="Y48" s="740" t="e">
        <f t="shared" si="29"/>
        <v>#VALUE!</v>
      </c>
      <c r="Z48" s="102" t="str">
        <f t="shared" si="79"/>
        <v/>
      </c>
      <c r="AA48" s="102" t="str">
        <f>IF(I48="","",Z48+X48/1440)</f>
        <v/>
      </c>
      <c r="AB48" s="102"/>
      <c r="AC48" s="102"/>
      <c r="AD48" s="194"/>
      <c r="AE48" s="93">
        <f>IFERROR(IF($I48="","",VLOOKUP($I48,MASTER!$G:$CF,48,0))*$X48,0)</f>
        <v>0</v>
      </c>
      <c r="AF48" s="93">
        <f>IFERROR(IF($I48="","",VLOOKUP($I48,MASTER!$G:$CF,49,0))*$X48,0)</f>
        <v>0</v>
      </c>
      <c r="AG48" s="93">
        <f>IFERROR(IF($I48="","",VLOOKUP($I48,MASTER!$G:$CF,50,0))*$X48,0)</f>
        <v>0</v>
      </c>
      <c r="AH48" s="93">
        <f>IFERROR(IF($I48="","",VLOOKUP($I48,MASTER!$G:$CF,51,0))*$X48,0)</f>
        <v>0</v>
      </c>
      <c r="AI48" s="103"/>
      <c r="AJ48" s="745"/>
      <c r="AK48" s="106">
        <f t="shared" ref="AK48:AK51" si="81">IF(L48="",0,P48*L48)</f>
        <v>0</v>
      </c>
      <c r="AL48">
        <f>I48</f>
        <v>0</v>
      </c>
      <c r="AM48" s="104" t="str">
        <f t="shared" ref="AM48" si="82">Z48</f>
        <v/>
      </c>
      <c r="AN48" s="105" t="str">
        <f t="shared" ref="AN48" si="83">IF(L48="","",L48*P48)</f>
        <v/>
      </c>
      <c r="AO48" s="106" t="str">
        <f t="shared" ref="AO48" si="84">IF(X48="","",X48*P48)</f>
        <v/>
      </c>
      <c r="AP48" s="107" t="e">
        <f t="shared" ref="AP48" si="85">+X48/(60*24)</f>
        <v>#VALUE!</v>
      </c>
    </row>
    <row r="49" spans="1:42" ht="50.1" hidden="1" customHeight="1">
      <c r="A49" s="271" t="e">
        <f>VLOOKUP($I49,MASTER!$B:$B,2,0)</f>
        <v>#N/A</v>
      </c>
      <c r="C49" s="92"/>
      <c r="D49" s="93" t="str">
        <f>IF($I49="","",VLOOKUP($I49,MASTER!$G:$CF,2,0))</f>
        <v/>
      </c>
      <c r="E49" s="93" t="str">
        <f>IF($I49="","",VLOOKUP($I49,MASTER!$G:$CF,25,0))</f>
        <v/>
      </c>
      <c r="F49" s="93" t="str">
        <f>IF($I49="","",VLOOKUP($I49,MASTER!$G:$CF,27,0))</f>
        <v/>
      </c>
      <c r="G49" s="742">
        <f t="shared" si="24"/>
        <v>0</v>
      </c>
      <c r="H49" s="240" t="str">
        <f t="shared" si="25"/>
        <v/>
      </c>
      <c r="I49" s="95"/>
      <c r="J49" s="365"/>
      <c r="K49" s="241"/>
      <c r="L49" s="265"/>
      <c r="M49" s="97"/>
      <c r="N49" s="273"/>
      <c r="O49" s="98"/>
      <c r="P49" s="93" t="str">
        <f>IF($I49="","",VLOOKUP($I49,MASTER!$G:$CF,65,0))</f>
        <v/>
      </c>
      <c r="Q49" s="93" t="str">
        <f>IF($I49="","",VLOOKUP($I49,MASTER!$G:$CF,37,0))</f>
        <v/>
      </c>
      <c r="R49" s="99" t="str">
        <f t="shared" si="26"/>
        <v/>
      </c>
      <c r="S49" s="93"/>
      <c r="T49" s="93" t="str">
        <f>IF($I49="","",VLOOKUP($I49,MASTER!$G:$CF,38,0))</f>
        <v/>
      </c>
      <c r="U49" s="93"/>
      <c r="V49" s="100" t="str">
        <f t="shared" si="27"/>
        <v/>
      </c>
      <c r="W49" s="170" t="str">
        <f t="shared" si="28"/>
        <v/>
      </c>
      <c r="X49" s="101" t="str">
        <f t="shared" si="71"/>
        <v/>
      </c>
      <c r="Y49" s="740" t="e">
        <f t="shared" si="29"/>
        <v>#VALUE!</v>
      </c>
      <c r="Z49" s="102" t="str">
        <f t="shared" si="79"/>
        <v/>
      </c>
      <c r="AA49" s="102" t="str">
        <f>IF(I49="","",Z49+X49/1440)</f>
        <v/>
      </c>
      <c r="AB49" s="102"/>
      <c r="AC49" s="102"/>
      <c r="AD49" s="194"/>
      <c r="AE49" s="93">
        <f>IFERROR(IF($I49="","",VLOOKUP($I49,MASTER!$G:$CF,48,0))*$X49,0)</f>
        <v>0</v>
      </c>
      <c r="AF49" s="93">
        <f>IFERROR(IF($I49="","",VLOOKUP($I49,MASTER!$G:$CF,49,0))*$X49,0)</f>
        <v>0</v>
      </c>
      <c r="AG49" s="93">
        <f>IFERROR(IF($I49="","",VLOOKUP($I49,MASTER!$G:$CF,50,0))*$X49,0)</f>
        <v>0</v>
      </c>
      <c r="AH49" s="93">
        <f>IFERROR(IF($I49="","",VLOOKUP($I49,MASTER!$G:$CF,51,0))*$X49,0)</f>
        <v>0</v>
      </c>
      <c r="AI49" s="103"/>
      <c r="AJ49" s="745"/>
      <c r="AK49" s="106">
        <f t="shared" si="81"/>
        <v>0</v>
      </c>
      <c r="AL49">
        <f t="shared" ref="AL49" si="86">I49</f>
        <v>0</v>
      </c>
      <c r="AM49" s="104" t="str">
        <f>Z49</f>
        <v/>
      </c>
      <c r="AN49" s="105" t="str">
        <f>IF(L49="","",L49*P49)</f>
        <v/>
      </c>
      <c r="AO49" s="106" t="str">
        <f>IF(X49="","",X49*P49)</f>
        <v/>
      </c>
      <c r="AP49" s="107" t="e">
        <f>+X49/(60*24)</f>
        <v>#VALUE!</v>
      </c>
    </row>
    <row r="50" spans="1:42" ht="50.1" hidden="1" customHeight="1">
      <c r="A50" s="271" t="e">
        <f>VLOOKUP($I50,MASTER!$B:$B,2,0)</f>
        <v>#N/A</v>
      </c>
      <c r="C50" s="92"/>
      <c r="D50" s="93" t="str">
        <f>IF($I50="","",VLOOKUP($I50,MASTER!$G:$CF,2,0))</f>
        <v/>
      </c>
      <c r="E50" s="93" t="str">
        <f>IF($I50="","",VLOOKUP($I50,MASTER!$G:$CF,25,0))</f>
        <v/>
      </c>
      <c r="F50" s="93" t="str">
        <f>IF($I50="","",VLOOKUP($I50,MASTER!$G:$CF,27,0))</f>
        <v/>
      </c>
      <c r="G50" s="742">
        <f t="shared" si="24"/>
        <v>0</v>
      </c>
      <c r="H50" s="240" t="str">
        <f t="shared" si="25"/>
        <v/>
      </c>
      <c r="I50" s="95"/>
      <c r="J50" s="365"/>
      <c r="K50" s="241"/>
      <c r="L50" s="265"/>
      <c r="M50" s="97"/>
      <c r="N50" s="96"/>
      <c r="O50" s="98"/>
      <c r="P50" s="93" t="str">
        <f>IF($I50="","",VLOOKUP($I50,MASTER!$G:$CF,65,0))</f>
        <v/>
      </c>
      <c r="Q50" s="93" t="str">
        <f>IF($I50="","",VLOOKUP($I50,MASTER!$G:$CF,37,0))</f>
        <v/>
      </c>
      <c r="R50" s="99" t="str">
        <f t="shared" si="26"/>
        <v/>
      </c>
      <c r="S50" s="93"/>
      <c r="T50" s="93" t="str">
        <f>IF($I50="","",VLOOKUP($I50,MASTER!$G:$CF,38,0))</f>
        <v/>
      </c>
      <c r="U50" s="93"/>
      <c r="V50" s="100" t="str">
        <f t="shared" si="27"/>
        <v/>
      </c>
      <c r="W50" s="170" t="str">
        <f t="shared" si="28"/>
        <v/>
      </c>
      <c r="X50" s="101" t="str">
        <f t="shared" si="71"/>
        <v/>
      </c>
      <c r="Y50" s="740" t="e">
        <f t="shared" si="29"/>
        <v>#VALUE!</v>
      </c>
      <c r="Z50" s="102" t="str">
        <f t="shared" si="79"/>
        <v/>
      </c>
      <c r="AA50" s="102" t="str">
        <f t="shared" ref="AA50" si="87">IF(I50="","",Z50+X50/1440)</f>
        <v/>
      </c>
      <c r="AB50" s="102"/>
      <c r="AC50" s="102"/>
      <c r="AD50" s="194"/>
      <c r="AE50" s="93">
        <f>IFERROR(IF($I50="","",VLOOKUP($I50,MASTER!$G:$CF,48,0))*$X50,0)</f>
        <v>0</v>
      </c>
      <c r="AF50" s="93">
        <f>IFERROR(IF($I50="","",VLOOKUP($I50,MASTER!$G:$CF,49,0))*$X50,0)</f>
        <v>0</v>
      </c>
      <c r="AG50" s="93">
        <f>IFERROR(IF($I50="","",VLOOKUP($I50,MASTER!$G:$CF,50,0))*$X50,0)</f>
        <v>0</v>
      </c>
      <c r="AH50" s="93">
        <f>IFERROR(IF($I50="","",VLOOKUP($I50,MASTER!$G:$CF,51,0))*$X50,0)</f>
        <v>0</v>
      </c>
      <c r="AI50" s="103"/>
      <c r="AJ50" s="745"/>
      <c r="AK50" s="106">
        <f t="shared" si="81"/>
        <v>0</v>
      </c>
      <c r="AL50">
        <f>I50</f>
        <v>0</v>
      </c>
      <c r="AM50" s="104" t="str">
        <f t="shared" ref="AM50:AM55" si="88">Z50</f>
        <v/>
      </c>
      <c r="AN50" s="105" t="str">
        <f t="shared" ref="AN50:AN55" si="89">IF(L50="","",L50*P50)</f>
        <v/>
      </c>
      <c r="AO50" s="106" t="str">
        <f t="shared" ref="AO50:AO55" si="90">IF(X50="","",X50*P50)</f>
        <v/>
      </c>
      <c r="AP50" s="107" t="e">
        <f t="shared" ref="AP50:AP55" si="91">+X50/(60*24)</f>
        <v>#VALUE!</v>
      </c>
    </row>
    <row r="51" spans="1:42" ht="50.1" hidden="1" customHeight="1">
      <c r="A51" s="271" t="e">
        <f>VLOOKUP($I51,MASTER!$B:$B,2,0)</f>
        <v>#N/A</v>
      </c>
      <c r="C51" s="92"/>
      <c r="D51" s="93" t="str">
        <f>IF($I51="","",VLOOKUP($I51,MASTER!$G:$CF,2,0))</f>
        <v/>
      </c>
      <c r="E51" s="93" t="str">
        <f>IF($I51="","",VLOOKUP($I51,MASTER!$G:$CF,25,0))</f>
        <v/>
      </c>
      <c r="F51" s="93" t="str">
        <f>IF($I51="","",VLOOKUP($I51,MASTER!$G:$CF,27,0))</f>
        <v/>
      </c>
      <c r="G51" s="742">
        <f t="shared" si="24"/>
        <v>0</v>
      </c>
      <c r="H51" s="240" t="str">
        <f t="shared" si="25"/>
        <v/>
      </c>
      <c r="I51" s="95"/>
      <c r="J51" s="365"/>
      <c r="K51" s="241"/>
      <c r="L51" s="265"/>
      <c r="M51" s="97"/>
      <c r="N51" s="96"/>
      <c r="O51" s="98"/>
      <c r="P51" s="93" t="str">
        <f>IF($I51="","",VLOOKUP($I51,MASTER!$G:$CF,65,0))</f>
        <v/>
      </c>
      <c r="Q51" s="93" t="str">
        <f>IF($I51="","",VLOOKUP($I51,MASTER!$G:$CF,37,0))</f>
        <v/>
      </c>
      <c r="R51" s="99" t="str">
        <f t="shared" si="26"/>
        <v/>
      </c>
      <c r="S51" s="93"/>
      <c r="T51" s="93" t="str">
        <f>IF($I51="","",VLOOKUP($I51,MASTER!$G:$CF,38,0))</f>
        <v/>
      </c>
      <c r="U51" s="93"/>
      <c r="V51" s="100" t="str">
        <f t="shared" si="27"/>
        <v/>
      </c>
      <c r="W51" s="170" t="str">
        <f t="shared" si="28"/>
        <v/>
      </c>
      <c r="X51" s="101" t="str">
        <f t="shared" si="71"/>
        <v/>
      </c>
      <c r="Y51" s="740" t="e">
        <f t="shared" si="29"/>
        <v>#VALUE!</v>
      </c>
      <c r="Z51" s="102" t="str">
        <f t="shared" si="79"/>
        <v/>
      </c>
      <c r="AA51" s="102" t="str">
        <f>IF(I51="","",Z51+X51/1440)</f>
        <v/>
      </c>
      <c r="AB51" s="102"/>
      <c r="AC51" s="102"/>
      <c r="AD51" s="194"/>
      <c r="AE51" s="93">
        <f>IFERROR(IF($I51="","",VLOOKUP($I51,MASTER!$G:$CF,48,0))*$X51,0)</f>
        <v>0</v>
      </c>
      <c r="AF51" s="93">
        <f>IFERROR(IF($I51="","",VLOOKUP($I51,MASTER!$G:$CF,49,0))*$X51,0)</f>
        <v>0</v>
      </c>
      <c r="AG51" s="93">
        <f>IFERROR(IF($I51="","",VLOOKUP($I51,MASTER!$G:$CF,50,0))*$X51,0)</f>
        <v>0</v>
      </c>
      <c r="AH51" s="93">
        <f>IFERROR(IF($I51="","",VLOOKUP($I51,MASTER!$G:$CF,51,0))*$X51,0)</f>
        <v>0</v>
      </c>
      <c r="AI51" s="103"/>
      <c r="AJ51" s="745"/>
      <c r="AK51" s="106">
        <f t="shared" si="81"/>
        <v>0</v>
      </c>
      <c r="AL51">
        <f>I51</f>
        <v>0</v>
      </c>
      <c r="AM51" s="104" t="str">
        <f t="shared" si="88"/>
        <v/>
      </c>
      <c r="AN51" s="105" t="str">
        <f t="shared" si="89"/>
        <v/>
      </c>
      <c r="AO51" s="106" t="str">
        <f t="shared" si="90"/>
        <v/>
      </c>
      <c r="AP51" s="107" t="e">
        <f t="shared" si="91"/>
        <v>#VALUE!</v>
      </c>
    </row>
    <row r="52" spans="1:42" ht="50.1" hidden="1" customHeight="1">
      <c r="A52" s="271" t="e">
        <f>VLOOKUP($I52,MASTER!$B:$B,2,0)</f>
        <v>#N/A</v>
      </c>
      <c r="C52" s="92"/>
      <c r="D52" s="93" t="str">
        <f>IF($I52="","",VLOOKUP($I52,MASTER!$G:$CF,2,0))</f>
        <v/>
      </c>
      <c r="E52" s="93" t="str">
        <f>IF($I52="","",VLOOKUP($I52,MASTER!$G:$CF,25,0))</f>
        <v/>
      </c>
      <c r="F52" s="93" t="str">
        <f>IF($I52="","",VLOOKUP($I52,MASTER!$G:$CF,27,0))</f>
        <v/>
      </c>
      <c r="G52" s="742">
        <f t="shared" si="24"/>
        <v>0</v>
      </c>
      <c r="H52" s="240" t="str">
        <f>IF($L52&lt;$F52="0","0",IF($L52="","",ROUNDUP(L52/F52,1)))</f>
        <v/>
      </c>
      <c r="I52" s="95"/>
      <c r="J52" s="365"/>
      <c r="K52" s="241"/>
      <c r="L52" s="265"/>
      <c r="M52" s="97"/>
      <c r="N52" s="265"/>
      <c r="O52" s="98"/>
      <c r="P52" s="93" t="str">
        <f>IF($I52="","",VLOOKUP($I52,MASTER!$G:$CF,65,0))</f>
        <v/>
      </c>
      <c r="Q52" s="93" t="str">
        <f>IF($I52="","",VLOOKUP($I52,MASTER!$G:$CF,37,0))</f>
        <v/>
      </c>
      <c r="R52" s="99" t="str">
        <f t="shared" si="26"/>
        <v/>
      </c>
      <c r="S52" s="93"/>
      <c r="T52" s="93" t="str">
        <f>IF($I52="","",VLOOKUP($I52,MASTER!$G:$CF,38,0))</f>
        <v/>
      </c>
      <c r="U52" s="93"/>
      <c r="V52" s="100" t="str">
        <f t="shared" si="27"/>
        <v/>
      </c>
      <c r="W52" s="170" t="str">
        <f t="shared" si="28"/>
        <v/>
      </c>
      <c r="X52" s="101" t="str">
        <f t="shared" si="71"/>
        <v/>
      </c>
      <c r="Y52" s="740" t="e">
        <f t="shared" si="29"/>
        <v>#VALUE!</v>
      </c>
      <c r="Z52" s="102" t="str">
        <f t="shared" si="79"/>
        <v/>
      </c>
      <c r="AA52" s="102" t="str">
        <f t="shared" ref="AA52:AA53" si="92">IF(I52="","",Z52+X52/1440)</f>
        <v/>
      </c>
      <c r="AB52" s="102"/>
      <c r="AC52" s="102"/>
      <c r="AD52" s="194"/>
      <c r="AE52" s="93">
        <f>IFERROR(IF($I52="","",VLOOKUP($I52,MASTER!$G:$CF,48,0))*$X52,0)</f>
        <v>0</v>
      </c>
      <c r="AF52" s="93">
        <f>IFERROR(IF($I52="","",VLOOKUP($I52,MASTER!$G:$CF,49,0))*$X52,0)</f>
        <v>0</v>
      </c>
      <c r="AG52" s="93">
        <f>IFERROR(IF($I52="","",VLOOKUP($I52,MASTER!$G:$CF,50,0))*$X52,0)</f>
        <v>0</v>
      </c>
      <c r="AH52" s="93">
        <f>IFERROR(IF($I52="","",VLOOKUP($I52,MASTER!$G:$CF,51,0))*$X52,0)</f>
        <v>0</v>
      </c>
      <c r="AI52" s="103"/>
      <c r="AJ52" s="745"/>
      <c r="AK52" s="106">
        <f>IF(L52="",0,P52*L52)</f>
        <v>0</v>
      </c>
      <c r="AL52">
        <f>I52</f>
        <v>0</v>
      </c>
      <c r="AM52" s="104" t="str">
        <f t="shared" si="88"/>
        <v/>
      </c>
      <c r="AN52" s="105" t="str">
        <f t="shared" si="89"/>
        <v/>
      </c>
      <c r="AO52" s="106" t="str">
        <f t="shared" si="90"/>
        <v/>
      </c>
      <c r="AP52" s="107" t="e">
        <f t="shared" si="91"/>
        <v>#VALUE!</v>
      </c>
    </row>
    <row r="53" spans="1:42" ht="50.1" hidden="1" customHeight="1">
      <c r="A53" s="271" t="e">
        <f>VLOOKUP($I53,MASTER!$B:$B,2,0)</f>
        <v>#N/A</v>
      </c>
      <c r="C53" s="92"/>
      <c r="D53" s="93" t="str">
        <f>IF($I53="","",VLOOKUP($I53,MASTER!$G:$CF,2,0))</f>
        <v/>
      </c>
      <c r="E53" s="93" t="str">
        <f>IF($I53="","",VLOOKUP($I53,MASTER!$G:$CF,25,0))</f>
        <v/>
      </c>
      <c r="F53" s="93" t="str">
        <f>IF($I53="","",VLOOKUP($I53,MASTER!$G:$CF,27,0))</f>
        <v/>
      </c>
      <c r="G53" s="742">
        <f t="shared" si="24"/>
        <v>0</v>
      </c>
      <c r="H53" s="240" t="str">
        <f t="shared" si="25"/>
        <v/>
      </c>
      <c r="I53" s="95"/>
      <c r="J53" s="365"/>
      <c r="K53" s="241"/>
      <c r="L53" s="265"/>
      <c r="M53" s="97"/>
      <c r="N53" s="226">
        <f>+L53</f>
        <v>0</v>
      </c>
      <c r="O53" s="98"/>
      <c r="P53" s="93" t="str">
        <f>IF($I53="","",VLOOKUP($I53,MASTER!$G:$CF,65,0))</f>
        <v/>
      </c>
      <c r="Q53" s="93" t="str">
        <f>IF($I53="","",VLOOKUP($I53,MASTER!$G:$CF,37,0))</f>
        <v/>
      </c>
      <c r="R53" s="99" t="str">
        <f t="shared" si="26"/>
        <v/>
      </c>
      <c r="S53" s="93"/>
      <c r="T53" s="93" t="str">
        <f>IF($I53="","",VLOOKUP($I53,MASTER!$G:$CF,38,0))</f>
        <v/>
      </c>
      <c r="U53" s="93"/>
      <c r="V53" s="100" t="str">
        <f t="shared" si="27"/>
        <v/>
      </c>
      <c r="W53" s="170" t="str">
        <f t="shared" si="28"/>
        <v/>
      </c>
      <c r="X53" s="101" t="str">
        <f t="shared" si="71"/>
        <v/>
      </c>
      <c r="Y53" s="740" t="e">
        <f t="shared" si="29"/>
        <v>#VALUE!</v>
      </c>
      <c r="Z53" s="102"/>
      <c r="AA53" s="102" t="str">
        <f t="shared" si="92"/>
        <v/>
      </c>
      <c r="AB53" s="102"/>
      <c r="AC53" s="102"/>
      <c r="AD53" s="194"/>
      <c r="AE53" s="93">
        <f>IFERROR(IF($I53="","",VLOOKUP($I53,MASTER!$G:$CF,48,0))*$X53,0)</f>
        <v>0</v>
      </c>
      <c r="AF53" s="93">
        <f>IFERROR(IF($I53="","",VLOOKUP($I53,MASTER!$G:$CF,49,0))*$X53,0)</f>
        <v>0</v>
      </c>
      <c r="AG53" s="93">
        <f>IFERROR(IF($I53="","",VLOOKUP($I53,MASTER!$G:$CF,50,0))*$X53,0)</f>
        <v>0</v>
      </c>
      <c r="AH53" s="93">
        <f>IFERROR(IF($I53="","",VLOOKUP($I53,MASTER!$G:$CF,51,0))*$X53,0)</f>
        <v>0</v>
      </c>
      <c r="AI53" s="103"/>
      <c r="AJ53" s="745"/>
      <c r="AK53" s="106">
        <f t="shared" ref="AK53:AK54" si="93">IF(L53="",0,P53*L53)</f>
        <v>0</v>
      </c>
      <c r="AL53">
        <f t="shared" ref="AL53" si="94">I53</f>
        <v>0</v>
      </c>
      <c r="AM53" s="104">
        <f t="shared" si="88"/>
        <v>0</v>
      </c>
      <c r="AN53" s="105" t="str">
        <f t="shared" si="89"/>
        <v/>
      </c>
      <c r="AO53" s="106" t="str">
        <f t="shared" si="90"/>
        <v/>
      </c>
      <c r="AP53" s="107" t="e">
        <f t="shared" si="91"/>
        <v>#VALUE!</v>
      </c>
    </row>
    <row r="54" spans="1:42" ht="50.1" hidden="1" customHeight="1">
      <c r="A54" s="271" t="e">
        <f>VLOOKUP($I54,MASTER!$B:$B,2,0)</f>
        <v>#N/A</v>
      </c>
      <c r="C54" s="92"/>
      <c r="D54" s="93" t="str">
        <f>IF($I54="","",VLOOKUP($I54,MASTER!$G:$CF,2,0))</f>
        <v/>
      </c>
      <c r="E54" s="93" t="str">
        <f>IF($I54="","",VLOOKUP($I54,MASTER!$G:$CF,25,0))</f>
        <v/>
      </c>
      <c r="F54" s="93" t="str">
        <f>IF($I54="","",VLOOKUP($I54,MASTER!$G:$CF,27,0))</f>
        <v/>
      </c>
      <c r="G54" s="742">
        <f t="shared" si="24"/>
        <v>0</v>
      </c>
      <c r="H54" s="240" t="str">
        <f t="shared" si="25"/>
        <v/>
      </c>
      <c r="I54" s="95"/>
      <c r="J54" s="365"/>
      <c r="K54" s="241"/>
      <c r="L54" s="265"/>
      <c r="M54" s="97"/>
      <c r="N54" s="226">
        <f t="shared" ref="N54" si="95">+L54</f>
        <v>0</v>
      </c>
      <c r="O54" s="98"/>
      <c r="P54" s="93" t="str">
        <f>IF($I54="","",VLOOKUP($I54,MASTER!$G:$CF,65,0))</f>
        <v/>
      </c>
      <c r="Q54" s="93" t="str">
        <f>IF($I54="","",VLOOKUP($I54,MASTER!$G:$CF,37,0))</f>
        <v/>
      </c>
      <c r="R54" s="99" t="str">
        <f t="shared" si="26"/>
        <v/>
      </c>
      <c r="S54" s="93"/>
      <c r="T54" s="93" t="str">
        <f>IF($I54="","",VLOOKUP($I54,MASTER!$G:$CF,38,0))</f>
        <v/>
      </c>
      <c r="U54" s="93"/>
      <c r="V54" s="100" t="str">
        <f t="shared" si="27"/>
        <v/>
      </c>
      <c r="W54" s="170" t="str">
        <f t="shared" si="28"/>
        <v/>
      </c>
      <c r="X54" s="101" t="str">
        <f t="shared" si="71"/>
        <v/>
      </c>
      <c r="Y54" s="740" t="e">
        <f t="shared" si="29"/>
        <v>#VALUE!</v>
      </c>
      <c r="Z54" s="102"/>
      <c r="AA54" s="102"/>
      <c r="AB54" s="102"/>
      <c r="AC54" s="102"/>
      <c r="AD54" s="194"/>
      <c r="AE54" s="93">
        <f>IFERROR(IF($I54="","",VLOOKUP($I54,MASTER!$G:$CF,48,0))*$X54,0)</f>
        <v>0</v>
      </c>
      <c r="AF54" s="93">
        <f>IFERROR(IF($I54="","",VLOOKUP($I54,MASTER!$G:$CF,49,0))*$X54,0)</f>
        <v>0</v>
      </c>
      <c r="AG54" s="93">
        <f>IFERROR(IF($I54="","",VLOOKUP($I54,MASTER!$G:$CF,50,0))*$X54,0)</f>
        <v>0</v>
      </c>
      <c r="AH54" s="93">
        <f>IFERROR(IF($I54="","",VLOOKUP($I54,MASTER!$G:$CF,51,0))*$X54,0)</f>
        <v>0</v>
      </c>
      <c r="AI54" s="103"/>
      <c r="AJ54" s="745"/>
      <c r="AK54" s="106">
        <f t="shared" si="93"/>
        <v>0</v>
      </c>
      <c r="AL54">
        <f>I54</f>
        <v>0</v>
      </c>
      <c r="AM54" s="104">
        <f t="shared" si="88"/>
        <v>0</v>
      </c>
      <c r="AN54" s="105" t="str">
        <f t="shared" si="89"/>
        <v/>
      </c>
      <c r="AO54" s="106" t="str">
        <f t="shared" si="90"/>
        <v/>
      </c>
      <c r="AP54" s="107" t="e">
        <f t="shared" si="91"/>
        <v>#VALUE!</v>
      </c>
    </row>
    <row r="55" spans="1:42" ht="50.1" hidden="1" customHeight="1">
      <c r="A55" s="271" t="e">
        <f>VLOOKUP($I55,MASTER!$B:$B,2,0)</f>
        <v>#N/A</v>
      </c>
      <c r="C55" s="92"/>
      <c r="D55" s="93" t="str">
        <f>IF($I55="","",VLOOKUP($I55,MASTER!$G:$CF,2,0))</f>
        <v/>
      </c>
      <c r="E55" s="93" t="str">
        <f>IF($I55="","",VLOOKUP($I55,MASTER!$G:$CF,25,0))</f>
        <v/>
      </c>
      <c r="F55" s="93" t="str">
        <f>IF($I55="","",VLOOKUP($I55,MASTER!$G:$CF,27,0))</f>
        <v/>
      </c>
      <c r="G55" s="742">
        <f t="shared" si="24"/>
        <v>0</v>
      </c>
      <c r="H55" s="240" t="str">
        <f t="shared" si="25"/>
        <v/>
      </c>
      <c r="I55" s="95"/>
      <c r="J55" s="365"/>
      <c r="K55" s="241"/>
      <c r="L55" s="265"/>
      <c r="M55" s="97"/>
      <c r="N55" s="96"/>
      <c r="O55" s="98"/>
      <c r="P55" s="93" t="str">
        <f>IF($I55="","",VLOOKUP($I55,MASTER!$G:$CF,65,0))</f>
        <v/>
      </c>
      <c r="Q55" s="93" t="str">
        <f>IF($I55="","",VLOOKUP($I55,MASTER!$G:$CF,37,0))</f>
        <v/>
      </c>
      <c r="R55" s="99" t="str">
        <f t="shared" si="26"/>
        <v/>
      </c>
      <c r="S55" s="93"/>
      <c r="T55" s="93" t="str">
        <f>IF($I55="","",VLOOKUP($I55,MASTER!$G:$CF,38,0))</f>
        <v/>
      </c>
      <c r="U55" s="93"/>
      <c r="V55" s="100" t="str">
        <f t="shared" si="27"/>
        <v/>
      </c>
      <c r="W55" s="170" t="str">
        <f t="shared" si="28"/>
        <v/>
      </c>
      <c r="X55" s="101" t="str">
        <f t="shared" si="71"/>
        <v/>
      </c>
      <c r="Y55" s="740" t="e">
        <f t="shared" si="29"/>
        <v>#VALUE!</v>
      </c>
      <c r="Z55" s="102"/>
      <c r="AA55" s="102"/>
      <c r="AB55" s="102"/>
      <c r="AC55" s="102"/>
      <c r="AD55" s="194"/>
      <c r="AE55" s="93">
        <f>IFERROR(IF($I55="","",VLOOKUP($I55,MASTER!$G:$CF,48,0))*$X55,0)</f>
        <v>0</v>
      </c>
      <c r="AF55" s="93">
        <f>IFERROR(IF($I55="","",VLOOKUP($I55,MASTER!$G:$CF,49,0))*$X55,0)</f>
        <v>0</v>
      </c>
      <c r="AG55" s="93">
        <f>IFERROR(IF($I55="","",VLOOKUP($I55,MASTER!$G:$CF,50,0))*$X55,0)</f>
        <v>0</v>
      </c>
      <c r="AH55" s="93">
        <f>IFERROR(IF($I55="","",VLOOKUP($I55,MASTER!$G:$CF,51,0))*$X55,0)</f>
        <v>0</v>
      </c>
      <c r="AI55" s="103"/>
      <c r="AJ55" s="745"/>
      <c r="AK55" s="106">
        <f>IF(L55="",0,P55*L55)</f>
        <v>0</v>
      </c>
      <c r="AL55">
        <f t="shared" ref="AL55:AL60" si="96">I55</f>
        <v>0</v>
      </c>
      <c r="AM55" s="104">
        <f t="shared" si="88"/>
        <v>0</v>
      </c>
      <c r="AN55" s="105" t="str">
        <f t="shared" si="89"/>
        <v/>
      </c>
      <c r="AO55" s="106" t="str">
        <f t="shared" si="90"/>
        <v/>
      </c>
      <c r="AP55" s="107" t="e">
        <f t="shared" si="91"/>
        <v>#VALUE!</v>
      </c>
    </row>
    <row r="56" spans="1:42" ht="50.1" hidden="1" customHeight="1">
      <c r="A56" s="271" t="e">
        <f>VLOOKUP($I56,MASTER!$B:$B,2,0)</f>
        <v>#N/A</v>
      </c>
      <c r="C56" s="92"/>
      <c r="D56" s="93" t="str">
        <f>IF($I56="","",VLOOKUP($I56,MASTER!$G:$CF,2,0))</f>
        <v/>
      </c>
      <c r="E56" s="93" t="str">
        <f>IF($I56="","",VLOOKUP($I56,MASTER!$G:$CF,25,0))</f>
        <v/>
      </c>
      <c r="F56" s="93" t="str">
        <f>IF($I56="","",VLOOKUP($I56,MASTER!$G:$CF,27,0))</f>
        <v/>
      </c>
      <c r="G56" s="742">
        <f t="shared" si="24"/>
        <v>0</v>
      </c>
      <c r="H56" s="240" t="str">
        <f t="shared" si="25"/>
        <v/>
      </c>
      <c r="I56" s="95"/>
      <c r="J56" s="365"/>
      <c r="K56" s="241"/>
      <c r="L56" s="265"/>
      <c r="M56" s="97"/>
      <c r="N56" s="96"/>
      <c r="O56" s="98"/>
      <c r="P56" s="93" t="str">
        <f>IF($I56="","",VLOOKUP($I56,MASTER!$G:$CF,65,0))</f>
        <v/>
      </c>
      <c r="Q56" s="93" t="str">
        <f>IF($I56="","",VLOOKUP($I56,MASTER!$G:$CF,37,0))</f>
        <v/>
      </c>
      <c r="R56" s="99" t="str">
        <f t="shared" si="26"/>
        <v/>
      </c>
      <c r="S56" s="93"/>
      <c r="T56" s="93" t="str">
        <f>IF($I56="","",VLOOKUP($I56,MASTER!$G:$CF,38,0))</f>
        <v/>
      </c>
      <c r="U56" s="93"/>
      <c r="V56" s="100" t="str">
        <f t="shared" si="27"/>
        <v/>
      </c>
      <c r="W56" s="170" t="str">
        <f t="shared" si="28"/>
        <v/>
      </c>
      <c r="X56" s="101" t="str">
        <f t="shared" si="71"/>
        <v/>
      </c>
      <c r="Y56" s="740" t="e">
        <f t="shared" si="29"/>
        <v>#VALUE!</v>
      </c>
      <c r="Z56" s="102"/>
      <c r="AA56" s="102"/>
      <c r="AB56" s="102"/>
      <c r="AC56" s="102"/>
      <c r="AD56" s="194"/>
      <c r="AE56" s="93">
        <f>IFERROR(IF($I56="","",VLOOKUP($I56,MASTER!$G:$CF,48,0))*$X56,0)</f>
        <v>0</v>
      </c>
      <c r="AF56" s="93">
        <f>IFERROR(IF($I56="","",VLOOKUP($I56,MASTER!$G:$CF,49,0))*$X56,0)</f>
        <v>0</v>
      </c>
      <c r="AG56" s="93">
        <f>IFERROR(IF($I56="","",VLOOKUP($I56,MASTER!$G:$CF,50,0))*$X56,0)</f>
        <v>0</v>
      </c>
      <c r="AH56" s="93">
        <f>IFERROR(IF($I56="","",VLOOKUP($I56,MASTER!$G:$CF,51,0))*$X56,0)</f>
        <v>0</v>
      </c>
      <c r="AI56" s="103"/>
      <c r="AJ56" s="745"/>
      <c r="AK56" s="106">
        <f>IF(L56="",0,P56*L56)</f>
        <v>0</v>
      </c>
      <c r="AL56">
        <f t="shared" si="96"/>
        <v>0</v>
      </c>
      <c r="AM56" s="104">
        <f>Z56</f>
        <v>0</v>
      </c>
      <c r="AN56" s="105" t="str">
        <f>IF(L56="","",L56*P56)</f>
        <v/>
      </c>
      <c r="AO56" s="106" t="str">
        <f>IF(X56="","",X56*P56)</f>
        <v/>
      </c>
      <c r="AP56" s="107" t="e">
        <f>+X56/(60*24)</f>
        <v>#VALUE!</v>
      </c>
    </row>
    <row r="57" spans="1:42" ht="50.1" hidden="1" customHeight="1">
      <c r="A57" s="271" t="e">
        <f>VLOOKUP($I57,MASTER!$B:$B,2,0)</f>
        <v>#N/A</v>
      </c>
      <c r="C57" s="92"/>
      <c r="D57" s="93" t="str">
        <f>IF($I57="","",VLOOKUP($I57,MASTER!$G:$CF,2,0))</f>
        <v/>
      </c>
      <c r="E57" s="93" t="str">
        <f>IF($I57="","",VLOOKUP($I57,MASTER!$G:$CF,25,0))</f>
        <v/>
      </c>
      <c r="F57" s="93" t="str">
        <f>IF($I57="","",VLOOKUP($I57,MASTER!$G:$CF,27,0))</f>
        <v/>
      </c>
      <c r="G57" s="742">
        <f t="shared" si="24"/>
        <v>0</v>
      </c>
      <c r="H57" s="240" t="str">
        <f t="shared" si="25"/>
        <v/>
      </c>
      <c r="I57" s="95"/>
      <c r="J57" s="365"/>
      <c r="K57" s="241"/>
      <c r="L57" s="265"/>
      <c r="M57" s="97"/>
      <c r="N57" s="265"/>
      <c r="O57" s="98"/>
      <c r="P57" s="93" t="str">
        <f>IF($I57="","",VLOOKUP($I57,MASTER!$G:$CF,65,0))</f>
        <v/>
      </c>
      <c r="Q57" s="93" t="str">
        <f>IF($I57="","",VLOOKUP($I57,MASTER!$G:$CF,37,0))</f>
        <v/>
      </c>
      <c r="R57" s="99" t="str">
        <f t="shared" si="26"/>
        <v/>
      </c>
      <c r="S57" s="93"/>
      <c r="T57" s="93" t="str">
        <f>IF($I57="","",VLOOKUP($I57,MASTER!$G:$CF,38,0))</f>
        <v/>
      </c>
      <c r="U57" s="93"/>
      <c r="V57" s="100" t="str">
        <f t="shared" si="27"/>
        <v/>
      </c>
      <c r="W57" s="170" t="str">
        <f t="shared" si="28"/>
        <v/>
      </c>
      <c r="X57" s="101" t="str">
        <f t="shared" si="71"/>
        <v/>
      </c>
      <c r="Y57" s="740" t="e">
        <f t="shared" si="29"/>
        <v>#VALUE!</v>
      </c>
      <c r="Z57" s="102"/>
      <c r="AA57" s="102"/>
      <c r="AB57" s="102"/>
      <c r="AC57" s="102"/>
      <c r="AD57" s="194"/>
      <c r="AE57" s="93">
        <f>IFERROR(IF($I57="","",VLOOKUP($I57,MASTER!$G:$CF,48,0))*$X57,0)</f>
        <v>0</v>
      </c>
      <c r="AF57" s="93">
        <f>IFERROR(IF($I57="","",VLOOKUP($I57,MASTER!$G:$CF,49,0))*$X57,0)</f>
        <v>0</v>
      </c>
      <c r="AG57" s="93">
        <f>IFERROR(IF($I57="","",VLOOKUP($I57,MASTER!$G:$CF,50,0))*$X57,0)</f>
        <v>0</v>
      </c>
      <c r="AH57" s="93">
        <f>IFERROR(IF($I57="","",VLOOKUP($I57,MASTER!$G:$CF,51,0))*$X57,0)</f>
        <v>0</v>
      </c>
      <c r="AI57" s="103"/>
      <c r="AJ57" s="745"/>
      <c r="AK57" s="106">
        <f>IF(L57="",0,P57*L57)</f>
        <v>0</v>
      </c>
      <c r="AL57">
        <f t="shared" si="96"/>
        <v>0</v>
      </c>
      <c r="AM57" s="104">
        <f t="shared" ref="AM57:AM61" si="97">Z57</f>
        <v>0</v>
      </c>
      <c r="AN57" s="105" t="str">
        <f t="shared" ref="AN57:AN100" si="98">IF(L57="","",L57*P57)</f>
        <v/>
      </c>
      <c r="AO57" s="106" t="str">
        <f t="shared" ref="AO57:AO100" si="99">IF(X57="","",X57*P57)</f>
        <v/>
      </c>
      <c r="AP57" s="107" t="e">
        <f t="shared" ref="AP57:AP61" si="100">+X57/(60*24)</f>
        <v>#VALUE!</v>
      </c>
    </row>
    <row r="58" spans="1:42" ht="50.1" hidden="1" customHeight="1">
      <c r="A58" s="271" t="e">
        <f>VLOOKUP($I58,MASTER!$B:$B,2,0)</f>
        <v>#N/A</v>
      </c>
      <c r="C58" s="92"/>
      <c r="D58" s="93" t="str">
        <f>IF($I58="","",VLOOKUP($I58,MASTER!$G:$CF,2,0))</f>
        <v/>
      </c>
      <c r="E58" s="93" t="str">
        <f>IF($I58="","",VLOOKUP($I58,MASTER!$G:$CF,25,0))</f>
        <v/>
      </c>
      <c r="F58" s="93" t="str">
        <f>IF($I58="","",VLOOKUP($I58,MASTER!$G:$CF,27,0))</f>
        <v/>
      </c>
      <c r="G58" s="742">
        <f t="shared" si="24"/>
        <v>0</v>
      </c>
      <c r="H58" s="94" t="str">
        <f t="shared" si="25"/>
        <v/>
      </c>
      <c r="I58" s="95"/>
      <c r="J58" s="365"/>
      <c r="K58" s="241"/>
      <c r="L58" s="244"/>
      <c r="M58" s="97"/>
      <c r="N58" s="226">
        <f t="shared" ref="N58:N61" si="101">+L58</f>
        <v>0</v>
      </c>
      <c r="O58" s="98"/>
      <c r="P58" s="93" t="str">
        <f>IF($I58="","",VLOOKUP($I58,MASTER!$G:$CF,65,0))</f>
        <v/>
      </c>
      <c r="Q58" s="93" t="str">
        <f>IF($I58="","",VLOOKUP($I58,MASTER!$G:$CF,37,0))</f>
        <v/>
      </c>
      <c r="R58" s="99" t="str">
        <f t="shared" si="26"/>
        <v/>
      </c>
      <c r="S58" s="93"/>
      <c r="T58" s="93" t="str">
        <f>IF($I58="","",VLOOKUP($I58,MASTER!$G:$CF,38,0))</f>
        <v/>
      </c>
      <c r="U58" s="93"/>
      <c r="V58" s="100" t="str">
        <f t="shared" si="27"/>
        <v/>
      </c>
      <c r="W58" s="170" t="str">
        <f t="shared" si="28"/>
        <v/>
      </c>
      <c r="X58" s="101" t="str">
        <f t="shared" si="71"/>
        <v/>
      </c>
      <c r="Y58" s="740" t="e">
        <f t="shared" si="29"/>
        <v>#VALUE!</v>
      </c>
      <c r="Z58" s="102"/>
      <c r="AA58" s="102"/>
      <c r="AB58" s="102"/>
      <c r="AC58" s="102"/>
      <c r="AD58" s="194"/>
      <c r="AE58" s="93">
        <f>IFERROR(IF($I58="","",VLOOKUP($I58,MASTER!$G:$CF,48,0))*$X58,0)</f>
        <v>0</v>
      </c>
      <c r="AF58" s="93">
        <f>IFERROR(IF($I58="","",VLOOKUP($I58,MASTER!$G:$CF,49,0))*$X58,0)</f>
        <v>0</v>
      </c>
      <c r="AG58" s="93">
        <f>IFERROR(IF($I58="","",VLOOKUP($I58,MASTER!$G:$CF,50,0))*$X58,0)</f>
        <v>0</v>
      </c>
      <c r="AH58" s="93">
        <f>IFERROR(IF($I58="","",VLOOKUP($I58,MASTER!$G:$CF,51,0))*$X58,0)</f>
        <v>0</v>
      </c>
      <c r="AI58" s="103"/>
      <c r="AJ58" s="745"/>
      <c r="AK58" s="106">
        <f t="shared" ref="AK58" si="102">IF(L58="",0,P58*L58)</f>
        <v>0</v>
      </c>
      <c r="AL58">
        <f t="shared" si="96"/>
        <v>0</v>
      </c>
      <c r="AM58" s="104">
        <f t="shared" si="97"/>
        <v>0</v>
      </c>
      <c r="AN58" s="105" t="str">
        <f t="shared" si="98"/>
        <v/>
      </c>
      <c r="AO58" s="106" t="str">
        <f t="shared" si="99"/>
        <v/>
      </c>
      <c r="AP58" s="107" t="e">
        <f t="shared" si="100"/>
        <v>#VALUE!</v>
      </c>
    </row>
    <row r="59" spans="1:42" ht="50.1" hidden="1" customHeight="1">
      <c r="A59" s="271" t="e">
        <f>VLOOKUP($I59,MASTER!$B:$B,2,0)</f>
        <v>#N/A</v>
      </c>
      <c r="C59" s="92"/>
      <c r="D59" s="93" t="str">
        <f>IF($I59="","",VLOOKUP($I59,MASTER!$G:$CF,2,0))</f>
        <v/>
      </c>
      <c r="E59" s="93" t="str">
        <f>IF($I59="","",VLOOKUP($I59,MASTER!$G:$CF,25,0))</f>
        <v/>
      </c>
      <c r="F59" s="93" t="str">
        <f>IF($I59="","",VLOOKUP($I59,MASTER!$G:$CF,27,0))</f>
        <v/>
      </c>
      <c r="G59" s="742">
        <f t="shared" si="24"/>
        <v>0</v>
      </c>
      <c r="H59" s="94" t="str">
        <f>IF($L59&lt;$F59="0","0",IF($L59="","",ROUNDUP(L59/F59,1)))</f>
        <v/>
      </c>
      <c r="I59" s="95"/>
      <c r="J59" s="365"/>
      <c r="K59" s="241"/>
      <c r="L59" s="265"/>
      <c r="M59" s="97"/>
      <c r="N59" s="226">
        <f>+L59</f>
        <v>0</v>
      </c>
      <c r="O59" s="98"/>
      <c r="P59" s="93" t="str">
        <f>IF($I59="","",VLOOKUP($I59,MASTER!$G:$CF,65,0))</f>
        <v/>
      </c>
      <c r="Q59" s="93" t="str">
        <f>IF($I59="","",VLOOKUP($I59,MASTER!$G:$CF,37,0))</f>
        <v/>
      </c>
      <c r="R59" s="99" t="str">
        <f t="shared" si="26"/>
        <v/>
      </c>
      <c r="S59" s="93"/>
      <c r="T59" s="93" t="str">
        <f>IF($I59="","",VLOOKUP($I59,MASTER!$G:$CF,38,0))</f>
        <v/>
      </c>
      <c r="U59" s="93"/>
      <c r="V59" s="100" t="str">
        <f t="shared" si="27"/>
        <v/>
      </c>
      <c r="W59" s="170" t="str">
        <f t="shared" si="28"/>
        <v/>
      </c>
      <c r="X59" s="101" t="str">
        <f t="shared" si="71"/>
        <v/>
      </c>
      <c r="Y59" s="740" t="e">
        <f t="shared" si="29"/>
        <v>#VALUE!</v>
      </c>
      <c r="Z59" s="102"/>
      <c r="AA59" s="102"/>
      <c r="AB59" s="102"/>
      <c r="AC59" s="102"/>
      <c r="AD59" s="194"/>
      <c r="AE59" s="93">
        <f>IFERROR(IF($I59="","",VLOOKUP($I59,MASTER!$G:$CF,48,0))*$X59,0)</f>
        <v>0</v>
      </c>
      <c r="AF59" s="93">
        <f>IFERROR(IF($I59="","",VLOOKUP($I59,MASTER!$G:$CF,49,0))*$X59,0)</f>
        <v>0</v>
      </c>
      <c r="AG59" s="93">
        <f>IFERROR(IF($I59="","",VLOOKUP($I59,MASTER!$G:$CF,50,0))*$X59,0)</f>
        <v>0</v>
      </c>
      <c r="AH59" s="93">
        <f>IFERROR(IF($I59="","",VLOOKUP($I59,MASTER!$G:$CF,51,0))*$X59,0)</f>
        <v>0</v>
      </c>
      <c r="AI59" s="103"/>
      <c r="AJ59" s="745"/>
      <c r="AK59" s="106">
        <f>IF(L59="",0,P59*L59)</f>
        <v>0</v>
      </c>
      <c r="AL59">
        <f>I59</f>
        <v>0</v>
      </c>
      <c r="AM59" s="104">
        <f>Z59</f>
        <v>0</v>
      </c>
      <c r="AN59" s="105" t="str">
        <f>IF(L59="","",L59*P59)</f>
        <v/>
      </c>
      <c r="AO59" s="106" t="str">
        <f>IF(X59="","",X59*P59)</f>
        <v/>
      </c>
      <c r="AP59" s="107" t="e">
        <f>+X59/(60*24)</f>
        <v>#VALUE!</v>
      </c>
    </row>
    <row r="60" spans="1:42" ht="50.1" hidden="1" customHeight="1">
      <c r="A60" s="271" t="e">
        <f>VLOOKUP($I60,MASTER!$B:$B,2,0)</f>
        <v>#N/A</v>
      </c>
      <c r="C60" s="92"/>
      <c r="D60" s="93" t="str">
        <f>IF($I60="","",VLOOKUP($I60,MASTER!$G:$CF,2,0))</f>
        <v/>
      </c>
      <c r="E60" s="93" t="str">
        <f>IF($I60="","",VLOOKUP($I60,MASTER!$G:$CF,25,0))</f>
        <v/>
      </c>
      <c r="F60" s="93" t="str">
        <f>IF($I60="","",VLOOKUP($I60,MASTER!$G:$CF,27,0))</f>
        <v/>
      </c>
      <c r="G60" s="742">
        <f t="shared" si="24"/>
        <v>0</v>
      </c>
      <c r="H60" s="94" t="str">
        <f t="shared" si="25"/>
        <v/>
      </c>
      <c r="I60" s="95"/>
      <c r="J60" s="365"/>
      <c r="K60" s="241"/>
      <c r="L60" s="244"/>
      <c r="M60" s="97"/>
      <c r="N60" s="226">
        <f t="shared" si="101"/>
        <v>0</v>
      </c>
      <c r="O60" s="98"/>
      <c r="P60" s="93" t="str">
        <f>IF($I60="","",VLOOKUP($I60,MASTER!$G:$CF,65,0))</f>
        <v/>
      </c>
      <c r="Q60" s="93" t="str">
        <f>IF($I60="","",VLOOKUP($I60,MASTER!$G:$CF,37,0))</f>
        <v/>
      </c>
      <c r="R60" s="99" t="str">
        <f t="shared" si="26"/>
        <v/>
      </c>
      <c r="S60" s="93"/>
      <c r="T60" s="93" t="str">
        <f>IF($I60="","",VLOOKUP($I60,MASTER!$G:$CF,38,0))</f>
        <v/>
      </c>
      <c r="U60" s="93"/>
      <c r="V60" s="100" t="str">
        <f t="shared" si="27"/>
        <v/>
      </c>
      <c r="W60" s="170" t="str">
        <f t="shared" si="28"/>
        <v/>
      </c>
      <c r="X60" s="101" t="str">
        <f t="shared" si="71"/>
        <v/>
      </c>
      <c r="Y60" s="740" t="e">
        <f t="shared" si="29"/>
        <v>#VALUE!</v>
      </c>
      <c r="Z60" s="102"/>
      <c r="AA60" s="102" t="str">
        <f>IF(I60="","",Z60+X60/1440)</f>
        <v/>
      </c>
      <c r="AB60" s="102"/>
      <c r="AC60" s="102"/>
      <c r="AD60" s="194"/>
      <c r="AE60" s="93">
        <f>IFERROR(IF($I60="","",VLOOKUP($I60,MASTER!$G:$CF,48,0))*$X60,0)</f>
        <v>0</v>
      </c>
      <c r="AF60" s="93">
        <f>IFERROR(IF($I60="","",VLOOKUP($I60,MASTER!$G:$CF,49,0))*$X60,0)</f>
        <v>0</v>
      </c>
      <c r="AG60" s="93">
        <f>IFERROR(IF($I60="","",VLOOKUP($I60,MASTER!$G:$CF,50,0))*$X60,0)</f>
        <v>0</v>
      </c>
      <c r="AH60" s="93">
        <f>IFERROR(IF($I60="","",VLOOKUP($I60,MASTER!$G:$CF,51,0))*$X60,0)</f>
        <v>0</v>
      </c>
      <c r="AI60" s="103"/>
      <c r="AJ60" s="745"/>
      <c r="AK60" s="106">
        <f t="shared" ref="AK60:AK61" si="103">IF(L60="",0,P60*L60)</f>
        <v>0</v>
      </c>
      <c r="AL60">
        <f t="shared" si="96"/>
        <v>0</v>
      </c>
      <c r="AM60" s="104">
        <f t="shared" si="97"/>
        <v>0</v>
      </c>
      <c r="AN60" s="105" t="str">
        <f t="shared" si="98"/>
        <v/>
      </c>
      <c r="AO60" s="106" t="str">
        <f t="shared" si="99"/>
        <v/>
      </c>
      <c r="AP60" s="107" t="e">
        <f t="shared" si="100"/>
        <v>#VALUE!</v>
      </c>
    </row>
    <row r="61" spans="1:42" ht="50.1" hidden="1" customHeight="1" thickBot="1">
      <c r="A61" s="271" t="e">
        <f>VLOOKUP($I61,MASTER!$B:$B,2,0)</f>
        <v>#N/A</v>
      </c>
      <c r="C61" s="188"/>
      <c r="D61" s="366" t="str">
        <f>IF($I61="","",VLOOKUP($I61,MASTER!$G:$CF,2,0))</f>
        <v/>
      </c>
      <c r="E61" s="366" t="str">
        <f>IF($I61="","",VLOOKUP($I61,MASTER!$G:$CF,25,0))</f>
        <v/>
      </c>
      <c r="F61" s="366" t="str">
        <f>IF($I61="","",VLOOKUP($I61,MASTER!$G:$CF,27,0))</f>
        <v/>
      </c>
      <c r="G61" s="742">
        <f t="shared" si="24"/>
        <v>0</v>
      </c>
      <c r="H61" s="367" t="str">
        <f t="shared" si="25"/>
        <v/>
      </c>
      <c r="I61" s="368"/>
      <c r="J61" s="369"/>
      <c r="K61" s="370"/>
      <c r="L61" s="371"/>
      <c r="M61" s="372"/>
      <c r="N61" s="373">
        <f t="shared" si="101"/>
        <v>0</v>
      </c>
      <c r="O61" s="374"/>
      <c r="P61" s="366" t="str">
        <f>IF($I61="","",VLOOKUP($I61,MASTER!$G:$CF,65,0))</f>
        <v/>
      </c>
      <c r="Q61" s="366" t="str">
        <f>IF($I61="","",VLOOKUP($I61,MASTER!$G:$CF,37,0))</f>
        <v/>
      </c>
      <c r="R61" s="375" t="str">
        <f t="shared" si="26"/>
        <v/>
      </c>
      <c r="S61" s="366"/>
      <c r="T61" s="366" t="str">
        <f>IF($I61="","",VLOOKUP($I61,MASTER!$G:$CF,38,0))</f>
        <v/>
      </c>
      <c r="U61" s="366"/>
      <c r="V61" s="376" t="str">
        <f t="shared" si="27"/>
        <v/>
      </c>
      <c r="W61" s="377" t="str">
        <f t="shared" si="28"/>
        <v/>
      </c>
      <c r="X61" s="378" t="str">
        <f t="shared" si="71"/>
        <v/>
      </c>
      <c r="Y61" s="740" t="e">
        <f t="shared" si="29"/>
        <v>#VALUE!</v>
      </c>
      <c r="Z61" s="379"/>
      <c r="AA61" s="379" t="str">
        <f>IF(I61="","",Z61+X61/1440)</f>
        <v/>
      </c>
      <c r="AB61" s="379"/>
      <c r="AC61" s="379"/>
      <c r="AD61" s="379"/>
      <c r="AE61" s="366">
        <f>IFERROR(IF($I61="","",VLOOKUP($I61,MASTER!$G:$CF,48,0))*$X61,0)</f>
        <v>0</v>
      </c>
      <c r="AF61" s="366">
        <f>IFERROR(IF($I61="","",VLOOKUP($I61,MASTER!$G:$CF,49,0))*$X61,0)</f>
        <v>0</v>
      </c>
      <c r="AG61" s="366">
        <f>IFERROR(IF($I61="","",VLOOKUP($I61,MASTER!$G:$CF,50,0))*$X61,0)</f>
        <v>0</v>
      </c>
      <c r="AH61" s="366">
        <f>IFERROR(IF($I61="","",VLOOKUP($I61,MASTER!$G:$CF,51,0))*$X61,0)</f>
        <v>0</v>
      </c>
      <c r="AI61" s="380"/>
      <c r="AJ61" s="746"/>
      <c r="AK61" s="106">
        <f t="shared" si="103"/>
        <v>0</v>
      </c>
      <c r="AL61">
        <f>J61</f>
        <v>0</v>
      </c>
      <c r="AM61" s="104">
        <f t="shared" si="97"/>
        <v>0</v>
      </c>
      <c r="AN61" s="105" t="str">
        <f t="shared" si="98"/>
        <v/>
      </c>
      <c r="AO61" s="106" t="str">
        <f t="shared" si="99"/>
        <v/>
      </c>
      <c r="AP61" s="107" t="e">
        <f t="shared" si="100"/>
        <v>#VALUE!</v>
      </c>
    </row>
    <row r="62" spans="1:42" ht="15" customHeight="1" thickBot="1">
      <c r="A62" s="271" t="e">
        <f>VLOOKUP($I62,MASTER!$B:$B,2,0)</f>
        <v>#N/A</v>
      </c>
      <c r="C62" s="354"/>
      <c r="D62" s="355"/>
      <c r="E62" s="355"/>
      <c r="F62" s="355"/>
      <c r="G62" s="355"/>
      <c r="H62" s="356"/>
      <c r="I62" s="355"/>
      <c r="J62" s="357"/>
      <c r="K62" s="355"/>
      <c r="L62" s="381"/>
      <c r="M62" s="355"/>
      <c r="N62" s="382"/>
      <c r="O62" s="361"/>
      <c r="P62" s="355"/>
      <c r="Q62" s="383"/>
      <c r="R62" s="358"/>
      <c r="S62" s="358"/>
      <c r="T62" s="358"/>
      <c r="U62" s="358"/>
      <c r="V62" s="359"/>
      <c r="W62" s="355"/>
      <c r="X62" s="360"/>
      <c r="Y62" s="361"/>
      <c r="Z62" s="362"/>
      <c r="AA62" s="362"/>
      <c r="AB62" s="362"/>
      <c r="AC62" s="362"/>
      <c r="AD62" s="362"/>
      <c r="AE62" s="360"/>
      <c r="AF62" s="360"/>
      <c r="AG62" s="360"/>
      <c r="AH62" s="360"/>
      <c r="AI62" s="363"/>
      <c r="AJ62" s="363"/>
      <c r="AK62" s="106">
        <f>IF(L62="",0,P62*L62)</f>
        <v>0</v>
      </c>
      <c r="AN62" s="105" t="str">
        <f t="shared" si="98"/>
        <v/>
      </c>
      <c r="AO62" s="106" t="str">
        <f t="shared" si="99"/>
        <v/>
      </c>
    </row>
    <row r="63" spans="1:42" ht="31.5">
      <c r="A63" s="271" t="e">
        <f>VLOOKUP($I63,MASTER!$B:$B,2,0)</f>
        <v>#N/A</v>
      </c>
      <c r="C63" s="675"/>
      <c r="D63" s="676"/>
      <c r="E63" s="676"/>
      <c r="F63" s="676"/>
      <c r="G63" s="676"/>
      <c r="H63" s="677"/>
      <c r="I63" s="676" t="s">
        <v>1547</v>
      </c>
      <c r="J63" s="678"/>
      <c r="K63" s="676"/>
      <c r="L63" s="699">
        <f>SUM($L$22:$L$59)</f>
        <v>3680</v>
      </c>
      <c r="M63" s="679"/>
      <c r="N63" s="680"/>
      <c r="O63" s="681"/>
      <c r="P63" s="681"/>
      <c r="Q63" s="682">
        <f>AVERAGE(Q24:Q61)</f>
        <v>8.9</v>
      </c>
      <c r="R63" s="683"/>
      <c r="S63" s="683"/>
      <c r="T63" s="683"/>
      <c r="U63" s="683"/>
      <c r="V63" s="684">
        <f>MAX(AE63:AH63)</f>
        <v>606</v>
      </c>
      <c r="W63" s="681">
        <f>SUM(W21:W62)</f>
        <v>752</v>
      </c>
      <c r="X63" s="681">
        <f>SUM(X24:X59)</f>
        <v>706</v>
      </c>
      <c r="Y63" s="685"/>
      <c r="Z63" s="686"/>
      <c r="AA63" s="686"/>
      <c r="AB63" s="686"/>
      <c r="AC63" s="686"/>
      <c r="AD63" s="686"/>
      <c r="AE63" s="130">
        <f>SUM(AE$24:AE$62)</f>
        <v>606</v>
      </c>
      <c r="AF63" s="130">
        <f>SUM(AF$24:AF$62)</f>
        <v>509</v>
      </c>
      <c r="AG63" s="130">
        <f>SUM(AG$24:AG$62)</f>
        <v>509</v>
      </c>
      <c r="AH63" s="130">
        <f>SUM(AH$24:AH$62)</f>
        <v>606</v>
      </c>
      <c r="AI63" s="131">
        <f>SUM(AI39:AI62)</f>
        <v>0</v>
      </c>
      <c r="AJ63" s="130"/>
      <c r="AK63" s="175"/>
      <c r="AN63" s="105">
        <f t="shared" si="98"/>
        <v>0</v>
      </c>
      <c r="AO63" s="106">
        <f t="shared" si="99"/>
        <v>0</v>
      </c>
    </row>
    <row r="64" spans="1:42" ht="32.25" thickBot="1">
      <c r="A64" s="271" t="e">
        <f>VLOOKUP($I64,MASTER!$B:$B,2,0)</f>
        <v>#N/A</v>
      </c>
      <c r="C64" s="687"/>
      <c r="D64" s="612"/>
      <c r="E64" s="612"/>
      <c r="F64" s="612"/>
      <c r="G64" s="612"/>
      <c r="H64" s="688"/>
      <c r="I64" s="612"/>
      <c r="J64" s="689"/>
      <c r="K64" s="612"/>
      <c r="L64" s="690">
        <f>+L63*60/MAX(AE63:AH63)</f>
        <v>364.35643564356434</v>
      </c>
      <c r="M64" s="691"/>
      <c r="N64" s="810"/>
      <c r="O64" s="810"/>
      <c r="P64" s="692"/>
      <c r="Q64" s="693"/>
      <c r="R64" s="694"/>
      <c r="S64" s="694"/>
      <c r="T64" s="694"/>
      <c r="U64" s="694"/>
      <c r="V64" s="695"/>
      <c r="W64" s="692"/>
      <c r="X64" s="696"/>
      <c r="Y64" s="697"/>
      <c r="Z64" s="698"/>
      <c r="AA64" s="698"/>
      <c r="AB64" s="698"/>
      <c r="AC64" s="698"/>
      <c r="AD64" s="698"/>
      <c r="AE64" s="140">
        <f>$AD$19-AE63</f>
        <v>-146</v>
      </c>
      <c r="AF64" s="140">
        <f>$AD$19-AF63</f>
        <v>-49</v>
      </c>
      <c r="AG64" s="140">
        <f>$AD$19-AG63</f>
        <v>-49</v>
      </c>
      <c r="AH64" s="140">
        <f>$AD$19-AH63</f>
        <v>-146</v>
      </c>
      <c r="AI64" s="143"/>
      <c r="AJ64" s="143"/>
      <c r="AK64" s="40"/>
      <c r="AN64" s="105">
        <f t="shared" si="98"/>
        <v>0</v>
      </c>
      <c r="AO64" s="106" t="str">
        <f t="shared" si="99"/>
        <v/>
      </c>
    </row>
    <row r="65" spans="1:42" ht="31.5" customHeight="1">
      <c r="A65" s="271" t="e">
        <f>VLOOKUP($I65,MASTER!$B:$B,2,0)</f>
        <v>#N/A</v>
      </c>
      <c r="C65" s="40"/>
      <c r="D65" s="40"/>
      <c r="E65" s="40"/>
      <c r="F65" s="40"/>
      <c r="G65" s="40"/>
      <c r="H65" s="144"/>
      <c r="I65" s="40"/>
      <c r="J65" s="145"/>
      <c r="K65" s="40"/>
      <c r="L65" s="256"/>
      <c r="M65" s="146"/>
      <c r="N65" s="229"/>
      <c r="O65" s="147"/>
      <c r="P65" s="147"/>
      <c r="Q65" s="148"/>
      <c r="R65" s="149"/>
      <c r="S65" s="149"/>
      <c r="T65" s="149"/>
      <c r="U65" s="149"/>
      <c r="V65" s="150"/>
      <c r="W65" s="147"/>
      <c r="X65" s="175"/>
      <c r="Y65" s="151"/>
      <c r="Z65" s="152"/>
      <c r="AA65" s="152"/>
      <c r="AB65" s="152"/>
      <c r="AC65" s="152"/>
      <c r="AD65" s="152"/>
      <c r="AE65" s="175"/>
      <c r="AF65" s="175"/>
      <c r="AG65" s="175"/>
      <c r="AH65" s="175"/>
      <c r="AI65" s="40"/>
      <c r="AJ65" s="40"/>
      <c r="AK65" s="40">
        <f>SUM(AK21:AK62)</f>
        <v>14720</v>
      </c>
      <c r="AN65" s="105" t="str">
        <f t="shared" si="98"/>
        <v/>
      </c>
      <c r="AO65" s="106" t="str">
        <f t="shared" si="99"/>
        <v/>
      </c>
    </row>
    <row r="66" spans="1:42" s="246" customFormat="1" ht="31.5" customHeight="1">
      <c r="A66" s="495" t="e">
        <f>VLOOKUP($I66,MASTER!$B:$B,2,0)</f>
        <v>#N/A</v>
      </c>
      <c r="B66" s="495"/>
      <c r="C66" s="496"/>
      <c r="D66" s="513" t="s">
        <v>1001</v>
      </c>
      <c r="E66" s="513"/>
      <c r="F66" s="496"/>
      <c r="G66" s="496"/>
      <c r="H66" s="497"/>
      <c r="I66" s="496"/>
      <c r="J66" s="498"/>
      <c r="K66" s="496"/>
      <c r="L66" s="256"/>
      <c r="M66" s="499"/>
      <c r="N66" s="500"/>
      <c r="O66" s="501"/>
      <c r="P66" s="501"/>
      <c r="Q66" s="502"/>
      <c r="R66" s="503"/>
      <c r="S66" s="503"/>
      <c r="T66" s="503"/>
      <c r="U66" s="503"/>
      <c r="V66" s="504"/>
      <c r="W66" s="548"/>
      <c r="X66" s="548"/>
      <c r="Y66" s="548"/>
      <c r="Z66" s="548"/>
      <c r="AA66" s="548"/>
      <c r="AB66" s="505"/>
      <c r="AC66" s="505"/>
      <c r="AD66" s="505"/>
      <c r="AE66" s="506"/>
      <c r="AF66" s="506"/>
      <c r="AG66" s="506"/>
      <c r="AH66" s="506"/>
      <c r="AI66" s="496"/>
      <c r="AJ66" s="496"/>
      <c r="AK66" s="496">
        <f>+AK65/(AE63+AF63+AG63+AH63)*60</f>
        <v>396.05381165919283</v>
      </c>
      <c r="AN66" s="507" t="str">
        <f t="shared" si="98"/>
        <v/>
      </c>
      <c r="AO66" s="508" t="str">
        <f t="shared" si="99"/>
        <v/>
      </c>
    </row>
    <row r="67" spans="1:42" s="246" customFormat="1" ht="31.5" customHeight="1">
      <c r="A67" s="495" t="e">
        <f>VLOOKUP($I67,MASTER!$B:$B,2,0)</f>
        <v>#N/A</v>
      </c>
      <c r="B67" s="495"/>
      <c r="C67" s="496"/>
      <c r="D67" s="514" t="s">
        <v>1004</v>
      </c>
      <c r="E67" s="514">
        <f>+AK65</f>
        <v>14720</v>
      </c>
      <c r="F67" s="509"/>
      <c r="G67" s="509"/>
      <c r="H67" s="510"/>
      <c r="I67" s="200"/>
      <c r="J67" s="200"/>
      <c r="K67" s="200"/>
      <c r="L67" s="257"/>
      <c r="M67" s="200"/>
      <c r="N67" s="200"/>
      <c r="O67" s="509"/>
      <c r="P67" s="509"/>
      <c r="Q67" s="502"/>
      <c r="R67" s="503"/>
      <c r="S67" s="503"/>
      <c r="T67" s="503"/>
      <c r="U67" s="503"/>
      <c r="V67" s="504"/>
      <c r="W67" s="548"/>
      <c r="X67" s="548"/>
      <c r="Y67" s="548"/>
      <c r="Z67" s="548"/>
      <c r="AA67" s="548"/>
      <c r="AB67" s="505"/>
      <c r="AC67" s="505"/>
      <c r="AD67" s="505"/>
      <c r="AE67" s="506"/>
      <c r="AF67" s="506"/>
      <c r="AG67" s="506"/>
      <c r="AH67" s="506"/>
      <c r="AI67" s="496"/>
      <c r="AJ67" s="496"/>
      <c r="AK67" s="496"/>
      <c r="AN67" s="507" t="str">
        <f t="shared" si="98"/>
        <v/>
      </c>
      <c r="AO67" s="508" t="str">
        <f t="shared" si="99"/>
        <v/>
      </c>
    </row>
    <row r="68" spans="1:42" s="246" customFormat="1" ht="31.5" customHeight="1">
      <c r="A68" s="495" t="e">
        <f>VLOOKUP($I68,MASTER!$B:$B,2,0)</f>
        <v>#N/A</v>
      </c>
      <c r="B68" s="495"/>
      <c r="C68" s="496"/>
      <c r="D68" s="513" t="s">
        <v>1003</v>
      </c>
      <c r="E68" s="516">
        <f>+AE63+AF63+AG63+AH63</f>
        <v>2230</v>
      </c>
      <c r="F68" s="496"/>
      <c r="G68" s="496"/>
      <c r="H68" s="497"/>
      <c r="I68" s="496"/>
      <c r="J68" s="498"/>
      <c r="K68" s="496"/>
      <c r="L68" s="256"/>
      <c r="M68" s="499"/>
      <c r="N68" s="500"/>
      <c r="O68" s="501"/>
      <c r="P68" s="501"/>
      <c r="Q68" s="502"/>
      <c r="R68" s="503"/>
      <c r="S68" s="503"/>
      <c r="T68" s="503"/>
      <c r="U68" s="503"/>
      <c r="V68" s="504"/>
      <c r="W68" s="548"/>
      <c r="X68" s="548"/>
      <c r="Y68" s="548"/>
      <c r="Z68" s="548"/>
      <c r="AA68" s="548"/>
      <c r="AB68" s="505"/>
      <c r="AC68" s="505"/>
      <c r="AD68" s="505"/>
      <c r="AE68" s="506"/>
      <c r="AF68" s="506"/>
      <c r="AG68" s="506"/>
      <c r="AH68" s="506"/>
      <c r="AI68" s="496"/>
      <c r="AJ68" s="496"/>
      <c r="AK68" s="496"/>
      <c r="AN68" s="507" t="str">
        <f t="shared" si="98"/>
        <v/>
      </c>
      <c r="AO68" s="508" t="str">
        <f t="shared" si="99"/>
        <v/>
      </c>
    </row>
    <row r="69" spans="1:42" s="246" customFormat="1" ht="31.5" customHeight="1">
      <c r="A69" s="495" t="e">
        <f>VLOOKUP($I69,MASTER!$B:$B,2,0)</f>
        <v>#N/A</v>
      </c>
      <c r="B69" s="495"/>
      <c r="C69" s="496"/>
      <c r="D69" s="513" t="s">
        <v>1535</v>
      </c>
      <c r="E69" s="516">
        <v>430</v>
      </c>
      <c r="F69" s="496"/>
      <c r="G69" s="496"/>
      <c r="H69" s="497"/>
      <c r="I69" s="496"/>
      <c r="J69" s="498"/>
      <c r="K69" s="496"/>
      <c r="L69" s="256"/>
      <c r="M69" s="499"/>
      <c r="N69" s="500"/>
      <c r="O69" s="501"/>
      <c r="P69" s="501"/>
      <c r="Q69" s="502"/>
      <c r="R69" s="503"/>
      <c r="S69" s="503"/>
      <c r="T69" s="503"/>
      <c r="U69" s="503"/>
      <c r="V69" s="504"/>
      <c r="W69" s="548"/>
      <c r="X69" s="548"/>
      <c r="Y69" s="548"/>
      <c r="Z69" s="548"/>
      <c r="AA69" s="548"/>
      <c r="AB69" s="505"/>
      <c r="AC69" s="505"/>
      <c r="AD69" s="505"/>
      <c r="AE69" s="506"/>
      <c r="AF69" s="506"/>
      <c r="AG69" s="506"/>
      <c r="AH69" s="506"/>
      <c r="AI69" s="496"/>
      <c r="AJ69" s="496"/>
      <c r="AK69" s="496"/>
      <c r="AN69" s="507" t="str">
        <f t="shared" si="98"/>
        <v/>
      </c>
      <c r="AO69" s="508" t="str">
        <f t="shared" si="99"/>
        <v/>
      </c>
    </row>
    <row r="70" spans="1:42" s="246" customFormat="1" ht="31.5" customHeight="1">
      <c r="A70" s="495" t="e">
        <f>VLOOKUP($I70,MASTER!$B:$B,2,0)</f>
        <v>#N/A</v>
      </c>
      <c r="B70" s="495"/>
      <c r="C70" s="496"/>
      <c r="D70" s="513" t="s">
        <v>723</v>
      </c>
      <c r="E70" s="513">
        <f>+E67/E68*60</f>
        <v>396.05381165919283</v>
      </c>
      <c r="F70" s="496"/>
      <c r="G70" s="496"/>
      <c r="H70" s="497"/>
      <c r="I70" s="496"/>
      <c r="J70" s="498"/>
      <c r="K70" s="496"/>
      <c r="L70" s="256"/>
      <c r="M70" s="499"/>
      <c r="N70" s="500"/>
      <c r="O70" s="501"/>
      <c r="P70" s="501"/>
      <c r="Q70" s="502"/>
      <c r="R70" s="503"/>
      <c r="S70" s="503"/>
      <c r="T70" s="503"/>
      <c r="U70" s="503"/>
      <c r="V70" s="504"/>
      <c r="W70" s="548"/>
      <c r="X70" s="548"/>
      <c r="Y70" s="548"/>
      <c r="Z70" s="548"/>
      <c r="AA70" s="548"/>
      <c r="AB70" s="505"/>
      <c r="AC70" s="505"/>
      <c r="AD70" s="505"/>
      <c r="AE70" s="506"/>
      <c r="AF70" s="506"/>
      <c r="AG70" s="506"/>
      <c r="AH70" s="506"/>
      <c r="AI70" s="496"/>
      <c r="AJ70" s="496"/>
      <c r="AK70" s="496"/>
      <c r="AN70" s="507" t="str">
        <f t="shared" si="98"/>
        <v/>
      </c>
      <c r="AO70" s="508" t="str">
        <f t="shared" si="99"/>
        <v/>
      </c>
    </row>
    <row r="71" spans="1:42" s="246" customFormat="1" ht="31.5" customHeight="1">
      <c r="A71" s="495" t="e">
        <f>VLOOKUP($I71,MASTER!$B:$B,2,0)</f>
        <v>#N/A</v>
      </c>
      <c r="B71" s="495"/>
      <c r="D71" s="513" t="s">
        <v>1011</v>
      </c>
      <c r="E71" s="736">
        <f>L63</f>
        <v>3680</v>
      </c>
      <c r="F71" s="200"/>
      <c r="G71" s="200"/>
      <c r="H71" s="200"/>
      <c r="I71" s="200"/>
      <c r="J71" s="200"/>
      <c r="K71" s="200"/>
      <c r="L71" s="257"/>
      <c r="M71" s="200"/>
      <c r="N71" s="511"/>
      <c r="O71" s="200"/>
      <c r="P71" s="501"/>
      <c r="Q71" s="502"/>
      <c r="R71" s="503"/>
      <c r="S71" s="503"/>
      <c r="T71" s="503"/>
      <c r="U71" s="503"/>
      <c r="V71" s="504"/>
      <c r="W71" s="501"/>
      <c r="X71" s="506"/>
      <c r="Y71" s="512"/>
      <c r="Z71" s="505"/>
      <c r="AA71" s="505"/>
      <c r="AB71" s="505"/>
      <c r="AC71" s="505"/>
      <c r="AD71" s="505"/>
      <c r="AE71" s="506"/>
      <c r="AF71" s="506"/>
      <c r="AG71" s="506"/>
      <c r="AH71" s="506"/>
      <c r="AI71" s="496"/>
      <c r="AJ71" s="496"/>
      <c r="AK71" s="496"/>
      <c r="AN71" s="507"/>
      <c r="AO71" s="508" t="str">
        <f>IF(X71="","",X71*P71)</f>
        <v/>
      </c>
    </row>
    <row r="72" spans="1:42" ht="31.5" customHeight="1">
      <c r="A72" s="271" t="e">
        <f>VLOOKUP($I72,MASTER!$B:$B,2,0)</f>
        <v>#N/A</v>
      </c>
      <c r="C72" s="40"/>
      <c r="D72" s="40"/>
      <c r="E72" s="517"/>
      <c r="F72" s="40"/>
      <c r="G72" s="40"/>
      <c r="H72" s="144"/>
      <c r="I72" s="40"/>
      <c r="J72" s="145"/>
      <c r="K72" s="40"/>
      <c r="L72" s="256"/>
      <c r="M72" s="146"/>
      <c r="N72" s="229"/>
      <c r="O72" s="147"/>
      <c r="P72" s="147"/>
      <c r="Q72" s="148"/>
      <c r="R72" s="149"/>
      <c r="S72" s="149"/>
      <c r="T72" s="149"/>
      <c r="U72" s="149"/>
      <c r="V72" s="150"/>
      <c r="W72" s="147"/>
      <c r="X72" s="175"/>
      <c r="Y72" s="151"/>
      <c r="Z72" s="152"/>
      <c r="AA72" s="152"/>
      <c r="AB72" s="152"/>
      <c r="AC72" s="152"/>
      <c r="AD72" s="152"/>
      <c r="AE72" s="175"/>
      <c r="AF72" s="175"/>
      <c r="AG72" s="175"/>
      <c r="AH72" s="175"/>
      <c r="AI72" s="40"/>
      <c r="AJ72" s="40"/>
      <c r="AK72" s="40"/>
      <c r="AN72" s="105" t="str">
        <f t="shared" si="98"/>
        <v/>
      </c>
      <c r="AO72" s="106" t="str">
        <f t="shared" si="99"/>
        <v/>
      </c>
    </row>
    <row r="73" spans="1:42" ht="31.5" customHeight="1">
      <c r="A73" s="271" t="e">
        <f>VLOOKUP($I73,MASTER!$B:$B,2,0)</f>
        <v>#N/A</v>
      </c>
      <c r="C73" s="40"/>
      <c r="D73" s="40"/>
      <c r="E73" s="40"/>
      <c r="F73" s="40"/>
      <c r="G73" s="40"/>
      <c r="H73" s="144"/>
      <c r="I73" s="40"/>
      <c r="J73" s="145"/>
      <c r="K73" s="40"/>
      <c r="L73" s="256"/>
      <c r="M73" s="146"/>
      <c r="N73" s="229"/>
      <c r="O73" s="147"/>
      <c r="P73" s="147"/>
      <c r="Q73" s="148"/>
      <c r="R73" s="149"/>
      <c r="S73" s="149"/>
      <c r="T73" s="149"/>
      <c r="U73" s="149"/>
      <c r="V73" s="150"/>
      <c r="W73" s="147"/>
      <c r="X73" s="175"/>
      <c r="Y73" s="151"/>
      <c r="Z73" s="152"/>
      <c r="AA73" s="152"/>
      <c r="AB73" s="152"/>
      <c r="AC73" s="152"/>
      <c r="AD73" s="152"/>
      <c r="AE73" s="175"/>
      <c r="AF73" s="175"/>
      <c r="AG73" s="175"/>
      <c r="AH73" s="175"/>
      <c r="AI73" s="40"/>
      <c r="AJ73" s="40"/>
      <c r="AK73" s="40"/>
      <c r="AN73" s="105" t="str">
        <f t="shared" si="98"/>
        <v/>
      </c>
      <c r="AO73" s="106" t="str">
        <f t="shared" si="99"/>
        <v/>
      </c>
    </row>
    <row r="74" spans="1:42" ht="31.5" customHeight="1">
      <c r="A74" s="271" t="e">
        <f>VLOOKUP($I74,MASTER!$B:$B,2,0)</f>
        <v>#N/A</v>
      </c>
      <c r="AN74" s="105" t="str">
        <f t="shared" si="98"/>
        <v/>
      </c>
      <c r="AO74" s="106" t="str">
        <f t="shared" si="99"/>
        <v/>
      </c>
    </row>
    <row r="75" spans="1:42" ht="31.5" customHeight="1">
      <c r="A75" s="271" t="e">
        <f>VLOOKUP($I75,MASTER!$B:$B,2,0)</f>
        <v>#N/A</v>
      </c>
      <c r="AN75" s="105" t="str">
        <f t="shared" si="98"/>
        <v/>
      </c>
      <c r="AO75" s="106" t="str">
        <f t="shared" si="99"/>
        <v/>
      </c>
    </row>
    <row r="76" spans="1:42" ht="31.5" customHeight="1">
      <c r="A76" s="271" t="e">
        <f>VLOOKUP($I76,MASTER!$B:$B,2,0)</f>
        <v>#N/A</v>
      </c>
      <c r="AN76" s="105" t="str">
        <f t="shared" si="98"/>
        <v/>
      </c>
      <c r="AO76" s="106" t="str">
        <f t="shared" si="99"/>
        <v/>
      </c>
    </row>
    <row r="77" spans="1:42" ht="31.5" customHeight="1">
      <c r="A77" s="271" t="e">
        <f>VLOOKUP($I77,MASTER!$B:$B,2,0)</f>
        <v>#N/A</v>
      </c>
      <c r="AN77" s="105" t="str">
        <f t="shared" si="98"/>
        <v/>
      </c>
      <c r="AO77" s="106" t="str">
        <f t="shared" si="99"/>
        <v/>
      </c>
      <c r="AP77" s="107">
        <f t="shared" ref="AP77:AP105" si="104">+X77/(60*24)</f>
        <v>0</v>
      </c>
    </row>
    <row r="78" spans="1:42" ht="31.5" customHeight="1">
      <c r="A78" s="271" t="e">
        <f>VLOOKUP($I78,MASTER!$B:$B,2,0)</f>
        <v>#N/A</v>
      </c>
      <c r="AN78" s="105" t="str">
        <f t="shared" si="98"/>
        <v/>
      </c>
      <c r="AO78" s="106" t="str">
        <f t="shared" si="99"/>
        <v/>
      </c>
      <c r="AP78" s="107">
        <f t="shared" si="104"/>
        <v>0</v>
      </c>
    </row>
    <row r="79" spans="1:42" ht="31.5" customHeight="1">
      <c r="A79" s="271" t="e">
        <f>VLOOKUP($I79,MASTER!$B:$B,2,0)</f>
        <v>#N/A</v>
      </c>
      <c r="AN79" s="105" t="str">
        <f t="shared" si="98"/>
        <v/>
      </c>
      <c r="AO79" s="106" t="str">
        <f t="shared" si="99"/>
        <v/>
      </c>
      <c r="AP79" s="107">
        <f t="shared" si="104"/>
        <v>0</v>
      </c>
    </row>
    <row r="80" spans="1:42" ht="31.5" customHeight="1">
      <c r="A80" s="271" t="e">
        <f>VLOOKUP($I80,MASTER!$B:$B,2,0)</f>
        <v>#N/A</v>
      </c>
      <c r="AN80" s="105" t="str">
        <f t="shared" si="98"/>
        <v/>
      </c>
      <c r="AO80" s="106" t="str">
        <f t="shared" si="99"/>
        <v/>
      </c>
      <c r="AP80" s="107">
        <f t="shared" si="104"/>
        <v>0</v>
      </c>
    </row>
    <row r="81" spans="1:42" ht="31.5" customHeight="1">
      <c r="A81" s="271" t="e">
        <f>VLOOKUP($I81,MASTER!$B:$B,2,0)</f>
        <v>#N/A</v>
      </c>
      <c r="AN81" s="105" t="str">
        <f t="shared" si="98"/>
        <v/>
      </c>
      <c r="AO81" s="106" t="str">
        <f t="shared" si="99"/>
        <v/>
      </c>
      <c r="AP81" s="107">
        <f t="shared" si="104"/>
        <v>0</v>
      </c>
    </row>
    <row r="82" spans="1:42" ht="31.5" customHeight="1">
      <c r="A82" s="271" t="e">
        <f>VLOOKUP($I82,MASTER!$B:$B,2,0)</f>
        <v>#N/A</v>
      </c>
      <c r="AN82" s="105" t="str">
        <f t="shared" si="98"/>
        <v/>
      </c>
      <c r="AO82" s="106" t="str">
        <f t="shared" si="99"/>
        <v/>
      </c>
      <c r="AP82" s="107">
        <f t="shared" si="104"/>
        <v>0</v>
      </c>
    </row>
    <row r="83" spans="1:42" ht="31.5" customHeight="1">
      <c r="A83" s="271" t="e">
        <f>VLOOKUP($I83,MASTER!$B:$B,2,0)</f>
        <v>#N/A</v>
      </c>
      <c r="AN83" s="105" t="str">
        <f t="shared" si="98"/>
        <v/>
      </c>
      <c r="AO83" s="106" t="str">
        <f t="shared" si="99"/>
        <v/>
      </c>
      <c r="AP83" s="107">
        <f t="shared" si="104"/>
        <v>0</v>
      </c>
    </row>
    <row r="84" spans="1:42" ht="31.5" customHeight="1">
      <c r="A84" s="271" t="e">
        <f>VLOOKUP($I84,MASTER!$B:$B,2,0)</f>
        <v>#N/A</v>
      </c>
      <c r="AN84" s="105" t="str">
        <f t="shared" si="98"/>
        <v/>
      </c>
      <c r="AO84" s="106" t="str">
        <f t="shared" si="99"/>
        <v/>
      </c>
      <c r="AP84" s="107">
        <f t="shared" si="104"/>
        <v>0</v>
      </c>
    </row>
    <row r="85" spans="1:42" ht="31.5" customHeight="1">
      <c r="A85" s="271" t="e">
        <f>VLOOKUP($I85,MASTER!$B:$B,2,0)</f>
        <v>#N/A</v>
      </c>
      <c r="AN85" s="105" t="str">
        <f t="shared" si="98"/>
        <v/>
      </c>
      <c r="AO85" s="106" t="str">
        <f t="shared" si="99"/>
        <v/>
      </c>
      <c r="AP85" s="107">
        <f t="shared" si="104"/>
        <v>0</v>
      </c>
    </row>
    <row r="86" spans="1:42" ht="31.5" customHeight="1">
      <c r="A86" s="271" t="e">
        <f>VLOOKUP($I86,MASTER!$B:$B,2,0)</f>
        <v>#N/A</v>
      </c>
      <c r="AN86" s="105" t="str">
        <f t="shared" si="98"/>
        <v/>
      </c>
      <c r="AO86" s="106" t="str">
        <f t="shared" si="99"/>
        <v/>
      </c>
      <c r="AP86" s="107">
        <f t="shared" si="104"/>
        <v>0</v>
      </c>
    </row>
    <row r="87" spans="1:42" ht="31.5" customHeight="1">
      <c r="A87" s="271" t="e">
        <f>VLOOKUP($I87,MASTER!$B:$B,2,0)</f>
        <v>#N/A</v>
      </c>
      <c r="AN87" s="105" t="str">
        <f t="shared" si="98"/>
        <v/>
      </c>
      <c r="AO87" s="106" t="str">
        <f t="shared" si="99"/>
        <v/>
      </c>
      <c r="AP87" s="107">
        <f t="shared" si="104"/>
        <v>0</v>
      </c>
    </row>
    <row r="88" spans="1:42" ht="31.5" customHeight="1">
      <c r="A88" s="271" t="e">
        <f>VLOOKUP($I88,MASTER!$B:$B,2,0)</f>
        <v>#N/A</v>
      </c>
      <c r="AN88" s="105" t="str">
        <f t="shared" si="98"/>
        <v/>
      </c>
      <c r="AO88" s="106" t="str">
        <f t="shared" si="99"/>
        <v/>
      </c>
      <c r="AP88" s="107">
        <f t="shared" si="104"/>
        <v>0</v>
      </c>
    </row>
    <row r="89" spans="1:42" ht="31.5" customHeight="1">
      <c r="A89" s="271" t="e">
        <f>VLOOKUP($I89,MASTER!$B:$B,2,0)</f>
        <v>#N/A</v>
      </c>
      <c r="AN89" s="105" t="str">
        <f t="shared" si="98"/>
        <v/>
      </c>
      <c r="AO89" s="106" t="str">
        <f t="shared" si="99"/>
        <v/>
      </c>
      <c r="AP89" s="107">
        <f t="shared" si="104"/>
        <v>0</v>
      </c>
    </row>
    <row r="90" spans="1:42" ht="31.5" customHeight="1">
      <c r="A90" s="271" t="e">
        <f>VLOOKUP($I90,MASTER!$B:$B,2,0)</f>
        <v>#N/A</v>
      </c>
      <c r="AN90" s="105" t="str">
        <f t="shared" si="98"/>
        <v/>
      </c>
      <c r="AO90" s="106" t="str">
        <f t="shared" si="99"/>
        <v/>
      </c>
      <c r="AP90" s="107">
        <f t="shared" si="104"/>
        <v>0</v>
      </c>
    </row>
    <row r="91" spans="1:42" ht="31.5" customHeight="1">
      <c r="A91" s="271" t="e">
        <f>VLOOKUP($I91,MASTER!$B:$B,2,0)</f>
        <v>#N/A</v>
      </c>
      <c r="AN91" s="105" t="str">
        <f t="shared" si="98"/>
        <v/>
      </c>
      <c r="AO91" s="106" t="str">
        <f t="shared" si="99"/>
        <v/>
      </c>
      <c r="AP91" s="107">
        <f t="shared" si="104"/>
        <v>0</v>
      </c>
    </row>
    <row r="92" spans="1:42" ht="31.5" customHeight="1">
      <c r="A92" s="271" t="e">
        <f>VLOOKUP($I92,MASTER!$B:$B,2,0)</f>
        <v>#N/A</v>
      </c>
      <c r="AN92" s="105" t="str">
        <f t="shared" si="98"/>
        <v/>
      </c>
      <c r="AO92" s="106" t="str">
        <f t="shared" si="99"/>
        <v/>
      </c>
      <c r="AP92" s="107">
        <f t="shared" si="104"/>
        <v>0</v>
      </c>
    </row>
    <row r="93" spans="1:42" ht="90.75" customHeight="1" thickBot="1"/>
    <row r="94" spans="1:42" ht="42" customHeight="1">
      <c r="C94" s="2"/>
      <c r="D94" s="2"/>
      <c r="I94" s="3"/>
      <c r="J94" s="3"/>
      <c r="K94" s="3"/>
      <c r="M94" s="3"/>
      <c r="N94" s="218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798" t="s">
        <v>680</v>
      </c>
      <c r="AI94" s="799"/>
    </row>
    <row r="95" spans="1:42" ht="24" thickBot="1">
      <c r="C95" s="2"/>
      <c r="E95" s="4" t="s">
        <v>681</v>
      </c>
      <c r="I95" s="3"/>
      <c r="J95" s="3"/>
      <c r="K95" s="3"/>
      <c r="M95" s="3"/>
      <c r="N95" s="218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H95" s="800"/>
      <c r="AI95" s="801"/>
    </row>
    <row r="96" spans="1:42" ht="24" thickBot="1">
      <c r="C96" s="2"/>
      <c r="E96" s="4" t="s">
        <v>682</v>
      </c>
      <c r="I96" s="3"/>
      <c r="J96" s="3"/>
      <c r="K96" s="3"/>
      <c r="M96" s="3"/>
      <c r="N96" s="218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42" ht="84.75" customHeight="1" thickBot="1">
      <c r="C97" s="266" t="s">
        <v>683</v>
      </c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747"/>
      <c r="AJ97" s="5"/>
      <c r="AK97" s="176"/>
    </row>
    <row r="98" spans="1:42" ht="9.9499999999999993" customHeight="1" thickBot="1">
      <c r="A98" s="271" t="e">
        <f>VLOOKUP($I98,MASTER!$B:$B,2,0)</f>
        <v>#N/A</v>
      </c>
      <c r="R98" s="364" t="s">
        <v>824</v>
      </c>
      <c r="AN98" s="105" t="str">
        <f t="shared" si="98"/>
        <v/>
      </c>
      <c r="AO98" s="106" t="str">
        <f t="shared" si="99"/>
        <v/>
      </c>
      <c r="AP98" s="107">
        <f t="shared" si="104"/>
        <v>0</v>
      </c>
    </row>
    <row r="99" spans="1:42" s="462" customFormat="1" ht="33.75">
      <c r="A99" s="460" t="e">
        <f>VLOOKUP($I99,MASTER!$B:$B,2,0)</f>
        <v>#N/A</v>
      </c>
      <c r="B99" s="460"/>
      <c r="C99" s="802" t="s">
        <v>751</v>
      </c>
      <c r="D99" s="803"/>
      <c r="E99" s="803"/>
      <c r="F99" s="803"/>
      <c r="G99" s="803"/>
      <c r="H99" s="803"/>
      <c r="I99" s="6"/>
      <c r="J99" s="429"/>
      <c r="K99" s="7"/>
      <c r="L99" s="432"/>
      <c r="M99" s="433"/>
      <c r="N99" s="434"/>
      <c r="O99" s="433"/>
      <c r="P99" s="435"/>
      <c r="Q99" s="436"/>
      <c r="R99" s="437" t="s">
        <v>675</v>
      </c>
      <c r="S99" s="436"/>
      <c r="T99" s="436"/>
      <c r="U99" s="436"/>
      <c r="V99" s="438"/>
      <c r="W99" s="433"/>
      <c r="X99" s="439"/>
      <c r="Y99" s="440"/>
      <c r="Z99" s="441"/>
      <c r="AA99" s="442" t="s">
        <v>684</v>
      </c>
      <c r="AB99" s="442" t="s">
        <v>685</v>
      </c>
      <c r="AC99" s="442"/>
      <c r="AD99" s="443" t="s">
        <v>40</v>
      </c>
      <c r="AE99" s="439"/>
      <c r="AF99" s="439"/>
      <c r="AG99" s="439"/>
      <c r="AH99" s="439"/>
      <c r="AI99" s="445"/>
      <c r="AJ99" s="445"/>
      <c r="AK99" s="452"/>
      <c r="AN99" s="463" t="str">
        <f t="shared" si="98"/>
        <v/>
      </c>
      <c r="AO99" s="464" t="str">
        <f t="shared" si="99"/>
        <v/>
      </c>
      <c r="AP99" s="465">
        <f t="shared" si="104"/>
        <v>0</v>
      </c>
    </row>
    <row r="100" spans="1:42" s="462" customFormat="1" ht="34.5" thickBot="1">
      <c r="A100" s="460" t="e">
        <f>VLOOKUP($I100,MASTER!$B:$B,2,0)</f>
        <v>#N/A</v>
      </c>
      <c r="B100" s="460"/>
      <c r="C100" s="804"/>
      <c r="D100" s="805"/>
      <c r="E100" s="805"/>
      <c r="F100" s="805"/>
      <c r="G100" s="805"/>
      <c r="H100" s="805"/>
      <c r="I100" s="430"/>
      <c r="J100" s="431"/>
      <c r="K100" s="19"/>
      <c r="L100" s="446"/>
      <c r="M100" s="447"/>
      <c r="N100" s="448"/>
      <c r="O100" s="447"/>
      <c r="P100" s="449"/>
      <c r="Q100" s="450"/>
      <c r="R100" s="450" t="s">
        <v>674</v>
      </c>
      <c r="S100" s="450"/>
      <c r="T100" s="450"/>
      <c r="U100" s="450"/>
      <c r="V100" s="451"/>
      <c r="W100" s="447"/>
      <c r="X100" s="452"/>
      <c r="Y100" s="453"/>
      <c r="Z100" s="454"/>
      <c r="AA100" s="455"/>
      <c r="AB100" s="455" t="s">
        <v>686</v>
      </c>
      <c r="AC100" s="455" t="s">
        <v>687</v>
      </c>
      <c r="AD100" s="456" t="s">
        <v>687</v>
      </c>
      <c r="AE100" s="452"/>
      <c r="AF100" s="452"/>
      <c r="AG100" s="452"/>
      <c r="AH100" s="452"/>
      <c r="AI100" s="748"/>
      <c r="AJ100" s="458"/>
      <c r="AK100" s="466"/>
      <c r="AN100" s="463" t="str">
        <f t="shared" si="98"/>
        <v/>
      </c>
      <c r="AO100" s="464" t="str">
        <f t="shared" si="99"/>
        <v/>
      </c>
      <c r="AP100" s="465">
        <f t="shared" si="104"/>
        <v>0</v>
      </c>
    </row>
    <row r="101" spans="1:42" s="599" customFormat="1" ht="35.25" customHeight="1">
      <c r="A101" s="587" t="e">
        <f>VLOOKUP($I101,MASTER!$B:$B,2,0)</f>
        <v>#N/A</v>
      </c>
      <c r="B101" s="587"/>
      <c r="C101" s="490" t="s">
        <v>688</v>
      </c>
      <c r="D101" s="459" t="str">
        <f>$D$17</f>
        <v>:   Selasa Pagi</v>
      </c>
      <c r="E101" s="459"/>
      <c r="F101" s="459"/>
      <c r="G101" s="459"/>
      <c r="H101" s="459"/>
      <c r="I101" s="459"/>
      <c r="J101" s="464"/>
      <c r="K101" s="494"/>
      <c r="L101" s="588" t="s">
        <v>689</v>
      </c>
      <c r="M101" s="589"/>
      <c r="N101" s="590"/>
      <c r="O101" s="437"/>
      <c r="P101" s="437"/>
      <c r="Q101" s="591"/>
      <c r="R101" s="437" t="s">
        <v>673</v>
      </c>
      <c r="S101" s="591"/>
      <c r="T101" s="591"/>
      <c r="U101" s="591"/>
      <c r="V101" s="592"/>
      <c r="W101" s="437"/>
      <c r="X101" s="787"/>
      <c r="Y101" s="787"/>
      <c r="Z101" s="788"/>
      <c r="AA101" s="593">
        <v>1</v>
      </c>
      <c r="AB101" s="594">
        <v>6</v>
      </c>
      <c r="AC101" s="593">
        <v>60</v>
      </c>
      <c r="AD101" s="595">
        <v>460</v>
      </c>
      <c r="AE101" s="792" t="s">
        <v>1593</v>
      </c>
      <c r="AF101" s="793"/>
      <c r="AG101" s="793"/>
      <c r="AH101" s="793"/>
      <c r="AI101" s="794"/>
      <c r="AJ101" s="598"/>
      <c r="AK101" s="596"/>
      <c r="AN101" s="463"/>
      <c r="AO101" s="464"/>
      <c r="AP101" s="465">
        <f t="shared" si="104"/>
        <v>0</v>
      </c>
    </row>
    <row r="102" spans="1:42" s="599" customFormat="1" ht="35.25" customHeight="1">
      <c r="A102" s="587" t="e">
        <f>VLOOKUP($I102,MASTER!$B:$B,2,0)</f>
        <v>#N/A</v>
      </c>
      <c r="B102" s="587"/>
      <c r="C102" s="490" t="s">
        <v>1437</v>
      </c>
      <c r="D102" s="459" t="str">
        <f>$D$18</f>
        <v>:   05-Mei-2026</v>
      </c>
      <c r="E102" s="459"/>
      <c r="F102" s="459"/>
      <c r="G102" s="459"/>
      <c r="H102" s="459"/>
      <c r="I102" s="459"/>
      <c r="J102" s="464"/>
      <c r="K102" s="459"/>
      <c r="L102" s="600" t="s">
        <v>691</v>
      </c>
      <c r="M102" s="601"/>
      <c r="N102" s="602" t="s">
        <v>692</v>
      </c>
      <c r="O102" s="603"/>
      <c r="P102" s="604" t="s">
        <v>693</v>
      </c>
      <c r="Q102" s="605"/>
      <c r="R102" s="459" t="s">
        <v>854</v>
      </c>
      <c r="S102" s="606"/>
      <c r="T102" s="606"/>
      <c r="U102" s="606"/>
      <c r="V102" s="607"/>
      <c r="W102" s="608" t="s">
        <v>694</v>
      </c>
      <c r="X102" s="789"/>
      <c r="Y102" s="789"/>
      <c r="Z102" s="790"/>
      <c r="AA102" s="609" t="s">
        <v>695</v>
      </c>
      <c r="AB102" s="610">
        <v>7</v>
      </c>
      <c r="AC102" s="609">
        <v>60</v>
      </c>
      <c r="AD102" s="611">
        <f>+AB102*AC102</f>
        <v>420</v>
      </c>
      <c r="AE102" s="792"/>
      <c r="AF102" s="793"/>
      <c r="AG102" s="793"/>
      <c r="AH102" s="793"/>
      <c r="AI102" s="794"/>
      <c r="AJ102" s="598"/>
      <c r="AK102" s="596"/>
      <c r="AN102" s="463"/>
      <c r="AO102" s="464"/>
      <c r="AP102" s="465">
        <f t="shared" si="104"/>
        <v>0</v>
      </c>
    </row>
    <row r="103" spans="1:42" s="599" customFormat="1" ht="35.25" customHeight="1" thickBot="1">
      <c r="A103" s="587" t="e">
        <f>VLOOKUP($I103,MASTER!$B:$B,2,0)</f>
        <v>#N/A</v>
      </c>
      <c r="B103" s="587"/>
      <c r="C103" s="490" t="s">
        <v>685</v>
      </c>
      <c r="D103" s="459" t="s">
        <v>1449</v>
      </c>
      <c r="E103" s="459"/>
      <c r="F103" s="459"/>
      <c r="G103" s="459"/>
      <c r="H103" s="459"/>
      <c r="I103" s="459"/>
      <c r="J103" s="464"/>
      <c r="K103" s="459"/>
      <c r="L103" s="771"/>
      <c r="M103" s="772"/>
      <c r="N103" s="773"/>
      <c r="O103" s="774"/>
      <c r="P103" s="775"/>
      <c r="Q103" s="776"/>
      <c r="R103" s="459" t="s">
        <v>671</v>
      </c>
      <c r="S103" s="606"/>
      <c r="T103" s="606"/>
      <c r="U103" s="606"/>
      <c r="V103" s="607"/>
      <c r="W103" s="777"/>
      <c r="X103" s="789"/>
      <c r="Y103" s="789"/>
      <c r="Z103" s="790"/>
      <c r="AA103" s="609"/>
      <c r="AB103" s="609"/>
      <c r="AC103" s="609"/>
      <c r="AD103" s="611">
        <v>460</v>
      </c>
      <c r="AE103" s="464"/>
      <c r="AF103" s="464"/>
      <c r="AG103" s="464"/>
      <c r="AH103" s="597"/>
      <c r="AI103" s="618"/>
      <c r="AJ103" s="613"/>
      <c r="AK103" s="464"/>
      <c r="AN103" s="463"/>
      <c r="AO103" s="464"/>
      <c r="AP103" s="465">
        <f t="shared" si="104"/>
        <v>0</v>
      </c>
    </row>
    <row r="104" spans="1:42" s="614" customFormat="1" ht="99.95" customHeight="1" thickBot="1">
      <c r="A104" s="587" t="e">
        <f>VLOOKUP($I104,MASTER!$B:$B,2,0)</f>
        <v>#N/A</v>
      </c>
      <c r="B104" s="587"/>
      <c r="C104" s="624" t="s">
        <v>696</v>
      </c>
      <c r="D104" s="625" t="s">
        <v>697</v>
      </c>
      <c r="E104" s="626" t="s">
        <v>698</v>
      </c>
      <c r="F104" s="626" t="s">
        <v>699</v>
      </c>
      <c r="G104" s="741" t="s">
        <v>1556</v>
      </c>
      <c r="H104" s="627" t="s">
        <v>700</v>
      </c>
      <c r="I104" s="626" t="s">
        <v>701</v>
      </c>
      <c r="J104" s="628"/>
      <c r="K104" s="626" t="s">
        <v>702</v>
      </c>
      <c r="L104" s="629" t="s">
        <v>1001</v>
      </c>
      <c r="M104" s="630" t="s">
        <v>1446</v>
      </c>
      <c r="N104" s="630" t="s">
        <v>1447</v>
      </c>
      <c r="O104" s="630" t="s">
        <v>1448</v>
      </c>
      <c r="P104" s="781" t="s">
        <v>705</v>
      </c>
      <c r="Q104" s="631" t="s">
        <v>706</v>
      </c>
      <c r="R104" s="631" t="s">
        <v>707</v>
      </c>
      <c r="S104" s="631" t="s">
        <v>708</v>
      </c>
      <c r="T104" s="631" t="s">
        <v>67</v>
      </c>
      <c r="U104" s="631" t="s">
        <v>69</v>
      </c>
      <c r="V104" s="632"/>
      <c r="W104" s="625" t="s">
        <v>709</v>
      </c>
      <c r="X104" s="633" t="s">
        <v>106</v>
      </c>
      <c r="Y104" s="739" t="s">
        <v>1557</v>
      </c>
      <c r="Z104" s="634" t="s">
        <v>711</v>
      </c>
      <c r="AA104" s="634" t="s">
        <v>712</v>
      </c>
      <c r="AB104" s="634" t="s">
        <v>713</v>
      </c>
      <c r="AC104" s="634" t="s">
        <v>714</v>
      </c>
      <c r="AD104" s="635" t="s">
        <v>715</v>
      </c>
      <c r="AE104" s="636" t="s">
        <v>724</v>
      </c>
      <c r="AF104" s="637" t="s">
        <v>725</v>
      </c>
      <c r="AG104" s="637" t="s">
        <v>726</v>
      </c>
      <c r="AH104" s="637" t="s">
        <v>727</v>
      </c>
      <c r="AI104" s="638" t="s">
        <v>720</v>
      </c>
      <c r="AJ104" s="743" t="s">
        <v>721</v>
      </c>
      <c r="AK104" s="597"/>
      <c r="AL104" s="614" t="s">
        <v>32</v>
      </c>
      <c r="AM104" s="614" t="s">
        <v>722</v>
      </c>
      <c r="AN104" s="463"/>
      <c r="AO104" s="464"/>
      <c r="AP104" s="465" t="e">
        <f t="shared" si="104"/>
        <v>#VALUE!</v>
      </c>
    </row>
    <row r="105" spans="1:42" ht="12" customHeight="1">
      <c r="A105" s="271" t="e">
        <f>VLOOKUP($I105,MASTER!$B:$B,2,0)</f>
        <v>#N/A</v>
      </c>
      <c r="C105" s="82"/>
      <c r="D105" s="83"/>
      <c r="E105" s="83"/>
      <c r="F105" s="83"/>
      <c r="G105" s="83"/>
      <c r="H105" s="84"/>
      <c r="I105" s="83"/>
      <c r="J105" s="85"/>
      <c r="K105" s="83"/>
      <c r="L105" s="253"/>
      <c r="M105" s="83"/>
      <c r="N105" s="225"/>
      <c r="O105" s="83"/>
      <c r="P105" s="83"/>
      <c r="Q105" s="86"/>
      <c r="R105" s="86"/>
      <c r="S105" s="86"/>
      <c r="T105" s="86"/>
      <c r="U105" s="86"/>
      <c r="V105" s="87"/>
      <c r="W105" s="83"/>
      <c r="X105" s="88"/>
      <c r="Y105" s="89"/>
      <c r="Z105" s="90"/>
      <c r="AA105" s="90"/>
      <c r="AB105" s="90"/>
      <c r="AC105" s="90"/>
      <c r="AD105" s="90"/>
      <c r="AE105" s="88"/>
      <c r="AF105" s="88"/>
      <c r="AG105" s="88"/>
      <c r="AH105" s="88"/>
      <c r="AI105" s="91"/>
      <c r="AJ105" s="91"/>
      <c r="AK105" s="106">
        <f t="shared" ref="AK105" si="105">IF(L105="",0,P105*L105)</f>
        <v>0</v>
      </c>
      <c r="AN105" s="105" t="str">
        <f t="shared" ref="AN105" si="106">IF(L105="","",L105*P105)</f>
        <v/>
      </c>
      <c r="AO105" s="106" t="str">
        <f t="shared" ref="AO105" si="107">IF(X105="","",X105*P105)</f>
        <v/>
      </c>
      <c r="AP105" s="107">
        <f t="shared" si="104"/>
        <v>0</v>
      </c>
    </row>
    <row r="106" spans="1:42" ht="49.5" customHeight="1">
      <c r="A106" s="271" t="e">
        <f>VLOOKUP($I106,MASTER!$B:$B,2,0)</f>
        <v>#REF!</v>
      </c>
      <c r="C106" s="188"/>
      <c r="D106" s="93" t="str">
        <f>IF($I106="","",VLOOKUP($I106,MASTER!$G:$CF,2,0))</f>
        <v>G-013/14</v>
      </c>
      <c r="E106" s="93" t="str">
        <f>IF($I106="","",VLOOKUP($I106,MASTER!$G:$CF,25,0))</f>
        <v>I</v>
      </c>
      <c r="F106" s="93">
        <f>IF($I106="","",VLOOKUP($I106,MASTER!$G:$CF,27,0))</f>
        <v>180</v>
      </c>
      <c r="G106" s="759">
        <f t="shared" ref="G106:G141" si="108">L106</f>
        <v>100</v>
      </c>
      <c r="H106" s="94">
        <f t="shared" ref="H106:H141" si="109">IF($L106&lt;$F106="0","0",IF($L106="","",ROUNDUP(L106/F106,1)))</f>
        <v>0.6</v>
      </c>
      <c r="I106" s="95" t="s">
        <v>307</v>
      </c>
      <c r="J106" s="403"/>
      <c r="K106" s="241"/>
      <c r="L106" s="244">
        <v>100</v>
      </c>
      <c r="M106" s="97"/>
      <c r="N106" s="226">
        <f t="shared" ref="N106:N114" si="110">+L106</f>
        <v>100</v>
      </c>
      <c r="O106" s="98"/>
      <c r="P106" s="93">
        <f>IF($I106="","",VLOOKUP($I106,MASTER!$G:$CF,65,0))</f>
        <v>2</v>
      </c>
      <c r="Q106" s="93">
        <f>IF($I106="","",VLOOKUP($I106,MASTER!$G:$CF,37,0))</f>
        <v>5.9</v>
      </c>
      <c r="R106" s="99">
        <f t="shared" ref="R106:R141" si="111">IF(L106="","",+Q106*L106/60)</f>
        <v>9.8333333333333339</v>
      </c>
      <c r="S106" s="93">
        <v>10</v>
      </c>
      <c r="T106" s="93">
        <f>IF($I106="","",VLOOKUP($I106,MASTER!$G:$CF,38,0))</f>
        <v>5</v>
      </c>
      <c r="U106" s="93"/>
      <c r="V106" s="100">
        <f t="shared" ref="V106:V138" si="112">IF(I106="","",SUM(R106:T106))</f>
        <v>24.833333333333336</v>
      </c>
      <c r="W106" s="170">
        <f t="shared" ref="W106:W141" si="113">IF(I106="","",(S106+T106)*P106)</f>
        <v>30</v>
      </c>
      <c r="X106" s="101">
        <f t="shared" ref="X106:X138" si="114">IF(V106="","",ROUNDUP(V106,0))</f>
        <v>25</v>
      </c>
      <c r="Y106" s="740">
        <f t="shared" ref="Y106:Y141" si="115">+L106/X106*60</f>
        <v>240</v>
      </c>
      <c r="Z106" s="102">
        <v>0.31944444444444448</v>
      </c>
      <c r="AA106" s="102">
        <f t="shared" ref="AA106:AA121" si="116">IF(I106="","",Z106+X106/1440)</f>
        <v>0.33680555555555558</v>
      </c>
      <c r="AB106" s="102"/>
      <c r="AC106" s="102"/>
      <c r="AD106" s="102" t="s">
        <v>1599</v>
      </c>
      <c r="AE106" s="93"/>
      <c r="AF106" s="93"/>
      <c r="AG106" s="784">
        <f>X106</f>
        <v>25</v>
      </c>
      <c r="AH106" s="784">
        <f>X106</f>
        <v>25</v>
      </c>
      <c r="AI106" s="751"/>
      <c r="AJ106" s="745"/>
      <c r="AK106" s="106">
        <f t="shared" ref="AK106:AK114" si="117">IF(L106="",0,P106*L106)</f>
        <v>200</v>
      </c>
      <c r="AM106" s="104"/>
      <c r="AN106" s="105">
        <f t="shared" ref="AN106:AN119" si="118">IF(L106="","",L106*P106)</f>
        <v>200</v>
      </c>
      <c r="AO106" s="106">
        <f t="shared" ref="AO106:AO119" si="119">IF(X106="","",X106*P106)</f>
        <v>50</v>
      </c>
      <c r="AP106" s="107">
        <f t="shared" ref="AP106:AP116" si="120">+X106/(60*24)</f>
        <v>1.7361111111111112E-2</v>
      </c>
    </row>
    <row r="107" spans="1:42" ht="49.5" customHeight="1">
      <c r="A107" s="271" t="e">
        <f>VLOOKUP($I107,MASTER!$B:$B,2,0)</f>
        <v>#N/A</v>
      </c>
      <c r="C107" s="188"/>
      <c r="D107" s="93" t="str">
        <f>IF($I107="","",VLOOKUP($I107,MASTER!$G:$CF,2,0))</f>
        <v>NX-2928</v>
      </c>
      <c r="E107" s="93" t="str">
        <f>IF($I107="","",VLOOKUP($I107,MASTER!$G:$CF,25,0))</f>
        <v>KAYU</v>
      </c>
      <c r="F107" s="93">
        <f>IF($I107="","",VLOOKUP($I107,MASTER!$G:$CF,27,0))</f>
        <v>100</v>
      </c>
      <c r="G107" s="759">
        <f t="shared" si="108"/>
        <v>100</v>
      </c>
      <c r="H107" s="94">
        <f t="shared" si="109"/>
        <v>1</v>
      </c>
      <c r="I107" s="95" t="s">
        <v>778</v>
      </c>
      <c r="J107" s="403"/>
      <c r="K107" s="241"/>
      <c r="L107" s="244">
        <v>100</v>
      </c>
      <c r="M107" s="97"/>
      <c r="N107" s="226">
        <f t="shared" si="110"/>
        <v>100</v>
      </c>
      <c r="O107" s="98"/>
      <c r="P107" s="93">
        <f>IF($I107="","",VLOOKUP($I107,MASTER!$G:$CF,65,0))</f>
        <v>1</v>
      </c>
      <c r="Q107" s="93">
        <f>IF($I107="","",VLOOKUP($I107,MASTER!$G:$CF,37,0))</f>
        <v>5.9</v>
      </c>
      <c r="R107" s="99">
        <f t="shared" si="111"/>
        <v>9.8333333333333339</v>
      </c>
      <c r="S107" s="93">
        <v>10</v>
      </c>
      <c r="T107" s="93">
        <f>IF($I107="","",VLOOKUP($I107,MASTER!$G:$CF,38,0))</f>
        <v>5</v>
      </c>
      <c r="U107" s="93"/>
      <c r="V107" s="100">
        <f t="shared" si="112"/>
        <v>24.833333333333336</v>
      </c>
      <c r="W107" s="170">
        <f t="shared" si="113"/>
        <v>15</v>
      </c>
      <c r="X107" s="101">
        <f t="shared" si="114"/>
        <v>25</v>
      </c>
      <c r="Y107" s="740">
        <f t="shared" si="115"/>
        <v>240</v>
      </c>
      <c r="Z107" s="102">
        <f>+Z106</f>
        <v>0.31944444444444448</v>
      </c>
      <c r="AA107" s="102">
        <f t="shared" si="116"/>
        <v>0.33680555555555558</v>
      </c>
      <c r="AB107" s="102"/>
      <c r="AC107" s="102"/>
      <c r="AD107" s="102" t="s">
        <v>1599</v>
      </c>
      <c r="AE107" s="93">
        <f>IFERROR(IF($I107="","",VLOOKUP($I107,MASTER!$G:$CF,52,0))*$X107,0)</f>
        <v>0</v>
      </c>
      <c r="AF107" s="784">
        <f>X107</f>
        <v>25</v>
      </c>
      <c r="AG107" s="93">
        <f>IFERROR(IF($I107="","",VLOOKUP($I107,MASTER!$G:$CF,54,0))*$X107,0)</f>
        <v>0</v>
      </c>
      <c r="AH107" s="93"/>
      <c r="AI107" s="751"/>
      <c r="AJ107" s="745"/>
      <c r="AK107" s="106">
        <f t="shared" si="117"/>
        <v>100</v>
      </c>
      <c r="AM107" s="104"/>
      <c r="AN107" s="105">
        <f t="shared" si="118"/>
        <v>100</v>
      </c>
      <c r="AO107" s="106">
        <f t="shared" si="119"/>
        <v>25</v>
      </c>
      <c r="AP107" s="107">
        <f t="shared" si="120"/>
        <v>1.7361111111111112E-2</v>
      </c>
    </row>
    <row r="108" spans="1:42" ht="49.5" customHeight="1">
      <c r="A108" s="271" t="e">
        <f>VLOOKUP($I108,MASTER!$B:$B,2,0)</f>
        <v>#N/A</v>
      </c>
      <c r="C108" s="188"/>
      <c r="D108" s="93" t="str">
        <f>IF($I108="","",VLOOKUP($I108,MASTER!$G:$CF,2,0))</f>
        <v>IB-054</v>
      </c>
      <c r="E108" s="93" t="str">
        <f>IF($I108="","",VLOOKUP($I108,MASTER!$G:$CF,25,0))</f>
        <v>E</v>
      </c>
      <c r="F108" s="93">
        <f>IF($I108="","",VLOOKUP($I108,MASTER!$G:$CF,27,0))</f>
        <v>90</v>
      </c>
      <c r="G108" s="759">
        <f t="shared" si="108"/>
        <v>300</v>
      </c>
      <c r="H108" s="94">
        <f t="shared" si="109"/>
        <v>3.4</v>
      </c>
      <c r="I108" s="95" t="s">
        <v>825</v>
      </c>
      <c r="J108" s="403"/>
      <c r="K108" s="241"/>
      <c r="L108" s="244">
        <v>300</v>
      </c>
      <c r="M108" s="97"/>
      <c r="N108" s="226">
        <f t="shared" si="110"/>
        <v>300</v>
      </c>
      <c r="O108" s="98"/>
      <c r="P108" s="93">
        <v>3</v>
      </c>
      <c r="Q108" s="93">
        <v>7</v>
      </c>
      <c r="R108" s="99">
        <f t="shared" si="111"/>
        <v>35</v>
      </c>
      <c r="S108" s="93">
        <f>IF($I108="","",VLOOKUP($I108,MASTER!$G:$CF,39,0))</f>
        <v>0</v>
      </c>
      <c r="T108" s="93">
        <f>IF($I108="","",VLOOKUP($I108,MASTER!$G:$CF,38,0))</f>
        <v>5</v>
      </c>
      <c r="U108" s="93"/>
      <c r="V108" s="100">
        <f t="shared" si="112"/>
        <v>40</v>
      </c>
      <c r="W108" s="170">
        <f t="shared" si="113"/>
        <v>15</v>
      </c>
      <c r="X108" s="101">
        <f t="shared" si="114"/>
        <v>40</v>
      </c>
      <c r="Y108" s="740">
        <f t="shared" si="115"/>
        <v>450</v>
      </c>
      <c r="Z108" s="102">
        <f>+AA107</f>
        <v>0.33680555555555558</v>
      </c>
      <c r="AA108" s="102">
        <f t="shared" si="116"/>
        <v>0.36458333333333337</v>
      </c>
      <c r="AB108" s="102"/>
      <c r="AC108" s="102"/>
      <c r="AD108" s="102" t="s">
        <v>1599</v>
      </c>
      <c r="AE108" s="93">
        <f>IFERROR(IF($I108="","",VLOOKUP($I108,MASTER!$G:$CF,52,0))*$X108,0)</f>
        <v>0</v>
      </c>
      <c r="AF108" s="93">
        <f>IFERROR(IF($I108="","",VLOOKUP($I108,MASTER!$G:$CF,53,0))*$X108,0)</f>
        <v>40</v>
      </c>
      <c r="AG108" s="93">
        <f>IFERROR(IF($I108="","",VLOOKUP($I108,MASTER!$G:$CF,54,0))*$X108,0)</f>
        <v>40</v>
      </c>
      <c r="AH108" s="93">
        <f>IFERROR(IF($I108="","",VLOOKUP($I108,MASTER!$G:$CF,55,0))*$X108,0)</f>
        <v>40</v>
      </c>
      <c r="AI108" s="751"/>
      <c r="AJ108" s="745"/>
      <c r="AK108" s="106">
        <f t="shared" si="117"/>
        <v>900</v>
      </c>
      <c r="AM108" s="104"/>
      <c r="AN108" s="105">
        <f t="shared" si="118"/>
        <v>900</v>
      </c>
      <c r="AO108" s="106">
        <f t="shared" si="119"/>
        <v>120</v>
      </c>
      <c r="AP108" s="107">
        <f t="shared" si="120"/>
        <v>2.7777777777777776E-2</v>
      </c>
    </row>
    <row r="109" spans="1:42" ht="49.5" customHeight="1">
      <c r="A109" s="271" t="e">
        <f>VLOOKUP($I109,MASTER!$B:$B,2,0)</f>
        <v>#N/A</v>
      </c>
      <c r="C109" s="188"/>
      <c r="D109" s="93" t="str">
        <f>IF($I109="","",VLOOKUP($I109,MASTER!$G:$CF,2,0))</f>
        <v>AES-006</v>
      </c>
      <c r="E109" s="93" t="str">
        <f>IF($I109="","",VLOOKUP($I109,MASTER!$G:$CF,25,0))</f>
        <v>KHS</v>
      </c>
      <c r="F109" s="93">
        <f>IF($I109="","",VLOOKUP($I109,MASTER!$G:$CF,27,0))</f>
        <v>600</v>
      </c>
      <c r="G109" s="759">
        <f t="shared" si="108"/>
        <v>500</v>
      </c>
      <c r="H109" s="94">
        <f t="shared" si="109"/>
        <v>0.9</v>
      </c>
      <c r="I109" s="95" t="s">
        <v>980</v>
      </c>
      <c r="J109" s="403" t="s">
        <v>1597</v>
      </c>
      <c r="K109" s="241"/>
      <c r="L109" s="244">
        <v>500</v>
      </c>
      <c r="M109" s="97"/>
      <c r="N109" s="226">
        <f t="shared" si="110"/>
        <v>500</v>
      </c>
      <c r="O109" s="98"/>
      <c r="P109" s="93">
        <f>IF($I109="","",VLOOKUP($I109,MASTER!$G:$CF,65,0))</f>
        <v>1</v>
      </c>
      <c r="Q109" s="93">
        <f>IF($I109="","",VLOOKUP($I109,MASTER!$G:$CF,37,0))</f>
        <v>5.9</v>
      </c>
      <c r="R109" s="99">
        <f t="shared" si="111"/>
        <v>49.166666666666664</v>
      </c>
      <c r="S109" s="93">
        <v>5</v>
      </c>
      <c r="T109" s="93">
        <v>5</v>
      </c>
      <c r="U109" s="93"/>
      <c r="V109" s="100">
        <f t="shared" si="112"/>
        <v>59.166666666666664</v>
      </c>
      <c r="W109" s="170">
        <f t="shared" si="113"/>
        <v>10</v>
      </c>
      <c r="X109" s="101">
        <f t="shared" si="114"/>
        <v>60</v>
      </c>
      <c r="Y109" s="740">
        <f t="shared" si="115"/>
        <v>500.00000000000006</v>
      </c>
      <c r="Z109" s="102">
        <f>+AA108</f>
        <v>0.36458333333333337</v>
      </c>
      <c r="AA109" s="102">
        <f t="shared" si="116"/>
        <v>0.40625000000000006</v>
      </c>
      <c r="AB109" s="102"/>
      <c r="AC109" s="102"/>
      <c r="AD109" s="102" t="s">
        <v>1599</v>
      </c>
      <c r="AE109" s="93">
        <f>IFERROR(IF($I109="","",VLOOKUP($I109,MASTER!$G:$CF,52,0))*$X109,0)</f>
        <v>0</v>
      </c>
      <c r="AF109" s="93">
        <f>IFERROR(IF($I109="","",VLOOKUP($I109,MASTER!$G:$CF,53,0))*$X109,0)</f>
        <v>0</v>
      </c>
      <c r="AG109" s="93">
        <f>IFERROR(IF($I109="","",VLOOKUP($I109,MASTER!$G:$CF,54,0))*$X109,0)</f>
        <v>0</v>
      </c>
      <c r="AH109" s="93">
        <f>IFERROR(IF($I109="","",VLOOKUP($I109,MASTER!$G:$CF,55,0))*$X109,0)</f>
        <v>60</v>
      </c>
      <c r="AI109" s="751"/>
      <c r="AJ109" s="745"/>
      <c r="AK109" s="106">
        <f t="shared" si="117"/>
        <v>500</v>
      </c>
      <c r="AM109" s="104"/>
      <c r="AN109" s="105">
        <f t="shared" si="118"/>
        <v>500</v>
      </c>
      <c r="AO109" s="106">
        <f t="shared" si="119"/>
        <v>60</v>
      </c>
      <c r="AP109" s="107">
        <f t="shared" si="120"/>
        <v>4.1666666666666664E-2</v>
      </c>
    </row>
    <row r="110" spans="1:42" ht="49.5" customHeight="1">
      <c r="A110" s="271" t="e">
        <f>VLOOKUP($I110,MASTER!$B:$B,2,0)</f>
        <v>#N/A</v>
      </c>
      <c r="C110" s="188"/>
      <c r="D110" s="93" t="str">
        <f>IF($I110="","",VLOOKUP($I110,MASTER!$G:$CF,2,0))</f>
        <v>NX-2928</v>
      </c>
      <c r="E110" s="93" t="str">
        <f>IF($I110="","",VLOOKUP($I110,MASTER!$G:$CF,25,0))</f>
        <v>KAYU</v>
      </c>
      <c r="F110" s="93">
        <f>IF($I110="","",VLOOKUP($I110,MASTER!$G:$CF,27,0))</f>
        <v>100</v>
      </c>
      <c r="G110" s="759">
        <f t="shared" si="108"/>
        <v>500</v>
      </c>
      <c r="H110" s="94">
        <f t="shared" si="109"/>
        <v>5</v>
      </c>
      <c r="I110" s="95" t="s">
        <v>778</v>
      </c>
      <c r="J110" s="403"/>
      <c r="K110" s="241"/>
      <c r="L110" s="244">
        <v>500</v>
      </c>
      <c r="M110" s="97"/>
      <c r="N110" s="226">
        <f t="shared" si="110"/>
        <v>500</v>
      </c>
      <c r="O110" s="98"/>
      <c r="P110" s="93">
        <f>IF($I110="","",VLOOKUP($I110,MASTER!$G:$CF,65,0))</f>
        <v>1</v>
      </c>
      <c r="Q110" s="93">
        <f>IF($I110="","",VLOOKUP($I110,MASTER!$G:$CF,37,0))</f>
        <v>5.9</v>
      </c>
      <c r="R110" s="99">
        <f t="shared" si="111"/>
        <v>49.166666666666664</v>
      </c>
      <c r="S110" s="93">
        <v>5</v>
      </c>
      <c r="T110" s="93">
        <f>IF($I110="","",VLOOKUP($I110,MASTER!$G:$CF,38,0))</f>
        <v>5</v>
      </c>
      <c r="U110" s="93"/>
      <c r="V110" s="100">
        <f t="shared" si="112"/>
        <v>59.166666666666664</v>
      </c>
      <c r="W110" s="170">
        <f t="shared" si="113"/>
        <v>10</v>
      </c>
      <c r="X110" s="101">
        <f t="shared" si="114"/>
        <v>60</v>
      </c>
      <c r="Y110" s="740">
        <f t="shared" si="115"/>
        <v>500.00000000000006</v>
      </c>
      <c r="Z110" s="102">
        <f>+Z109</f>
        <v>0.36458333333333337</v>
      </c>
      <c r="AA110" s="102">
        <f t="shared" si="116"/>
        <v>0.40625000000000006</v>
      </c>
      <c r="AB110" s="102"/>
      <c r="AC110" s="102"/>
      <c r="AD110" s="102" t="s">
        <v>1599</v>
      </c>
      <c r="AE110" s="93">
        <f>IFERROR(IF($I110="","",VLOOKUP($I110,MASTER!$G:$CF,52,0))*$X110,0)</f>
        <v>0</v>
      </c>
      <c r="AF110" s="93">
        <f>IFERROR(IF($I110="","",VLOOKUP($I110,MASTER!$G:$CF,53,0))*$X110,0)</f>
        <v>0</v>
      </c>
      <c r="AG110" s="784">
        <f>X110</f>
        <v>60</v>
      </c>
      <c r="AH110" s="93"/>
      <c r="AI110" s="751"/>
      <c r="AJ110" s="745"/>
      <c r="AK110" s="106">
        <f t="shared" si="117"/>
        <v>500</v>
      </c>
      <c r="AM110" s="104"/>
      <c r="AN110" s="105">
        <f t="shared" si="118"/>
        <v>500</v>
      </c>
      <c r="AO110" s="106">
        <f t="shared" si="119"/>
        <v>60</v>
      </c>
      <c r="AP110" s="107">
        <f t="shared" si="120"/>
        <v>4.1666666666666664E-2</v>
      </c>
    </row>
    <row r="111" spans="1:42" ht="49.5" customHeight="1">
      <c r="A111" s="271" t="e">
        <f>VLOOKUP($I111,MASTER!$B:$B,2,0)</f>
        <v>#REF!</v>
      </c>
      <c r="C111" s="188"/>
      <c r="D111" s="93" t="str">
        <f>IF($I111="","",VLOOKUP($I111,MASTER!$G:$CF,2,0))</f>
        <v>IB-054</v>
      </c>
      <c r="E111" s="93" t="str">
        <f>IF($I111="","",VLOOKUP($I111,MASTER!$G:$CF,25,0))</f>
        <v>E</v>
      </c>
      <c r="F111" s="93">
        <f>IF($I111="","",VLOOKUP($I111,MASTER!$G:$CF,27,0))</f>
        <v>90</v>
      </c>
      <c r="G111" s="759">
        <f t="shared" si="108"/>
        <v>300</v>
      </c>
      <c r="H111" s="94">
        <f t="shared" si="109"/>
        <v>3.4</v>
      </c>
      <c r="I111" s="95" t="s">
        <v>371</v>
      </c>
      <c r="J111" s="403" t="s">
        <v>1589</v>
      </c>
      <c r="K111" s="241"/>
      <c r="L111" s="244">
        <v>300</v>
      </c>
      <c r="M111" s="97"/>
      <c r="N111" s="226">
        <f t="shared" si="110"/>
        <v>300</v>
      </c>
      <c r="O111" s="98"/>
      <c r="P111" s="93">
        <v>1</v>
      </c>
      <c r="Q111" s="93">
        <v>7</v>
      </c>
      <c r="R111" s="99">
        <f t="shared" si="111"/>
        <v>35</v>
      </c>
      <c r="S111" s="93">
        <v>20</v>
      </c>
      <c r="T111" s="93">
        <f>IF($I111="","",VLOOKUP($I111,MASTER!$G:$CF,38,0))</f>
        <v>5</v>
      </c>
      <c r="U111" s="93"/>
      <c r="V111" s="100">
        <f t="shared" si="112"/>
        <v>60</v>
      </c>
      <c r="W111" s="170">
        <f t="shared" si="113"/>
        <v>25</v>
      </c>
      <c r="X111" s="101">
        <f t="shared" si="114"/>
        <v>60</v>
      </c>
      <c r="Y111" s="740">
        <f t="shared" si="115"/>
        <v>300</v>
      </c>
      <c r="Z111" s="102">
        <f>+Z110</f>
        <v>0.36458333333333337</v>
      </c>
      <c r="AA111" s="102">
        <f t="shared" si="116"/>
        <v>0.40625000000000006</v>
      </c>
      <c r="AB111" s="102"/>
      <c r="AC111" s="102"/>
      <c r="AD111" s="102" t="s">
        <v>1599</v>
      </c>
      <c r="AE111" s="93">
        <f>IFERROR(IF($I111="","",VLOOKUP($I111,MASTER!$G:$CF,52,0))*$X111,0)</f>
        <v>0</v>
      </c>
      <c r="AF111" s="784">
        <f>X111</f>
        <v>60</v>
      </c>
      <c r="AG111" s="93">
        <f>IFERROR(IF($I111="","",VLOOKUP($I111,MASTER!$G:$CF,54,0))*$X111,0)</f>
        <v>0</v>
      </c>
      <c r="AH111" s="93">
        <f>IFERROR(IF($I111="","",VLOOKUP($I111,MASTER!$G:$CF,55,0))*$X111,0)</f>
        <v>0</v>
      </c>
      <c r="AI111" s="751"/>
      <c r="AJ111" s="745"/>
      <c r="AK111" s="106">
        <f t="shared" si="117"/>
        <v>300</v>
      </c>
      <c r="AM111" s="104"/>
      <c r="AN111" s="105">
        <f t="shared" si="118"/>
        <v>300</v>
      </c>
      <c r="AO111" s="106">
        <f t="shared" si="119"/>
        <v>60</v>
      </c>
      <c r="AP111" s="107">
        <f t="shared" si="120"/>
        <v>4.1666666666666664E-2</v>
      </c>
    </row>
    <row r="112" spans="1:42" ht="49.5" customHeight="1">
      <c r="A112" s="271" t="e">
        <f>VLOOKUP($I112,MASTER!$B:$B,2,0)</f>
        <v>#N/A</v>
      </c>
      <c r="C112" s="188"/>
      <c r="D112" s="93" t="str">
        <f>IF($I112="","",VLOOKUP($I112,MASTER!$G:$CF,2,0))</f>
        <v>57454-BZ150</v>
      </c>
      <c r="E112" s="93" t="str">
        <f>IF($I112="","",VLOOKUP($I112,MASTER!$G:$CF,25,0))</f>
        <v>C</v>
      </c>
      <c r="F112" s="93">
        <f>IF($I112="","",VLOOKUP($I112,MASTER!$G:$CF,27,0))</f>
        <v>300</v>
      </c>
      <c r="G112" s="759">
        <f t="shared" si="108"/>
        <v>500</v>
      </c>
      <c r="H112" s="94">
        <f t="shared" si="109"/>
        <v>1.7000000000000002</v>
      </c>
      <c r="I112" s="95" t="s">
        <v>981</v>
      </c>
      <c r="J112" s="403"/>
      <c r="K112" s="241"/>
      <c r="L112" s="244">
        <v>500</v>
      </c>
      <c r="M112" s="97"/>
      <c r="N112" s="226">
        <f t="shared" si="110"/>
        <v>500</v>
      </c>
      <c r="O112" s="98"/>
      <c r="P112" s="93">
        <f>IF($I112="","",VLOOKUP($I112,MASTER!$G:$CF,65,0))</f>
        <v>3</v>
      </c>
      <c r="Q112" s="93">
        <f>IF($I112="","",VLOOKUP($I112,MASTER!$G:$CF,37,0))</f>
        <v>5.9</v>
      </c>
      <c r="R112" s="99">
        <f t="shared" si="111"/>
        <v>49.166666666666664</v>
      </c>
      <c r="S112" s="93">
        <f>IF($I112="","",VLOOKUP($I112,MASTER!$G:$CF,39,0))</f>
        <v>0</v>
      </c>
      <c r="T112" s="93">
        <v>5</v>
      </c>
      <c r="U112" s="93"/>
      <c r="V112" s="100">
        <f t="shared" si="112"/>
        <v>54.166666666666664</v>
      </c>
      <c r="W112" s="170">
        <f t="shared" si="113"/>
        <v>15</v>
      </c>
      <c r="X112" s="101">
        <f t="shared" si="114"/>
        <v>55</v>
      </c>
      <c r="Y112" s="740">
        <f t="shared" si="115"/>
        <v>545.4545454545455</v>
      </c>
      <c r="Z112" s="102">
        <f>+AA111</f>
        <v>0.40625000000000006</v>
      </c>
      <c r="AA112" s="102">
        <f t="shared" si="116"/>
        <v>0.44444444444444453</v>
      </c>
      <c r="AB112" s="102"/>
      <c r="AC112" s="102"/>
      <c r="AD112" s="102" t="s">
        <v>1599</v>
      </c>
      <c r="AE112" s="93"/>
      <c r="AF112" s="93">
        <f>IFERROR(IF($I112="","",VLOOKUP($I112,MASTER!$G:$CF,53,0))*$X112,0)</f>
        <v>55</v>
      </c>
      <c r="AG112" s="93">
        <f>IFERROR(IF($I112="","",VLOOKUP($I112,MASTER!$G:$CF,54,0))*$X112,0)</f>
        <v>55</v>
      </c>
      <c r="AH112" s="93">
        <f>+AG112</f>
        <v>55</v>
      </c>
      <c r="AI112" s="751"/>
      <c r="AJ112" s="745"/>
      <c r="AK112" s="106">
        <f t="shared" si="117"/>
        <v>1500</v>
      </c>
      <c r="AM112" s="104"/>
      <c r="AN112" s="105">
        <f t="shared" si="118"/>
        <v>1500</v>
      </c>
      <c r="AO112" s="106">
        <f t="shared" si="119"/>
        <v>165</v>
      </c>
      <c r="AP112" s="107">
        <f t="shared" si="120"/>
        <v>3.8194444444444448E-2</v>
      </c>
    </row>
    <row r="113" spans="1:42" ht="49.5" customHeight="1">
      <c r="A113" s="271" t="e">
        <f>VLOOKUP($I113,MASTER!$B:$B,2,0)</f>
        <v>#N/A</v>
      </c>
      <c r="C113" s="188"/>
      <c r="D113" s="93" t="str">
        <f>IF($I113="","",VLOOKUP($I113,MASTER!$G:$CF,2,0))</f>
        <v>RCS-012</v>
      </c>
      <c r="E113" s="93" t="str">
        <f>IF($I113="","",VLOOKUP($I113,MASTER!$G:$CF,25,0))</f>
        <v>C</v>
      </c>
      <c r="F113" s="93">
        <f>IF($I113="","",VLOOKUP($I113,MASTER!$G:$CF,27,0))</f>
        <v>300</v>
      </c>
      <c r="G113" s="759">
        <f t="shared" si="108"/>
        <v>400</v>
      </c>
      <c r="H113" s="94">
        <f t="shared" si="109"/>
        <v>1.4000000000000001</v>
      </c>
      <c r="I113" s="95" t="s">
        <v>1598</v>
      </c>
      <c r="J113" s="403"/>
      <c r="K113" s="241"/>
      <c r="L113" s="244">
        <v>400</v>
      </c>
      <c r="M113" s="97"/>
      <c r="N113" s="226">
        <f t="shared" si="110"/>
        <v>400</v>
      </c>
      <c r="O113" s="98"/>
      <c r="P113" s="93">
        <v>3</v>
      </c>
      <c r="Q113" s="93">
        <f>IF($I113="","",VLOOKUP($I113,MASTER!$G:$CF,37,0))</f>
        <v>6</v>
      </c>
      <c r="R113" s="99">
        <f t="shared" si="111"/>
        <v>40</v>
      </c>
      <c r="S113" s="93">
        <f>IF($I113="","",VLOOKUP($I113,MASTER!$G:$CF,39,0))</f>
        <v>0</v>
      </c>
      <c r="T113" s="93">
        <f>IF($I113="","",VLOOKUP($I113,MASTER!$G:$CF,38,0))</f>
        <v>5</v>
      </c>
      <c r="U113" s="93"/>
      <c r="V113" s="100">
        <f t="shared" si="112"/>
        <v>45</v>
      </c>
      <c r="W113" s="170">
        <f t="shared" si="113"/>
        <v>15</v>
      </c>
      <c r="X113" s="101">
        <f t="shared" si="114"/>
        <v>45</v>
      </c>
      <c r="Y113" s="740">
        <f t="shared" si="115"/>
        <v>533.33333333333337</v>
      </c>
      <c r="Z113" s="102">
        <f>+AA112</f>
        <v>0.44444444444444453</v>
      </c>
      <c r="AA113" s="102">
        <f t="shared" si="116"/>
        <v>0.47569444444444453</v>
      </c>
      <c r="AB113" s="102"/>
      <c r="AC113" s="102"/>
      <c r="AD113" s="102" t="s">
        <v>1599</v>
      </c>
      <c r="AE113" s="93"/>
      <c r="AF113" s="93">
        <f>IFERROR(IF($I113="","",VLOOKUP($I113,MASTER!$G:$CF,53,0))*$X113,0)</f>
        <v>45</v>
      </c>
      <c r="AG113" s="93">
        <f>IFERROR(IF($I113="","",VLOOKUP($I113,MASTER!$G:$CF,54,0))*$X113,0)</f>
        <v>45</v>
      </c>
      <c r="AH113" s="93">
        <f>IFERROR(IF($I113="","",VLOOKUP($I113,MASTER!$G:$CF,55,0))*$X113,0)</f>
        <v>45</v>
      </c>
      <c r="AI113" s="751"/>
      <c r="AJ113" s="745"/>
      <c r="AK113" s="106">
        <f t="shared" si="117"/>
        <v>1200</v>
      </c>
      <c r="AM113" s="104"/>
      <c r="AN113" s="105">
        <f t="shared" si="118"/>
        <v>1200</v>
      </c>
      <c r="AO113" s="106">
        <f t="shared" si="119"/>
        <v>135</v>
      </c>
      <c r="AP113" s="107">
        <f t="shared" si="120"/>
        <v>3.125E-2</v>
      </c>
    </row>
    <row r="114" spans="1:42" ht="49.5" customHeight="1">
      <c r="A114" s="271" t="e">
        <f>VLOOKUP($I114,MASTER!$B:$B,2,0)</f>
        <v>#REF!</v>
      </c>
      <c r="C114" s="188"/>
      <c r="D114" s="93" t="str">
        <f>IF($I114="","",VLOOKUP($I114,MASTER!$G:$CF,2,0))</f>
        <v>RCS-012</v>
      </c>
      <c r="E114" s="93" t="str">
        <f>IF($I114="","",VLOOKUP($I114,MASTER!$G:$CF,25,0))</f>
        <v>C</v>
      </c>
      <c r="F114" s="93">
        <f>IF($I114="","",VLOOKUP($I114,MASTER!$G:$CF,27,0))</f>
        <v>300</v>
      </c>
      <c r="G114" s="759">
        <f t="shared" si="108"/>
        <v>300</v>
      </c>
      <c r="H114" s="94">
        <f t="shared" si="109"/>
        <v>1</v>
      </c>
      <c r="I114" s="95" t="s">
        <v>831</v>
      </c>
      <c r="J114" s="403" t="s">
        <v>1589</v>
      </c>
      <c r="K114" s="241"/>
      <c r="L114" s="244">
        <v>300</v>
      </c>
      <c r="M114" s="97"/>
      <c r="N114" s="226">
        <f t="shared" si="110"/>
        <v>300</v>
      </c>
      <c r="O114" s="98"/>
      <c r="P114" s="93">
        <v>3</v>
      </c>
      <c r="Q114" s="93">
        <f>IF($I114="","",VLOOKUP($I114,MASTER!$G:$CF,37,0))</f>
        <v>6</v>
      </c>
      <c r="R114" s="99">
        <f t="shared" si="111"/>
        <v>30</v>
      </c>
      <c r="S114" s="93">
        <f>IF($I114="","",VLOOKUP($I114,MASTER!$G:$CF,39,0))</f>
        <v>0</v>
      </c>
      <c r="T114" s="93">
        <f>IF($I114="","",VLOOKUP($I114,MASTER!$G:$CF,38,0))</f>
        <v>5</v>
      </c>
      <c r="U114" s="93"/>
      <c r="V114" s="100">
        <f t="shared" si="112"/>
        <v>35</v>
      </c>
      <c r="W114" s="170">
        <f t="shared" si="113"/>
        <v>15</v>
      </c>
      <c r="X114" s="101">
        <f t="shared" si="114"/>
        <v>35</v>
      </c>
      <c r="Y114" s="740">
        <f t="shared" si="115"/>
        <v>514.28571428571422</v>
      </c>
      <c r="Z114" s="102">
        <f>+AA113</f>
        <v>0.47569444444444453</v>
      </c>
      <c r="AA114" s="102">
        <f t="shared" si="116"/>
        <v>0.50000000000000011</v>
      </c>
      <c r="AB114" s="102"/>
      <c r="AC114" s="102"/>
      <c r="AD114" s="102" t="s">
        <v>1599</v>
      </c>
      <c r="AE114" s="93"/>
      <c r="AF114" s="93"/>
      <c r="AG114" s="93"/>
      <c r="AH114" s="93">
        <f>IFERROR(IF($I114="","",VLOOKUP($I114,MASTER!$G:$CF,55,0))*$X114,0)</f>
        <v>35</v>
      </c>
      <c r="AI114" s="751"/>
      <c r="AJ114" s="745"/>
      <c r="AK114" s="106">
        <f t="shared" si="117"/>
        <v>900</v>
      </c>
      <c r="AM114" s="104"/>
      <c r="AN114" s="105">
        <f t="shared" si="118"/>
        <v>900</v>
      </c>
      <c r="AO114" s="106">
        <f t="shared" si="119"/>
        <v>105</v>
      </c>
      <c r="AP114" s="107">
        <f t="shared" si="120"/>
        <v>2.4305555555555556E-2</v>
      </c>
    </row>
    <row r="115" spans="1:42" ht="50.1" customHeight="1">
      <c r="A115" s="271" t="e">
        <f>VLOOKUP($I115,MASTER!$B:$B,2,0)</f>
        <v>#N/A</v>
      </c>
      <c r="C115" s="188"/>
      <c r="D115" s="93" t="str">
        <f>IF($I115="","",VLOOKUP($I115,MASTER!$G:$CF,2,0))</f>
        <v>AES-016</v>
      </c>
      <c r="E115" s="93" t="str">
        <f>IF($I115="","",VLOOKUP($I115,MASTER!$G:$CF,25,0))</f>
        <v>D1</v>
      </c>
      <c r="F115" s="93">
        <f>IF($I115="","",VLOOKUP($I115,MASTER!$G:$CF,27,0))</f>
        <v>30</v>
      </c>
      <c r="G115" s="759">
        <f t="shared" si="108"/>
        <v>300</v>
      </c>
      <c r="H115" s="94">
        <f t="shared" si="109"/>
        <v>10</v>
      </c>
      <c r="I115" s="95" t="s">
        <v>971</v>
      </c>
      <c r="J115" s="403"/>
      <c r="K115" s="241"/>
      <c r="L115" s="244">
        <v>300</v>
      </c>
      <c r="M115" s="97"/>
      <c r="N115" s="226"/>
      <c r="O115" s="98"/>
      <c r="P115" s="93">
        <f>IF($I115="","",VLOOKUP($I115,MASTER!$G:$CF,65,0))</f>
        <v>1</v>
      </c>
      <c r="Q115" s="93">
        <f>IF($I115="","",VLOOKUP($I115,MASTER!$G:$CF,37,0))</f>
        <v>5.9</v>
      </c>
      <c r="R115" s="99">
        <f t="shared" si="111"/>
        <v>29.5</v>
      </c>
      <c r="S115" s="93">
        <f>IF($I115="","",VLOOKUP($I115,MASTER!$G:$CF,39,0))</f>
        <v>0</v>
      </c>
      <c r="T115" s="93">
        <f>IF($I115="","",VLOOKUP($I115,MASTER!$G:$CF,38,0))</f>
        <v>5</v>
      </c>
      <c r="U115" s="93"/>
      <c r="V115" s="100">
        <f t="shared" si="112"/>
        <v>34.5</v>
      </c>
      <c r="W115" s="170">
        <f t="shared" si="113"/>
        <v>5</v>
      </c>
      <c r="X115" s="101">
        <f t="shared" si="114"/>
        <v>35</v>
      </c>
      <c r="Y115" s="740">
        <f t="shared" si="115"/>
        <v>514.28571428571422</v>
      </c>
      <c r="Z115" s="102">
        <f>+Z114</f>
        <v>0.47569444444444453</v>
      </c>
      <c r="AA115" s="102">
        <f t="shared" si="116"/>
        <v>0.50000000000000011</v>
      </c>
      <c r="AB115" s="102"/>
      <c r="AC115" s="102"/>
      <c r="AD115" s="102"/>
      <c r="AE115" s="93">
        <f>IFERROR(IF($I115="","",VLOOKUP($I115,MASTER!$G:$CF,52,0))*$X115,0)</f>
        <v>0</v>
      </c>
      <c r="AF115" s="93">
        <f>IFERROR(IF($I115="","",VLOOKUP($I115,MASTER!$G:$CF,53,0))*$X115,0)</f>
        <v>0</v>
      </c>
      <c r="AG115" s="784">
        <f>X115</f>
        <v>35</v>
      </c>
      <c r="AH115" s="93"/>
      <c r="AI115" s="751"/>
      <c r="AJ115" s="745"/>
      <c r="AK115" s="106">
        <f t="shared" ref="AK115" si="121">IF(L115="",0,P115*L115)</f>
        <v>300</v>
      </c>
      <c r="AM115" s="104"/>
      <c r="AN115" s="105">
        <f t="shared" si="118"/>
        <v>300</v>
      </c>
      <c r="AO115" s="106">
        <f t="shared" si="119"/>
        <v>35</v>
      </c>
      <c r="AP115" s="107">
        <f t="shared" si="120"/>
        <v>2.4305555555555556E-2</v>
      </c>
    </row>
    <row r="116" spans="1:42" ht="50.1" customHeight="1">
      <c r="A116" s="271" t="e">
        <f>VLOOKUP($I116,MASTER!$B:$B,2,0)</f>
        <v>#N/A</v>
      </c>
      <c r="C116" s="188"/>
      <c r="D116" s="93" t="str">
        <f>IF($I116="","",VLOOKUP($I116,MASTER!$G:$CF,2,0))</f>
        <v>AES-039/42</v>
      </c>
      <c r="E116" s="93" t="str">
        <f>IF($I116="","",VLOOKUP($I116,MASTER!$G:$CF,25,0))</f>
        <v>D</v>
      </c>
      <c r="F116" s="93">
        <f>IF($I116="","",VLOOKUP($I116,MASTER!$G:$CF,27,0))</f>
        <v>250</v>
      </c>
      <c r="G116" s="759">
        <f t="shared" si="108"/>
        <v>300</v>
      </c>
      <c r="H116" s="94">
        <f t="shared" si="109"/>
        <v>1.2</v>
      </c>
      <c r="I116" s="95" t="s">
        <v>953</v>
      </c>
      <c r="J116" s="403"/>
      <c r="K116" s="241"/>
      <c r="L116" s="244">
        <v>300</v>
      </c>
      <c r="M116" s="97"/>
      <c r="N116" s="226"/>
      <c r="O116" s="98"/>
      <c r="P116" s="93">
        <f>IF($I116="","",VLOOKUP($I116,MASTER!$G:$CF,65,0))</f>
        <v>1</v>
      </c>
      <c r="Q116" s="93">
        <f>IF($I116="","",VLOOKUP($I116,MASTER!$G:$CF,37,0))</f>
        <v>6</v>
      </c>
      <c r="R116" s="99">
        <f t="shared" si="111"/>
        <v>30</v>
      </c>
      <c r="S116" s="93">
        <f>IF($I116="","",VLOOKUP($I116,MASTER!$G:$CF,39,0))</f>
        <v>0</v>
      </c>
      <c r="T116" s="93">
        <f>IF($I116="","",VLOOKUP($I116,MASTER!$G:$CF,38,0))</f>
        <v>5</v>
      </c>
      <c r="U116" s="93"/>
      <c r="V116" s="100">
        <f t="shared" si="112"/>
        <v>35</v>
      </c>
      <c r="W116" s="170">
        <f t="shared" si="113"/>
        <v>5</v>
      </c>
      <c r="X116" s="101">
        <f t="shared" si="114"/>
        <v>35</v>
      </c>
      <c r="Y116" s="740">
        <f t="shared" si="115"/>
        <v>514.28571428571422</v>
      </c>
      <c r="Z116" s="102">
        <f>+Z115</f>
        <v>0.47569444444444453</v>
      </c>
      <c r="AA116" s="102">
        <f t="shared" si="116"/>
        <v>0.50000000000000011</v>
      </c>
      <c r="AB116" s="102"/>
      <c r="AC116" s="102"/>
      <c r="AD116" s="102"/>
      <c r="AE116" s="93">
        <f>IFERROR(IF($I116="","",VLOOKUP($I116,MASTER!$G:$CF,52,0))*$X116,0)</f>
        <v>0</v>
      </c>
      <c r="AF116" s="784">
        <f>X116</f>
        <v>35</v>
      </c>
      <c r="AG116" s="784"/>
      <c r="AH116" s="93"/>
      <c r="AI116" s="751"/>
      <c r="AJ116" s="745"/>
      <c r="AK116" s="106">
        <f>IF(L116="",0,P116*L116)</f>
        <v>300</v>
      </c>
      <c r="AM116" s="104"/>
      <c r="AN116" s="105">
        <f t="shared" si="118"/>
        <v>300</v>
      </c>
      <c r="AO116" s="106">
        <f t="shared" si="119"/>
        <v>35</v>
      </c>
      <c r="AP116" s="107">
        <f t="shared" si="120"/>
        <v>2.4305555555555556E-2</v>
      </c>
    </row>
    <row r="117" spans="1:42" ht="50.1" customHeight="1">
      <c r="A117" s="271" t="e">
        <f>VLOOKUP($I117,MASTER!$B:$B,2,0)</f>
        <v>#N/A</v>
      </c>
      <c r="C117" s="188"/>
      <c r="D117" s="93">
        <f>IF($I117="","",VLOOKUP($I117,MASTER!$G:$CF,2,0))</f>
        <v>0</v>
      </c>
      <c r="E117" s="93">
        <f>IF($I117="","",VLOOKUP($I117,MASTER!$G:$CF,25,0))</f>
        <v>0</v>
      </c>
      <c r="F117" s="93">
        <f>IF($I117="","",VLOOKUP($I117,MASTER!$G:$CF,27,0))</f>
        <v>0</v>
      </c>
      <c r="G117" s="759">
        <f t="shared" si="108"/>
        <v>0</v>
      </c>
      <c r="H117" s="94" t="str">
        <f t="shared" si="109"/>
        <v/>
      </c>
      <c r="I117" s="95" t="s">
        <v>671</v>
      </c>
      <c r="J117" s="403"/>
      <c r="K117" s="241"/>
      <c r="L117" s="244"/>
      <c r="M117" s="97"/>
      <c r="N117" s="226"/>
      <c r="O117" s="98"/>
      <c r="P117" s="93">
        <f>IF($I117="","",VLOOKUP($I117,MASTER!$G:$CF,65,0))</f>
        <v>0</v>
      </c>
      <c r="Q117" s="93">
        <f>IF($I117="","",VLOOKUP($I117,MASTER!$G:$CF,37,0))</f>
        <v>40</v>
      </c>
      <c r="R117" s="99" t="str">
        <f t="shared" si="111"/>
        <v/>
      </c>
      <c r="S117" s="93">
        <f>IF($I117="","",VLOOKUP($I117,MASTER!$G:$CF,39,0))</f>
        <v>0</v>
      </c>
      <c r="T117" s="93">
        <f>IF($I117="","",VLOOKUP($I117,MASTER!$G:$CF,38,0))</f>
        <v>40</v>
      </c>
      <c r="U117" s="93"/>
      <c r="V117" s="100">
        <f t="shared" si="112"/>
        <v>40</v>
      </c>
      <c r="W117" s="170">
        <f t="shared" si="113"/>
        <v>0</v>
      </c>
      <c r="X117" s="101">
        <f t="shared" si="114"/>
        <v>40</v>
      </c>
      <c r="Y117" s="740">
        <f t="shared" si="115"/>
        <v>0</v>
      </c>
      <c r="Z117" s="102">
        <f>+AA116</f>
        <v>0.50000000000000011</v>
      </c>
      <c r="AA117" s="102">
        <f t="shared" si="116"/>
        <v>0.5277777777777779</v>
      </c>
      <c r="AB117" s="102"/>
      <c r="AC117" s="102"/>
      <c r="AD117" s="102"/>
      <c r="AE117" s="93">
        <f>IFERROR(IF($I117="","",VLOOKUP($I117,MASTER!$G:$CF,52,0))*$X117,0)</f>
        <v>0</v>
      </c>
      <c r="AF117" s="93">
        <f>IFERROR(IF($I117="","",VLOOKUP($I117,MASTER!$G:$CF,53,0))*$X117,0)</f>
        <v>0</v>
      </c>
      <c r="AG117" s="93">
        <f>IFERROR(IF($I117="","",VLOOKUP($I117,MASTER!$G:$CF,54,0))*$X117,0)</f>
        <v>0</v>
      </c>
      <c r="AH117" s="93">
        <f>IFERROR(IF($I117="","",VLOOKUP($I117,MASTER!$G:$CF,55,0))*$X117,0)</f>
        <v>0</v>
      </c>
      <c r="AI117" s="751"/>
      <c r="AJ117" s="745"/>
      <c r="AK117" s="106">
        <f t="shared" ref="AK117:AK119" si="122">IF(L117="",0,P117*L117)</f>
        <v>0</v>
      </c>
      <c r="AM117" s="104"/>
      <c r="AN117" s="105" t="str">
        <f t="shared" si="118"/>
        <v/>
      </c>
      <c r="AO117" s="106">
        <f t="shared" si="119"/>
        <v>0</v>
      </c>
      <c r="AP117" s="107">
        <f t="shared" ref="AP117" si="123">+X117/(60*24)</f>
        <v>2.7777777777777776E-2</v>
      </c>
    </row>
    <row r="118" spans="1:42" ht="50.1" customHeight="1">
      <c r="A118" s="271" t="e">
        <f>VLOOKUP($I118,MASTER!$B:$B,2,0)</f>
        <v>#REF!</v>
      </c>
      <c r="C118" s="188"/>
      <c r="D118" s="93" t="str">
        <f>IF($I118="","",VLOOKUP($I118,MASTER!$G:$CF,2,0))</f>
        <v>RCS-012</v>
      </c>
      <c r="E118" s="93" t="str">
        <f>IF($I118="","",VLOOKUP($I118,MASTER!$G:$CF,25,0))</f>
        <v>C</v>
      </c>
      <c r="F118" s="93">
        <f>IF($I118="","",VLOOKUP($I118,MASTER!$G:$CF,27,0))</f>
        <v>300</v>
      </c>
      <c r="G118" s="759">
        <f t="shared" si="108"/>
        <v>100</v>
      </c>
      <c r="H118" s="94">
        <f t="shared" si="109"/>
        <v>0.4</v>
      </c>
      <c r="I118" s="95" t="s">
        <v>831</v>
      </c>
      <c r="J118" s="403" t="s">
        <v>1589</v>
      </c>
      <c r="K118" s="241"/>
      <c r="L118" s="244">
        <f>400-L114</f>
        <v>100</v>
      </c>
      <c r="M118" s="97"/>
      <c r="N118" s="226"/>
      <c r="O118" s="98"/>
      <c r="P118" s="93">
        <v>1</v>
      </c>
      <c r="Q118" s="93">
        <f>IF($I118="","",VLOOKUP($I118,MASTER!$G:$CF,37,0))</f>
        <v>6</v>
      </c>
      <c r="R118" s="99">
        <f t="shared" si="111"/>
        <v>10</v>
      </c>
      <c r="S118" s="93">
        <f>IF($I118="","",VLOOKUP($I118,MASTER!$G:$CF,39,0))</f>
        <v>0</v>
      </c>
      <c r="T118" s="93"/>
      <c r="U118" s="93"/>
      <c r="V118" s="100">
        <f t="shared" si="112"/>
        <v>10</v>
      </c>
      <c r="W118" s="170">
        <f t="shared" si="113"/>
        <v>0</v>
      </c>
      <c r="X118" s="101">
        <f t="shared" si="114"/>
        <v>10</v>
      </c>
      <c r="Y118" s="740">
        <f t="shared" si="115"/>
        <v>600</v>
      </c>
      <c r="Z118" s="102">
        <f>+AA117</f>
        <v>0.5277777777777779</v>
      </c>
      <c r="AA118" s="102">
        <f t="shared" si="116"/>
        <v>0.53472222222222232</v>
      </c>
      <c r="AB118" s="102"/>
      <c r="AC118" s="102"/>
      <c r="AD118" s="102"/>
      <c r="AE118" s="93"/>
      <c r="AF118" s="93"/>
      <c r="AG118" s="93"/>
      <c r="AH118" s="93">
        <f>IFERROR(IF($I118="","",VLOOKUP($I118,MASTER!$G:$CF,55,0))*$X118,0)</f>
        <v>10</v>
      </c>
      <c r="AI118" s="751"/>
      <c r="AJ118" s="745"/>
      <c r="AK118" s="106">
        <f t="shared" si="122"/>
        <v>100</v>
      </c>
      <c r="AM118" s="104"/>
      <c r="AN118" s="105">
        <f t="shared" si="118"/>
        <v>100</v>
      </c>
      <c r="AO118" s="106">
        <f t="shared" si="119"/>
        <v>10</v>
      </c>
      <c r="AP118" s="107">
        <f>+X118/(60*24)</f>
        <v>6.9444444444444441E-3</v>
      </c>
    </row>
    <row r="119" spans="1:42" ht="50.1" customHeight="1">
      <c r="A119" s="271" t="e">
        <f>VLOOKUP($I119,MASTER!$B:$B,2,0)</f>
        <v>#N/A</v>
      </c>
      <c r="C119" s="188"/>
      <c r="D119" s="93" t="str">
        <f>IF($I119="","",VLOOKUP($I119,MASTER!$G:$CF,2,0))</f>
        <v>AES-016</v>
      </c>
      <c r="E119" s="93" t="str">
        <f>IF($I119="","",VLOOKUP($I119,MASTER!$G:$CF,25,0))</f>
        <v>D1</v>
      </c>
      <c r="F119" s="93">
        <f>IF($I119="","",VLOOKUP($I119,MASTER!$G:$CF,27,0))</f>
        <v>30</v>
      </c>
      <c r="G119" s="759">
        <f t="shared" si="108"/>
        <v>100</v>
      </c>
      <c r="H119" s="94">
        <f t="shared" si="109"/>
        <v>3.4</v>
      </c>
      <c r="I119" s="95" t="s">
        <v>971</v>
      </c>
      <c r="J119" s="403"/>
      <c r="K119" s="241"/>
      <c r="L119" s="244">
        <f>400-L115</f>
        <v>100</v>
      </c>
      <c r="M119" s="97"/>
      <c r="N119" s="226"/>
      <c r="O119" s="98"/>
      <c r="P119" s="93">
        <f>IF($I119="","",VLOOKUP($I119,MASTER!$G:$CF,65,0))</f>
        <v>1</v>
      </c>
      <c r="Q119" s="93">
        <f>IF($I119="","",VLOOKUP($I119,MASTER!$G:$CF,37,0))</f>
        <v>5.9</v>
      </c>
      <c r="R119" s="99">
        <f t="shared" si="111"/>
        <v>9.8333333333333339</v>
      </c>
      <c r="S119" s="93">
        <f>IF($I119="","",VLOOKUP($I119,MASTER!$G:$CF,39,0))</f>
        <v>0</v>
      </c>
      <c r="T119" s="93"/>
      <c r="U119" s="93"/>
      <c r="V119" s="100">
        <f t="shared" si="112"/>
        <v>9.8333333333333339</v>
      </c>
      <c r="W119" s="170">
        <f t="shared" si="113"/>
        <v>0</v>
      </c>
      <c r="X119" s="101">
        <f t="shared" si="114"/>
        <v>10</v>
      </c>
      <c r="Y119" s="740">
        <f t="shared" si="115"/>
        <v>600</v>
      </c>
      <c r="Z119" s="102">
        <f>+Z118</f>
        <v>0.5277777777777779</v>
      </c>
      <c r="AA119" s="102">
        <f t="shared" si="116"/>
        <v>0.53472222222222232</v>
      </c>
      <c r="AB119" s="102"/>
      <c r="AC119" s="102"/>
      <c r="AD119" s="102"/>
      <c r="AE119" s="93">
        <f>IFERROR(IF($I119="","",VLOOKUP($I119,MASTER!$G:$CF,52,0))*$X119,0)</f>
        <v>0</v>
      </c>
      <c r="AF119" s="93">
        <f>IFERROR(IF($I119="","",VLOOKUP($I119,MASTER!$G:$CF,53,0))*$X119,0)</f>
        <v>0</v>
      </c>
      <c r="AG119" s="784">
        <f>X119</f>
        <v>10</v>
      </c>
      <c r="AH119" s="93"/>
      <c r="AI119" s="751"/>
      <c r="AJ119" s="745"/>
      <c r="AK119" s="106">
        <f t="shared" si="122"/>
        <v>100</v>
      </c>
      <c r="AM119" s="104"/>
      <c r="AN119" s="105">
        <f t="shared" si="118"/>
        <v>100</v>
      </c>
      <c r="AO119" s="106">
        <f t="shared" si="119"/>
        <v>10</v>
      </c>
      <c r="AP119" s="107">
        <f>+X119/(60*24)</f>
        <v>6.9444444444444441E-3</v>
      </c>
    </row>
    <row r="120" spans="1:42" ht="50.1" customHeight="1">
      <c r="A120" s="271" t="e">
        <f>VLOOKUP($I120,MASTER!$B:$B,2,0)</f>
        <v>#N/A</v>
      </c>
      <c r="C120" s="188"/>
      <c r="D120" s="93" t="str">
        <f>IF($I120="","",VLOOKUP($I120,MASTER!$G:$CF,2,0))</f>
        <v>AES-039/42</v>
      </c>
      <c r="E120" s="93" t="str">
        <f>IF($I120="","",VLOOKUP($I120,MASTER!$G:$CF,25,0))</f>
        <v>D</v>
      </c>
      <c r="F120" s="93">
        <f>IF($I120="","",VLOOKUP($I120,MASTER!$G:$CF,27,0))</f>
        <v>250</v>
      </c>
      <c r="G120" s="759">
        <f t="shared" si="108"/>
        <v>100</v>
      </c>
      <c r="H120" s="94">
        <f t="shared" si="109"/>
        <v>0.4</v>
      </c>
      <c r="I120" s="95" t="s">
        <v>953</v>
      </c>
      <c r="J120" s="403"/>
      <c r="K120" s="241"/>
      <c r="L120" s="244">
        <f>400-L116</f>
        <v>100</v>
      </c>
      <c r="M120" s="97"/>
      <c r="N120" s="226"/>
      <c r="O120" s="98"/>
      <c r="P120" s="93">
        <f>IF($I120="","",VLOOKUP($I120,MASTER!$G:$CF,65,0))</f>
        <v>1</v>
      </c>
      <c r="Q120" s="93">
        <f>IF($I120="","",VLOOKUP($I120,MASTER!$G:$CF,37,0))</f>
        <v>6</v>
      </c>
      <c r="R120" s="99">
        <f t="shared" si="111"/>
        <v>10</v>
      </c>
      <c r="S120" s="93">
        <f>IF($I120="","",VLOOKUP($I120,MASTER!$G:$CF,39,0))</f>
        <v>0</v>
      </c>
      <c r="T120" s="93"/>
      <c r="U120" s="93"/>
      <c r="V120" s="100">
        <f t="shared" si="112"/>
        <v>10</v>
      </c>
      <c r="W120" s="170">
        <f t="shared" si="113"/>
        <v>0</v>
      </c>
      <c r="X120" s="101">
        <f t="shared" si="114"/>
        <v>10</v>
      </c>
      <c r="Y120" s="740">
        <f t="shared" si="115"/>
        <v>600</v>
      </c>
      <c r="Z120" s="102">
        <f>+Z119</f>
        <v>0.5277777777777779</v>
      </c>
      <c r="AA120" s="102">
        <f t="shared" si="116"/>
        <v>0.53472222222222232</v>
      </c>
      <c r="AB120" s="102"/>
      <c r="AC120" s="102"/>
      <c r="AD120" s="102"/>
      <c r="AE120" s="93">
        <f>IFERROR(IF($I120="","",VLOOKUP($I120,MASTER!$G:$CF,52,0))*$X120,0)</f>
        <v>0</v>
      </c>
      <c r="AF120" s="784">
        <f>X120</f>
        <v>10</v>
      </c>
      <c r="AG120" s="784"/>
      <c r="AH120" s="93"/>
      <c r="AI120" s="751"/>
      <c r="AJ120" s="745"/>
      <c r="AK120" s="106">
        <f t="shared" ref="AK120:AK138" si="124">IF(L120="",0,P120*L120)</f>
        <v>100</v>
      </c>
      <c r="AM120" s="104"/>
      <c r="AN120" s="105">
        <f t="shared" ref="AN120" si="125">IF(L120="","",L120*P120)</f>
        <v>100</v>
      </c>
      <c r="AO120" s="106">
        <f t="shared" ref="AO120" si="126">IF(X120="","",X120*P120)</f>
        <v>10</v>
      </c>
      <c r="AP120" s="107">
        <f t="shared" ref="AP120" si="127">+X120/(60*24)</f>
        <v>6.9444444444444441E-3</v>
      </c>
    </row>
    <row r="121" spans="1:42" ht="50.1" customHeight="1">
      <c r="A121" s="271" t="e">
        <f>VLOOKUP($I121,MASTER!$B:$B,2,0)</f>
        <v>#N/A</v>
      </c>
      <c r="C121" s="188"/>
      <c r="D121" s="93" t="str">
        <f>IF($I121="","",VLOOKUP($I121,MASTER!$G:$CF,2,0))</f>
        <v>RCS-018</v>
      </c>
      <c r="E121" s="93" t="str">
        <f>IF($I121="","",VLOOKUP($I121,MASTER!$G:$CF,25,0))</f>
        <v>C</v>
      </c>
      <c r="F121" s="93">
        <f>IF($I121="","",VLOOKUP($I121,MASTER!$G:$CF,27,0))</f>
        <v>300</v>
      </c>
      <c r="G121" s="759">
        <f t="shared" si="108"/>
        <v>400</v>
      </c>
      <c r="H121" s="94">
        <f t="shared" si="109"/>
        <v>1.4000000000000001</v>
      </c>
      <c r="I121" s="95" t="s">
        <v>1591</v>
      </c>
      <c r="J121" s="403"/>
      <c r="K121" s="241"/>
      <c r="L121" s="244">
        <v>400</v>
      </c>
      <c r="M121" s="97"/>
      <c r="N121" s="226">
        <f>+L121</f>
        <v>400</v>
      </c>
      <c r="O121" s="98"/>
      <c r="P121" s="93">
        <v>3</v>
      </c>
      <c r="Q121" s="93">
        <f>IF($I121="","",VLOOKUP($I121,MASTER!$G:$CF,37,0))</f>
        <v>6</v>
      </c>
      <c r="R121" s="99">
        <f t="shared" si="111"/>
        <v>40</v>
      </c>
      <c r="S121" s="93">
        <f>IF($I121="","",VLOOKUP($I121,MASTER!$G:$CF,39,0))</f>
        <v>0</v>
      </c>
      <c r="T121" s="93">
        <f>IF($I121="","",VLOOKUP($I121,MASTER!$G:$CF,38,0))</f>
        <v>5</v>
      </c>
      <c r="U121" s="93"/>
      <c r="V121" s="100">
        <f t="shared" si="112"/>
        <v>45</v>
      </c>
      <c r="W121" s="170">
        <f t="shared" si="113"/>
        <v>15</v>
      </c>
      <c r="X121" s="101">
        <f t="shared" si="114"/>
        <v>45</v>
      </c>
      <c r="Y121" s="740">
        <f t="shared" si="115"/>
        <v>533.33333333333337</v>
      </c>
      <c r="Z121" s="102">
        <f>+AA120</f>
        <v>0.53472222222222232</v>
      </c>
      <c r="AA121" s="102">
        <f t="shared" si="116"/>
        <v>0.56597222222222232</v>
      </c>
      <c r="AB121" s="102"/>
      <c r="AC121" s="102"/>
      <c r="AD121" s="102"/>
      <c r="AE121" s="93"/>
      <c r="AF121" s="93">
        <f>IFERROR(IF($I121="","",VLOOKUP($I121,MASTER!$G:$CF,53,0))*$X121,0)</f>
        <v>45</v>
      </c>
      <c r="AG121" s="93">
        <f>IFERROR(IF($I121="","",VLOOKUP($I121,MASTER!$G:$CF,54,0))*$X121,0)</f>
        <v>45</v>
      </c>
      <c r="AH121" s="93">
        <f>IFERROR(IF($I121="","",VLOOKUP($I121,MASTER!$G:$CF,55,0))*$X121,0)</f>
        <v>45</v>
      </c>
      <c r="AI121" s="751"/>
      <c r="AJ121" s="745"/>
      <c r="AK121" s="106">
        <f t="shared" si="124"/>
        <v>1200</v>
      </c>
      <c r="AM121" s="104"/>
      <c r="AN121" s="105">
        <f t="shared" ref="AN121:AN136" si="128">IF(L121="","",L121*P121)</f>
        <v>1200</v>
      </c>
      <c r="AO121" s="106">
        <f t="shared" ref="AO121:AO136" si="129">IF(X121="","",X121*P121)</f>
        <v>135</v>
      </c>
      <c r="AP121" s="107">
        <f t="shared" ref="AP121:AP136" si="130">+X121/(60*24)</f>
        <v>3.125E-2</v>
      </c>
    </row>
    <row r="122" spans="1:42" ht="50.1" customHeight="1">
      <c r="A122" s="271" t="e">
        <f>VLOOKUP($I122,MASTER!$B:$B,2,0)</f>
        <v>#N/A</v>
      </c>
      <c r="C122" s="188"/>
      <c r="D122" s="93" t="str">
        <f>IF($I122="","",VLOOKUP($I122,MASTER!$G:$CF,2,0))</f>
        <v>RCS-018</v>
      </c>
      <c r="E122" s="93" t="str">
        <f>IF($I122="","",VLOOKUP($I122,MASTER!$G:$CF,25,0))</f>
        <v>C</v>
      </c>
      <c r="F122" s="93">
        <f>IF($I122="","",VLOOKUP($I122,MASTER!$G:$CF,27,0))</f>
        <v>300</v>
      </c>
      <c r="G122" s="759">
        <f t="shared" si="108"/>
        <v>400</v>
      </c>
      <c r="H122" s="94">
        <f t="shared" si="109"/>
        <v>1.4000000000000001</v>
      </c>
      <c r="I122" s="95" t="s">
        <v>836</v>
      </c>
      <c r="J122" s="403" t="s">
        <v>1589</v>
      </c>
      <c r="K122" s="241"/>
      <c r="L122" s="244">
        <v>400</v>
      </c>
      <c r="M122" s="97"/>
      <c r="N122" s="226"/>
      <c r="O122" s="98"/>
      <c r="P122" s="93">
        <v>1</v>
      </c>
      <c r="Q122" s="93">
        <f>IF($I122="","",VLOOKUP($I122,MASTER!$G:$CF,37,0))</f>
        <v>6</v>
      </c>
      <c r="R122" s="99">
        <f t="shared" si="111"/>
        <v>40</v>
      </c>
      <c r="S122" s="93">
        <f>IF($I122="","",VLOOKUP($I122,MASTER!$G:$CF,39,0))</f>
        <v>0</v>
      </c>
      <c r="T122" s="93">
        <f>IF($I122="","",VLOOKUP($I122,MASTER!$G:$CF,38,0))</f>
        <v>5</v>
      </c>
      <c r="U122" s="93"/>
      <c r="V122" s="100">
        <f t="shared" si="112"/>
        <v>45</v>
      </c>
      <c r="W122" s="170">
        <f t="shared" si="113"/>
        <v>5</v>
      </c>
      <c r="X122" s="101">
        <f t="shared" si="114"/>
        <v>45</v>
      </c>
      <c r="Y122" s="740">
        <f t="shared" si="115"/>
        <v>533.33333333333337</v>
      </c>
      <c r="Z122" s="102">
        <f>+AA121</f>
        <v>0.56597222222222232</v>
      </c>
      <c r="AA122" s="102">
        <f t="shared" ref="AA122" si="131">IF(I122="","",Z122+X122/1440)</f>
        <v>0.59722222222222232</v>
      </c>
      <c r="AB122" s="102"/>
      <c r="AC122" s="102"/>
      <c r="AD122" s="102"/>
      <c r="AE122" s="93"/>
      <c r="AF122" s="93">
        <f>IFERROR(IF($I122="","",VLOOKUP($I122,MASTER!$G:$CF,53,0))*$X122,0)</f>
        <v>45</v>
      </c>
      <c r="AG122" s="93"/>
      <c r="AH122" s="93"/>
      <c r="AI122" s="751"/>
      <c r="AJ122" s="745"/>
      <c r="AK122" s="106">
        <f t="shared" si="124"/>
        <v>400</v>
      </c>
      <c r="AM122" s="104"/>
      <c r="AN122" s="105">
        <f t="shared" si="128"/>
        <v>400</v>
      </c>
      <c r="AO122" s="106">
        <f t="shared" si="129"/>
        <v>45</v>
      </c>
      <c r="AP122" s="107">
        <f t="shared" si="130"/>
        <v>3.125E-2</v>
      </c>
    </row>
    <row r="123" spans="1:42" ht="50.1" customHeight="1">
      <c r="A123" s="271" t="e">
        <f>VLOOKUP($I123,MASTER!$B:$B,2,0)</f>
        <v>#N/A</v>
      </c>
      <c r="C123" s="188"/>
      <c r="D123" s="93" t="str">
        <f>IF($I123="","",VLOOKUP($I123,MASTER!$G:$CF,2,0))</f>
        <v>PH-031GU</v>
      </c>
      <c r="E123" s="93" t="str">
        <f>IF($I123="","",VLOOKUP($I123,MASTER!$G:$CF,25,0))</f>
        <v>C</v>
      </c>
      <c r="F123" s="93">
        <f>IF($I123="","",VLOOKUP($I123,MASTER!$G:$CF,27,0))</f>
        <v>120</v>
      </c>
      <c r="G123" s="759">
        <f t="shared" si="108"/>
        <v>300</v>
      </c>
      <c r="H123" s="94">
        <f t="shared" si="109"/>
        <v>2.5</v>
      </c>
      <c r="I123" s="95" t="s">
        <v>1544</v>
      </c>
      <c r="J123" s="403"/>
      <c r="K123" s="241"/>
      <c r="L123" s="244">
        <v>300</v>
      </c>
      <c r="M123" s="97"/>
      <c r="N123" s="226"/>
      <c r="O123" s="98"/>
      <c r="P123" s="93">
        <v>2</v>
      </c>
      <c r="Q123" s="93">
        <f>IF($I123="","",VLOOKUP($I123,MASTER!$G:$CF,37,0))</f>
        <v>8</v>
      </c>
      <c r="R123" s="99">
        <f t="shared" si="111"/>
        <v>40</v>
      </c>
      <c r="S123" s="93">
        <f>IF($I123="","",VLOOKUP($I123,MASTER!$G:$CF,39,0))</f>
        <v>0</v>
      </c>
      <c r="T123" s="93">
        <f>IF($I123="","",VLOOKUP($I123,MASTER!$G:$CF,38,0))</f>
        <v>5</v>
      </c>
      <c r="U123" s="93"/>
      <c r="V123" s="100">
        <f t="shared" si="112"/>
        <v>45</v>
      </c>
      <c r="W123" s="170">
        <f t="shared" si="113"/>
        <v>10</v>
      </c>
      <c r="X123" s="101">
        <f t="shared" si="114"/>
        <v>45</v>
      </c>
      <c r="Y123" s="740">
        <f t="shared" si="115"/>
        <v>400</v>
      </c>
      <c r="Z123" s="102">
        <f>+Z122</f>
        <v>0.56597222222222232</v>
      </c>
      <c r="AA123" s="102">
        <f t="shared" ref="AA123" si="132">IF(I123="","",Z123+X123/1440)</f>
        <v>0.59722222222222232</v>
      </c>
      <c r="AB123" s="102"/>
      <c r="AC123" s="102"/>
      <c r="AD123" s="102"/>
      <c r="AE123" s="93"/>
      <c r="AF123" s="93"/>
      <c r="AG123" s="784">
        <f>X123</f>
        <v>45</v>
      </c>
      <c r="AH123" s="784">
        <f>X123</f>
        <v>45</v>
      </c>
      <c r="AI123" s="751"/>
      <c r="AJ123" s="745"/>
      <c r="AK123" s="106">
        <f t="shared" si="124"/>
        <v>600</v>
      </c>
      <c r="AM123" s="104"/>
      <c r="AN123" s="105">
        <f t="shared" si="128"/>
        <v>600</v>
      </c>
      <c r="AO123" s="106">
        <f t="shared" si="129"/>
        <v>90</v>
      </c>
      <c r="AP123" s="107">
        <f t="shared" si="130"/>
        <v>3.125E-2</v>
      </c>
    </row>
    <row r="124" spans="1:42" ht="50.1" customHeight="1">
      <c r="A124" s="271" t="e">
        <f>VLOOKUP($I124,MASTER!$B:$B,2,0)</f>
        <v>#N/A</v>
      </c>
      <c r="C124" s="188"/>
      <c r="D124" s="93" t="str">
        <f>IF($I124="","",VLOOKUP($I124,MASTER!$G:$CF,2,0))</f>
        <v>AAS-050</v>
      </c>
      <c r="E124" s="93" t="str">
        <f>IF($I124="","",VLOOKUP($I124,MASTER!$G:$CF,25,0))</f>
        <v>KHS</v>
      </c>
      <c r="F124" s="93">
        <f>IF($I124="","",VLOOKUP($I124,MASTER!$G:$CF,27,0))</f>
        <v>480</v>
      </c>
      <c r="G124" s="759">
        <f t="shared" si="108"/>
        <v>480</v>
      </c>
      <c r="H124" s="94">
        <f t="shared" si="109"/>
        <v>1</v>
      </c>
      <c r="I124" s="95" t="s">
        <v>530</v>
      </c>
      <c r="J124" s="403"/>
      <c r="K124" s="241"/>
      <c r="L124" s="244">
        <v>480</v>
      </c>
      <c r="M124" s="97"/>
      <c r="N124" s="226"/>
      <c r="O124" s="98"/>
      <c r="P124" s="93">
        <f>IF($I124="","",VLOOKUP($I124,MASTER!$G:$CF,65,0))</f>
        <v>1</v>
      </c>
      <c r="Q124" s="93">
        <f>IF($I124="","",VLOOKUP($I124,MASTER!$G:$CF,37,0))</f>
        <v>5.9499999999999975</v>
      </c>
      <c r="R124" s="99">
        <f t="shared" si="111"/>
        <v>47.59999999999998</v>
      </c>
      <c r="S124" s="93">
        <v>2</v>
      </c>
      <c r="T124" s="93">
        <f>IF($I124="","",VLOOKUP($I124,MASTER!$G:$CF,38,0))</f>
        <v>5</v>
      </c>
      <c r="U124" s="93"/>
      <c r="V124" s="100">
        <f t="shared" si="112"/>
        <v>54.59999999999998</v>
      </c>
      <c r="W124" s="170">
        <f t="shared" si="113"/>
        <v>7</v>
      </c>
      <c r="X124" s="101">
        <f t="shared" si="114"/>
        <v>55</v>
      </c>
      <c r="Y124" s="740">
        <f t="shared" si="115"/>
        <v>523.63636363636363</v>
      </c>
      <c r="Z124" s="102">
        <f>+AA122</f>
        <v>0.59722222222222232</v>
      </c>
      <c r="AA124" s="102">
        <f>IF(I124="","",Z124+X124/1440)</f>
        <v>0.63541666666666674</v>
      </c>
      <c r="AB124" s="102"/>
      <c r="AC124" s="102"/>
      <c r="AD124" s="102"/>
      <c r="AE124" s="93">
        <f>IFERROR(IF($I124="","",VLOOKUP($I124,MASTER!$G:$CF,52,0))*$X124,0)</f>
        <v>0</v>
      </c>
      <c r="AF124" s="784">
        <f>X124</f>
        <v>55</v>
      </c>
      <c r="AG124" s="93">
        <f>IFERROR(IF($I124="","",VLOOKUP($I124,MASTER!$G:$CF,54,0))*$X124,0)</f>
        <v>0</v>
      </c>
      <c r="AH124" s="93"/>
      <c r="AI124" s="751"/>
      <c r="AJ124" s="745"/>
      <c r="AK124" s="106">
        <f t="shared" si="124"/>
        <v>480</v>
      </c>
      <c r="AM124" s="104"/>
      <c r="AN124" s="105">
        <f t="shared" si="128"/>
        <v>480</v>
      </c>
      <c r="AO124" s="106">
        <f t="shared" si="129"/>
        <v>55</v>
      </c>
      <c r="AP124" s="107">
        <f t="shared" si="130"/>
        <v>3.8194444444444448E-2</v>
      </c>
    </row>
    <row r="125" spans="1:42" ht="50.1" customHeight="1">
      <c r="A125" s="271" t="e">
        <f>VLOOKUP($I125,MASTER!$B:$B,2,0)</f>
        <v>#N/A</v>
      </c>
      <c r="C125" s="188"/>
      <c r="D125" s="93" t="str">
        <f>IF($I125="","",VLOOKUP($I125,MASTER!$G:$CF,2,0))</f>
        <v>61771/72 FNS</v>
      </c>
      <c r="E125" s="93" t="str">
        <f>IF($I125="","",VLOOKUP($I125,MASTER!$G:$CF,25,0))</f>
        <v>C</v>
      </c>
      <c r="F125" s="93">
        <f>IF($I125="","",VLOOKUP($I125,MASTER!$G:$CF,27,0))</f>
        <v>150</v>
      </c>
      <c r="G125" s="759">
        <f t="shared" si="108"/>
        <v>482</v>
      </c>
      <c r="H125" s="94">
        <f t="shared" si="109"/>
        <v>3.3000000000000003</v>
      </c>
      <c r="I125" s="95" t="s">
        <v>1322</v>
      </c>
      <c r="J125" s="403"/>
      <c r="K125" s="241"/>
      <c r="L125" s="244">
        <f>450+32</f>
        <v>482</v>
      </c>
      <c r="M125" s="97"/>
      <c r="N125" s="226">
        <f>+L125</f>
        <v>482</v>
      </c>
      <c r="O125" s="98"/>
      <c r="P125" s="93">
        <f>IF($I125="","",VLOOKUP($I125,MASTER!$G:$CF,65,0))</f>
        <v>2</v>
      </c>
      <c r="Q125" s="93">
        <f>IF($I125="","",VLOOKUP($I125,MASTER!$G:$CF,37,0))</f>
        <v>6</v>
      </c>
      <c r="R125" s="99">
        <f t="shared" si="111"/>
        <v>48.2</v>
      </c>
      <c r="S125" s="93">
        <f>IF($I125="","",VLOOKUP($I125,MASTER!$G:$CF,39,0))</f>
        <v>0</v>
      </c>
      <c r="T125" s="93">
        <v>6</v>
      </c>
      <c r="U125" s="93"/>
      <c r="V125" s="100">
        <f t="shared" si="112"/>
        <v>54.2</v>
      </c>
      <c r="W125" s="170">
        <f t="shared" si="113"/>
        <v>12</v>
      </c>
      <c r="X125" s="101">
        <f t="shared" si="114"/>
        <v>55</v>
      </c>
      <c r="Y125" s="740">
        <f t="shared" si="115"/>
        <v>525.81818181818187</v>
      </c>
      <c r="Z125" s="102">
        <f>+AA123</f>
        <v>0.59722222222222232</v>
      </c>
      <c r="AA125" s="102">
        <f>IF(I125="","",Z125+X125/1440)</f>
        <v>0.63541666666666674</v>
      </c>
      <c r="AB125" s="102"/>
      <c r="AC125" s="102"/>
      <c r="AD125" s="194"/>
      <c r="AE125" s="93"/>
      <c r="AF125" s="93"/>
      <c r="AG125" s="784">
        <f>X125</f>
        <v>55</v>
      </c>
      <c r="AH125" s="784">
        <f>X125</f>
        <v>55</v>
      </c>
      <c r="AI125" s="751"/>
      <c r="AJ125" s="745"/>
      <c r="AK125" s="106">
        <f t="shared" si="124"/>
        <v>964</v>
      </c>
      <c r="AM125" s="104"/>
      <c r="AN125" s="105">
        <f t="shared" si="128"/>
        <v>964</v>
      </c>
      <c r="AO125" s="106">
        <f t="shared" si="129"/>
        <v>110</v>
      </c>
      <c r="AP125" s="107">
        <f t="shared" si="130"/>
        <v>3.8194444444444448E-2</v>
      </c>
    </row>
    <row r="126" spans="1:42" ht="50.1" customHeight="1">
      <c r="A126" s="271" t="e">
        <f>VLOOKUP($I126,MASTER!$B:$B,2,0)</f>
        <v>#N/A</v>
      </c>
      <c r="C126" s="188"/>
      <c r="D126" s="93">
        <f>IF($I126="","",VLOOKUP($I126,MASTER!$G:$CF,2,0))</f>
        <v>0</v>
      </c>
      <c r="E126" s="93">
        <f>IF($I126="","",VLOOKUP($I126,MASTER!$G:$CF,25,0))</f>
        <v>0</v>
      </c>
      <c r="F126" s="93">
        <f>IF($I126="","",VLOOKUP($I126,MASTER!$G:$CF,27,0))</f>
        <v>0</v>
      </c>
      <c r="G126" s="759">
        <f t="shared" si="108"/>
        <v>0</v>
      </c>
      <c r="H126" s="94" t="str">
        <f t="shared" si="109"/>
        <v/>
      </c>
      <c r="I126" s="95" t="s">
        <v>854</v>
      </c>
      <c r="J126" s="403"/>
      <c r="K126" s="241"/>
      <c r="L126" s="244"/>
      <c r="M126" s="97"/>
      <c r="N126" s="226"/>
      <c r="O126" s="98"/>
      <c r="P126" s="93">
        <f>IF($I126="","",VLOOKUP($I126,MASTER!$G:$CF,65,0))</f>
        <v>0</v>
      </c>
      <c r="Q126" s="93">
        <f>IF($I126="","",VLOOKUP($I126,MASTER!$G:$CF,37,0))</f>
        <v>15</v>
      </c>
      <c r="R126" s="99" t="str">
        <f t="shared" si="111"/>
        <v/>
      </c>
      <c r="S126" s="93">
        <f>IF($I126="","",VLOOKUP($I126,MASTER!$G:$CF,39,0))</f>
        <v>0</v>
      </c>
      <c r="T126" s="93">
        <f>IF($I126="","",VLOOKUP($I126,MASTER!$G:$CF,38,0))</f>
        <v>15</v>
      </c>
      <c r="U126" s="93"/>
      <c r="V126" s="100">
        <f t="shared" si="112"/>
        <v>15</v>
      </c>
      <c r="W126" s="170">
        <f t="shared" si="113"/>
        <v>0</v>
      </c>
      <c r="X126" s="101">
        <f t="shared" si="114"/>
        <v>15</v>
      </c>
      <c r="Y126" s="740">
        <f t="shared" si="115"/>
        <v>0</v>
      </c>
      <c r="Z126" s="102">
        <f>+AA125</f>
        <v>0.63541666666666674</v>
      </c>
      <c r="AA126" s="102">
        <f>IF(I126="","",Z126+X126/1440)</f>
        <v>0.64583333333333337</v>
      </c>
      <c r="AB126" s="102"/>
      <c r="AC126" s="102"/>
      <c r="AD126" s="102"/>
      <c r="AE126" s="93">
        <f>IFERROR(IF($I126="","",VLOOKUP($I126,MASTER!$G:$CF,52,0))*$X126,0)</f>
        <v>0</v>
      </c>
      <c r="AF126" s="93">
        <f>IFERROR(IF($I126="","",VLOOKUP($I126,MASTER!$G:$CF,53,0))*$X126,0)</f>
        <v>0</v>
      </c>
      <c r="AG126" s="93">
        <f>IFERROR(IF($I126="","",VLOOKUP($I126,MASTER!$G:$CF,54,0))*$X126,0)</f>
        <v>0</v>
      </c>
      <c r="AH126" s="93">
        <f>IFERROR(IF($I126="","",VLOOKUP($I126,MASTER!$G:$CF,55,0))*$X126,0)</f>
        <v>0</v>
      </c>
      <c r="AI126" s="751"/>
      <c r="AJ126" s="745"/>
      <c r="AK126" s="106">
        <f t="shared" si="124"/>
        <v>0</v>
      </c>
      <c r="AM126" s="104"/>
      <c r="AN126" s="105" t="str">
        <f t="shared" si="128"/>
        <v/>
      </c>
      <c r="AO126" s="106">
        <f t="shared" si="129"/>
        <v>0</v>
      </c>
      <c r="AP126" s="107">
        <f t="shared" si="130"/>
        <v>1.0416666666666666E-2</v>
      </c>
    </row>
    <row r="127" spans="1:42" ht="50.1" customHeight="1">
      <c r="A127" s="271" t="e">
        <f>VLOOKUP($I127,MASTER!$B:$B,2,0)</f>
        <v>#N/A</v>
      </c>
      <c r="C127" s="418"/>
      <c r="D127" s="341" t="str">
        <f>IF($I127="","",VLOOKUP($I127,MASTER!$G:$CF,2,0))</f>
        <v>G-031</v>
      </c>
      <c r="E127" s="341" t="str">
        <f>IF($I127="","",VLOOKUP($I127,MASTER!$G:$CF,25,0))</f>
        <v>I</v>
      </c>
      <c r="F127" s="341">
        <f>IF($I127="","",VLOOKUP($I127,MASTER!$G:$CF,27,0))</f>
        <v>50</v>
      </c>
      <c r="G127" s="759">
        <f t="shared" si="108"/>
        <v>400</v>
      </c>
      <c r="H127" s="407">
        <f t="shared" si="109"/>
        <v>8</v>
      </c>
      <c r="I127" s="408" t="s">
        <v>775</v>
      </c>
      <c r="J127" s="419"/>
      <c r="K127" s="342"/>
      <c r="L127" s="420">
        <v>400</v>
      </c>
      <c r="M127" s="344"/>
      <c r="N127" s="345"/>
      <c r="O127" s="346"/>
      <c r="P127" s="341">
        <f>IF($I127="","",VLOOKUP($I127,MASTER!$G:$CF,65,0))</f>
        <v>1</v>
      </c>
      <c r="Q127" s="341">
        <f>IF($I127="","",VLOOKUP($I127,MASTER!$G:$CF,37,0))</f>
        <v>6</v>
      </c>
      <c r="R127" s="347">
        <f t="shared" si="111"/>
        <v>40</v>
      </c>
      <c r="S127" s="341">
        <f>IF($I127="","",VLOOKUP($I127,MASTER!$G:$CF,39,0))</f>
        <v>0</v>
      </c>
      <c r="T127" s="341">
        <f>IF($I127="","",VLOOKUP($I127,MASTER!$G:$CF,38,0))</f>
        <v>5</v>
      </c>
      <c r="U127" s="341"/>
      <c r="V127" s="348">
        <f t="shared" si="112"/>
        <v>45</v>
      </c>
      <c r="W127" s="349">
        <f t="shared" si="113"/>
        <v>5</v>
      </c>
      <c r="X127" s="350">
        <f t="shared" si="114"/>
        <v>45</v>
      </c>
      <c r="Y127" s="740">
        <f t="shared" si="115"/>
        <v>533.33333333333337</v>
      </c>
      <c r="Z127" s="351">
        <f>+AA126</f>
        <v>0.64583333333333337</v>
      </c>
      <c r="AA127" s="351">
        <f>IF(I127="","",Z127+X127/1440)</f>
        <v>0.67708333333333337</v>
      </c>
      <c r="AB127" s="351"/>
      <c r="AC127" s="351"/>
      <c r="AD127" s="351"/>
      <c r="AE127" s="341">
        <f>IFERROR(IF($I127="","",VLOOKUP($I127,MASTER!$G:$CF,52,0))*$X127,0)</f>
        <v>0</v>
      </c>
      <c r="AF127" s="785">
        <f>X127</f>
        <v>45</v>
      </c>
      <c r="AG127" s="341">
        <f>IFERROR(IF($I127="","",VLOOKUP($I127,MASTER!$G:$CF,54,0))*$X127,0)</f>
        <v>0</v>
      </c>
      <c r="AH127" s="341"/>
      <c r="AI127" s="750"/>
      <c r="AJ127" s="744"/>
      <c r="AK127" s="106">
        <f t="shared" si="124"/>
        <v>400</v>
      </c>
      <c r="AM127" s="104"/>
      <c r="AN127" s="105">
        <f t="shared" si="128"/>
        <v>400</v>
      </c>
      <c r="AO127" s="106">
        <f t="shared" si="129"/>
        <v>45</v>
      </c>
      <c r="AP127" s="107">
        <f t="shared" si="130"/>
        <v>3.125E-2</v>
      </c>
    </row>
    <row r="128" spans="1:42" ht="50.1" customHeight="1">
      <c r="A128" s="271" t="e">
        <f>VLOOKUP($I128,MASTER!$B:$B,2,0)</f>
        <v>#N/A</v>
      </c>
      <c r="C128" s="188"/>
      <c r="D128" s="93" t="str">
        <f>IF($I128="","",VLOOKUP($I128,MASTER!$G:$CF,2,0))</f>
        <v>AAS-050</v>
      </c>
      <c r="E128" s="93" t="str">
        <f>IF($I128="","",VLOOKUP($I128,MASTER!$G:$CF,25,0))</f>
        <v>R</v>
      </c>
      <c r="F128" s="93">
        <f>IF($I128="","",VLOOKUP($I128,MASTER!$G:$CF,27,0))</f>
        <v>120</v>
      </c>
      <c r="G128" s="759">
        <f t="shared" si="108"/>
        <v>380</v>
      </c>
      <c r="H128" s="94">
        <f t="shared" si="109"/>
        <v>3.2</v>
      </c>
      <c r="I128" s="95" t="s">
        <v>525</v>
      </c>
      <c r="J128" s="403"/>
      <c r="K128" s="241"/>
      <c r="L128" s="244">
        <v>380</v>
      </c>
      <c r="M128" s="97"/>
      <c r="N128" s="226"/>
      <c r="O128" s="98"/>
      <c r="P128" s="93">
        <f>IF($I128="","",VLOOKUP($I128,MASTER!$G:$CF,65,0))</f>
        <v>2</v>
      </c>
      <c r="Q128" s="93">
        <v>6</v>
      </c>
      <c r="R128" s="99">
        <f t="shared" si="111"/>
        <v>38</v>
      </c>
      <c r="S128" s="93">
        <v>2</v>
      </c>
      <c r="T128" s="93">
        <f>IF($I128="","",VLOOKUP($I128,MASTER!$G:$CF,38,0))</f>
        <v>5</v>
      </c>
      <c r="U128" s="93"/>
      <c r="V128" s="100">
        <f t="shared" si="112"/>
        <v>45</v>
      </c>
      <c r="W128" s="170">
        <f t="shared" si="113"/>
        <v>14</v>
      </c>
      <c r="X128" s="101">
        <f t="shared" si="114"/>
        <v>45</v>
      </c>
      <c r="Y128" s="740">
        <f t="shared" si="115"/>
        <v>506.66666666666669</v>
      </c>
      <c r="Z128" s="102">
        <f>+Z127</f>
        <v>0.64583333333333337</v>
      </c>
      <c r="AA128" s="102">
        <f>IF(I128="","",Z128+X128/1440)</f>
        <v>0.67708333333333337</v>
      </c>
      <c r="AB128" s="102"/>
      <c r="AC128" s="102"/>
      <c r="AD128" s="102"/>
      <c r="AE128" s="93"/>
      <c r="AF128" s="93"/>
      <c r="AG128" s="784">
        <f>X128</f>
        <v>45</v>
      </c>
      <c r="AH128" s="784">
        <f>X128</f>
        <v>45</v>
      </c>
      <c r="AI128" s="751"/>
      <c r="AJ128" s="745"/>
      <c r="AK128" s="106">
        <f t="shared" si="124"/>
        <v>760</v>
      </c>
      <c r="AM128" s="104"/>
      <c r="AN128" s="105">
        <f t="shared" si="128"/>
        <v>760</v>
      </c>
      <c r="AO128" s="106">
        <f t="shared" si="129"/>
        <v>90</v>
      </c>
      <c r="AP128" s="107">
        <f t="shared" si="130"/>
        <v>3.125E-2</v>
      </c>
    </row>
    <row r="129" spans="1:42" ht="50.1" customHeight="1">
      <c r="A129" s="271" t="e">
        <f>VLOOKUP($I129,MASTER!$B:$B,2,0)</f>
        <v>#N/A</v>
      </c>
      <c r="C129" s="188"/>
      <c r="D129" s="93">
        <f>IF($I129="","",VLOOKUP($I129,MASTER!$G:$CF,2,0))</f>
        <v>0</v>
      </c>
      <c r="E129" s="93">
        <f>IF($I129="","",VLOOKUP($I129,MASTER!$G:$CF,25,0))</f>
        <v>0</v>
      </c>
      <c r="F129" s="93">
        <f>IF($I129="","",VLOOKUP($I129,MASTER!$G:$CF,27,0))</f>
        <v>0</v>
      </c>
      <c r="G129" s="759">
        <f t="shared" si="108"/>
        <v>0</v>
      </c>
      <c r="H129" s="94" t="str">
        <f t="shared" si="109"/>
        <v/>
      </c>
      <c r="I129" s="95" t="s">
        <v>674</v>
      </c>
      <c r="J129" s="403"/>
      <c r="K129" s="241"/>
      <c r="L129" s="244"/>
      <c r="M129" s="97"/>
      <c r="N129" s="226"/>
      <c r="O129" s="98"/>
      <c r="P129" s="93">
        <f>IF($I129="","",VLOOKUP($I129,MASTER!$G:$CF,65,0))</f>
        <v>0</v>
      </c>
      <c r="Q129" s="93">
        <f>IF($I129="","",VLOOKUP($I129,MASTER!$G:$CF,37,0))</f>
        <v>15</v>
      </c>
      <c r="R129" s="99" t="str">
        <f t="shared" si="111"/>
        <v/>
      </c>
      <c r="S129" s="93">
        <f>IF($I129="","",VLOOKUP($I129,MASTER!$G:$CF,39,0))</f>
        <v>0</v>
      </c>
      <c r="T129" s="93">
        <f>IF($I129="","",VLOOKUP($I129,MASTER!$G:$CF,38,0))</f>
        <v>15</v>
      </c>
      <c r="U129" s="93"/>
      <c r="V129" s="100">
        <f t="shared" si="112"/>
        <v>15</v>
      </c>
      <c r="W129" s="170">
        <f t="shared" si="113"/>
        <v>0</v>
      </c>
      <c r="X129" s="101">
        <f t="shared" si="114"/>
        <v>15</v>
      </c>
      <c r="Y129" s="740">
        <f t="shared" si="115"/>
        <v>0</v>
      </c>
      <c r="Z129" s="102">
        <f>+AA128</f>
        <v>0.67708333333333337</v>
      </c>
      <c r="AA129" s="102">
        <f t="shared" ref="AA129" si="133">IF(I129="","",Z129+X129/1440)</f>
        <v>0.6875</v>
      </c>
      <c r="AB129" s="102"/>
      <c r="AC129" s="102"/>
      <c r="AD129" s="194"/>
      <c r="AE129" s="93">
        <f>IFERROR(IF($I129="","",VLOOKUP($I129,MASTER!$G:$CF,52,0))*$X129,0)</f>
        <v>0</v>
      </c>
      <c r="AF129" s="93">
        <f>IFERROR(IF($I129="","",VLOOKUP($I129,MASTER!$G:$CF,53,0))*$X129,0)</f>
        <v>0</v>
      </c>
      <c r="AG129" s="93">
        <f>IFERROR(IF($I129="","",VLOOKUP($I129,MASTER!$G:$CF,54,0))*$X129,0)</f>
        <v>0</v>
      </c>
      <c r="AH129" s="93">
        <f>IFERROR(IF($I129="","",VLOOKUP($I129,MASTER!$G:$CF,55,0))*$X129,0)</f>
        <v>0</v>
      </c>
      <c r="AI129" s="751"/>
      <c r="AJ129" s="745"/>
      <c r="AK129" s="106">
        <f t="shared" si="124"/>
        <v>0</v>
      </c>
      <c r="AL129" t="str">
        <f>I129</f>
        <v>BREAKTIME</v>
      </c>
      <c r="AM129" s="104">
        <f>Z129</f>
        <v>0.67708333333333337</v>
      </c>
      <c r="AN129" s="105" t="str">
        <f t="shared" si="128"/>
        <v/>
      </c>
      <c r="AO129" s="106">
        <f t="shared" si="129"/>
        <v>0</v>
      </c>
      <c r="AP129" s="107">
        <f t="shared" si="130"/>
        <v>1.0416666666666666E-2</v>
      </c>
    </row>
    <row r="130" spans="1:42" ht="50.1" customHeight="1">
      <c r="A130" s="271" t="e">
        <f>VLOOKUP($I130,MASTER!$B:$B,2,0)</f>
        <v>#N/A</v>
      </c>
      <c r="C130" s="188"/>
      <c r="D130" s="93" t="str">
        <f>IF($I130="","",VLOOKUP($I130,MASTER!$G:$CF,2,0))</f>
        <v>G-031</v>
      </c>
      <c r="E130" s="93" t="str">
        <f>IF($I130="","",VLOOKUP($I130,MASTER!$G:$CF,25,0))</f>
        <v>I</v>
      </c>
      <c r="F130" s="93">
        <f>IF($I130="","",VLOOKUP($I130,MASTER!$G:$CF,27,0))</f>
        <v>50</v>
      </c>
      <c r="G130" s="759">
        <f t="shared" si="108"/>
        <v>100</v>
      </c>
      <c r="H130" s="94">
        <f t="shared" si="109"/>
        <v>2</v>
      </c>
      <c r="I130" s="408" t="s">
        <v>775</v>
      </c>
      <c r="J130" s="403"/>
      <c r="K130" s="241"/>
      <c r="L130" s="244">
        <f>500-L127</f>
        <v>100</v>
      </c>
      <c r="M130" s="97"/>
      <c r="N130" s="226"/>
      <c r="O130" s="98"/>
      <c r="P130" s="93">
        <f>IF($I130="","",VLOOKUP($I130,MASTER!$G:$CF,65,0))</f>
        <v>1</v>
      </c>
      <c r="Q130" s="93">
        <f>IF($I130="","",VLOOKUP($I130,MASTER!$G:$CF,37,0))</f>
        <v>6</v>
      </c>
      <c r="R130" s="99">
        <f t="shared" si="111"/>
        <v>10</v>
      </c>
      <c r="S130" s="93">
        <f>IF($I130="","",VLOOKUP($I130,MASTER!$G:$CF,39,0))</f>
        <v>0</v>
      </c>
      <c r="T130" s="93"/>
      <c r="U130" s="93"/>
      <c r="V130" s="100">
        <f t="shared" si="112"/>
        <v>10</v>
      </c>
      <c r="W130" s="170">
        <f t="shared" si="113"/>
        <v>0</v>
      </c>
      <c r="X130" s="101">
        <f t="shared" si="114"/>
        <v>10</v>
      </c>
      <c r="Y130" s="740">
        <f t="shared" si="115"/>
        <v>600</v>
      </c>
      <c r="Z130" s="102">
        <f>+AA129</f>
        <v>0.6875</v>
      </c>
      <c r="AA130" s="102">
        <f>IF(I130="","",Z130+X130/1440)</f>
        <v>0.69444444444444442</v>
      </c>
      <c r="AB130" s="102"/>
      <c r="AC130" s="102"/>
      <c r="AD130" s="102"/>
      <c r="AE130" s="341">
        <f>IFERROR(IF($I130="","",VLOOKUP($I130,MASTER!$G:$CF,52,0))*$X130,0)</f>
        <v>0</v>
      </c>
      <c r="AF130" s="785">
        <f>X130</f>
        <v>10</v>
      </c>
      <c r="AG130" s="341">
        <f>IFERROR(IF($I130="","",VLOOKUP($I130,MASTER!$G:$CF,54,0))*$X130,0)</f>
        <v>0</v>
      </c>
      <c r="AH130" s="341"/>
      <c r="AI130" s="751"/>
      <c r="AJ130" s="745"/>
      <c r="AK130" s="106">
        <f t="shared" si="124"/>
        <v>100</v>
      </c>
      <c r="AM130" s="104"/>
      <c r="AN130" s="105">
        <f t="shared" si="128"/>
        <v>100</v>
      </c>
      <c r="AO130" s="106">
        <f t="shared" si="129"/>
        <v>10</v>
      </c>
      <c r="AP130" s="107">
        <f t="shared" si="130"/>
        <v>6.9444444444444441E-3</v>
      </c>
    </row>
    <row r="131" spans="1:42" ht="49.5" customHeight="1">
      <c r="A131" s="271" t="e">
        <f>VLOOKUP($I131,MASTER!$B:$B,2,0)</f>
        <v>#N/A</v>
      </c>
      <c r="C131" s="188"/>
      <c r="D131" s="93" t="str">
        <f>IF($I131="","",VLOOKUP($I131,MASTER!$G:$CF,2,0))</f>
        <v>AAS-050</v>
      </c>
      <c r="E131" s="93" t="str">
        <f>IF($I131="","",VLOOKUP($I131,MASTER!$G:$CF,25,0))</f>
        <v>R</v>
      </c>
      <c r="F131" s="93">
        <f>IF($I131="","",VLOOKUP($I131,MASTER!$G:$CF,27,0))</f>
        <v>120</v>
      </c>
      <c r="G131" s="759">
        <f t="shared" si="108"/>
        <v>100</v>
      </c>
      <c r="H131" s="94">
        <f t="shared" si="109"/>
        <v>0.9</v>
      </c>
      <c r="I131" s="95" t="s">
        <v>525</v>
      </c>
      <c r="J131" s="403"/>
      <c r="K131" s="241"/>
      <c r="L131" s="244">
        <f>480-L128</f>
        <v>100</v>
      </c>
      <c r="M131" s="97"/>
      <c r="N131" s="226"/>
      <c r="O131" s="98"/>
      <c r="P131" s="93">
        <f>IF($I131="","",VLOOKUP($I131,MASTER!$G:$CF,65,0))</f>
        <v>2</v>
      </c>
      <c r="Q131" s="93">
        <v>6</v>
      </c>
      <c r="R131" s="99">
        <f t="shared" si="111"/>
        <v>10</v>
      </c>
      <c r="S131" s="93">
        <f>IF($I131="","",VLOOKUP($I131,MASTER!$G:$CF,39,0))</f>
        <v>0</v>
      </c>
      <c r="T131" s="93"/>
      <c r="U131" s="93"/>
      <c r="V131" s="100">
        <f t="shared" si="112"/>
        <v>10</v>
      </c>
      <c r="W131" s="170">
        <f t="shared" si="113"/>
        <v>0</v>
      </c>
      <c r="X131" s="101">
        <f t="shared" si="114"/>
        <v>10</v>
      </c>
      <c r="Y131" s="740">
        <f t="shared" si="115"/>
        <v>600</v>
      </c>
      <c r="Z131" s="102">
        <f>+Z130</f>
        <v>0.6875</v>
      </c>
      <c r="AA131" s="102">
        <f>IF(I131="","",Z131+X131/1440)</f>
        <v>0.69444444444444442</v>
      </c>
      <c r="AB131" s="102"/>
      <c r="AC131" s="102"/>
      <c r="AD131" s="102"/>
      <c r="AE131" s="93"/>
      <c r="AF131" s="93"/>
      <c r="AG131" s="784">
        <f>X131</f>
        <v>10</v>
      </c>
      <c r="AH131" s="784">
        <f>X131</f>
        <v>10</v>
      </c>
      <c r="AI131" s="751"/>
      <c r="AJ131" s="745"/>
      <c r="AK131" s="106">
        <f t="shared" si="124"/>
        <v>200</v>
      </c>
      <c r="AM131" s="104"/>
      <c r="AN131" s="105">
        <f t="shared" si="128"/>
        <v>200</v>
      </c>
      <c r="AO131" s="106">
        <f t="shared" si="129"/>
        <v>20</v>
      </c>
      <c r="AP131" s="107">
        <f t="shared" si="130"/>
        <v>6.9444444444444441E-3</v>
      </c>
    </row>
    <row r="132" spans="1:42" ht="50.1" customHeight="1">
      <c r="A132" s="271" t="e">
        <f>VLOOKUP($I132,MASTER!$B:$B,2,0)</f>
        <v>#N/A</v>
      </c>
      <c r="C132" s="188"/>
      <c r="D132" s="93" t="str">
        <f>IF($I132="","",VLOOKUP($I132,MASTER!$G:$CF,2,0))</f>
        <v>IB-099/100 Gusset 700P</v>
      </c>
      <c r="E132" s="93" t="str">
        <f>IF($I132="","",VLOOKUP($I132,MASTER!$G:$CF,25,0))</f>
        <v>E</v>
      </c>
      <c r="F132" s="93">
        <f>IF($I132="","",VLOOKUP($I132,MASTER!$G:$CF,27,0))</f>
        <v>90</v>
      </c>
      <c r="G132" s="759">
        <f t="shared" si="108"/>
        <v>240</v>
      </c>
      <c r="H132" s="94">
        <f t="shared" si="109"/>
        <v>2.7</v>
      </c>
      <c r="I132" s="95" t="s">
        <v>1580</v>
      </c>
      <c r="J132" s="403"/>
      <c r="K132" s="241"/>
      <c r="L132" s="244">
        <v>240</v>
      </c>
      <c r="M132" s="97"/>
      <c r="N132" s="226"/>
      <c r="O132" s="98"/>
      <c r="P132" s="93">
        <f>IF($I132="","",VLOOKUP($I132,MASTER!$G:$CF,65,0))</f>
        <v>1</v>
      </c>
      <c r="Q132" s="93">
        <f>IF($I132="","",VLOOKUP($I132,MASTER!$G:$CF,37,0))</f>
        <v>8</v>
      </c>
      <c r="R132" s="99">
        <f t="shared" si="111"/>
        <v>32</v>
      </c>
      <c r="S132" s="93">
        <v>8</v>
      </c>
      <c r="T132" s="93">
        <f>IF($I132="","",VLOOKUP($I132,MASTER!$G:$CF,38,0))</f>
        <v>5</v>
      </c>
      <c r="U132" s="93"/>
      <c r="V132" s="100">
        <f t="shared" si="112"/>
        <v>45</v>
      </c>
      <c r="W132" s="170">
        <f t="shared" si="113"/>
        <v>13</v>
      </c>
      <c r="X132" s="101">
        <f t="shared" si="114"/>
        <v>45</v>
      </c>
      <c r="Y132" s="740">
        <f t="shared" si="115"/>
        <v>320</v>
      </c>
      <c r="Z132" s="102">
        <f>+AA131</f>
        <v>0.69444444444444442</v>
      </c>
      <c r="AA132" s="102">
        <f>IF(I132="","",Z132+X132/1440)</f>
        <v>0.72569444444444442</v>
      </c>
      <c r="AB132" s="102"/>
      <c r="AC132" s="102"/>
      <c r="AD132" s="102"/>
      <c r="AE132" s="93">
        <f>IFERROR(IF($I132="","",VLOOKUP($I132,MASTER!$G:$CF,52,0))*$X132,0)</f>
        <v>0</v>
      </c>
      <c r="AF132" s="93">
        <f>IFERROR(IF($I132="","",VLOOKUP($I132,MASTER!$G:$CF,53,0))*$X132,0)</f>
        <v>0</v>
      </c>
      <c r="AG132" s="93">
        <f>IFERROR(IF($I132="","",VLOOKUP($I132,MASTER!$G:$CF,54,0))*$X132,0)</f>
        <v>0</v>
      </c>
      <c r="AH132" s="93">
        <f>IFERROR(IF($I132="","",VLOOKUP($I132,MASTER!$G:$CF,55,0))*$X132,0)</f>
        <v>45</v>
      </c>
      <c r="AI132" s="751"/>
      <c r="AJ132" s="745"/>
      <c r="AK132" s="106">
        <f t="shared" si="124"/>
        <v>240</v>
      </c>
      <c r="AM132" s="104"/>
      <c r="AN132" s="105">
        <f t="shared" si="128"/>
        <v>240</v>
      </c>
      <c r="AO132" s="106">
        <f t="shared" si="129"/>
        <v>45</v>
      </c>
      <c r="AP132" s="107">
        <f t="shared" si="130"/>
        <v>3.125E-2</v>
      </c>
    </row>
    <row r="133" spans="1:42" ht="50.1" customHeight="1">
      <c r="A133" s="271" t="e">
        <f>VLOOKUP($I133,MASTER!$B:$B,2,0)</f>
        <v>#N/A</v>
      </c>
      <c r="C133" s="188"/>
      <c r="D133" s="93" t="str">
        <f>IF($I133="","",VLOOKUP($I133,MASTER!$G:$CF,2,0))</f>
        <v>IB-094/5 Shoulder 700P</v>
      </c>
      <c r="E133" s="93" t="str">
        <f>IF($I133="","",VLOOKUP($I133,MASTER!$G:$CF,25,0))</f>
        <v>E</v>
      </c>
      <c r="F133" s="93">
        <f>IF($I133="","",VLOOKUP($I133,MASTER!$G:$CF,27,0))</f>
        <v>90</v>
      </c>
      <c r="G133" s="759">
        <f t="shared" si="108"/>
        <v>240</v>
      </c>
      <c r="H133" s="94">
        <f t="shared" si="109"/>
        <v>2.7</v>
      </c>
      <c r="I133" s="95" t="s">
        <v>1576</v>
      </c>
      <c r="J133" s="403"/>
      <c r="K133" s="241"/>
      <c r="L133" s="244">
        <v>240</v>
      </c>
      <c r="M133" s="97"/>
      <c r="N133" s="226"/>
      <c r="O133" s="98"/>
      <c r="P133" s="93">
        <f>IF($I133="","",VLOOKUP($I133,MASTER!$G:$CF,65,0))</f>
        <v>1</v>
      </c>
      <c r="Q133" s="93">
        <f>IF($I133="","",VLOOKUP($I133,MASTER!$G:$CF,37,0))</f>
        <v>8</v>
      </c>
      <c r="R133" s="99">
        <f t="shared" si="111"/>
        <v>32</v>
      </c>
      <c r="S133" s="93">
        <v>8</v>
      </c>
      <c r="T133" s="93">
        <f>IF($I133="","",VLOOKUP($I133,MASTER!$G:$CF,38,0))</f>
        <v>5</v>
      </c>
      <c r="U133" s="93"/>
      <c r="V133" s="100">
        <f t="shared" si="112"/>
        <v>45</v>
      </c>
      <c r="W133" s="170">
        <f t="shared" si="113"/>
        <v>13</v>
      </c>
      <c r="X133" s="101">
        <f t="shared" si="114"/>
        <v>45</v>
      </c>
      <c r="Y133" s="740">
        <f t="shared" si="115"/>
        <v>320</v>
      </c>
      <c r="Z133" s="102">
        <f>+Z132</f>
        <v>0.69444444444444442</v>
      </c>
      <c r="AA133" s="102">
        <f>IF(I133="","",Z133+X133/1440)</f>
        <v>0.72569444444444442</v>
      </c>
      <c r="AB133" s="102"/>
      <c r="AC133" s="102"/>
      <c r="AD133" s="102"/>
      <c r="AE133" s="93">
        <f>IFERROR(IF($I133="","",VLOOKUP($I133,MASTER!$G:$CF,52,0))*$X133,0)</f>
        <v>0</v>
      </c>
      <c r="AF133" s="93">
        <f>IFERROR(IF($I133="","",VLOOKUP($I133,MASTER!$G:$CF,53,0))*$X133,0)</f>
        <v>0</v>
      </c>
      <c r="AG133" s="784">
        <f>X133</f>
        <v>45</v>
      </c>
      <c r="AH133" s="93"/>
      <c r="AI133" s="751"/>
      <c r="AJ133" s="745"/>
      <c r="AK133" s="106">
        <f t="shared" si="124"/>
        <v>240</v>
      </c>
      <c r="AM133" s="104"/>
      <c r="AN133" s="105">
        <f t="shared" si="128"/>
        <v>240</v>
      </c>
      <c r="AO133" s="106">
        <f t="shared" si="129"/>
        <v>45</v>
      </c>
      <c r="AP133" s="107">
        <f t="shared" si="130"/>
        <v>3.125E-2</v>
      </c>
    </row>
    <row r="134" spans="1:42" ht="50.1" customHeight="1">
      <c r="A134" s="271" t="e">
        <f>VLOOKUP($I134,MASTER!$B:$B,2,0)</f>
        <v>#N/A</v>
      </c>
      <c r="C134" s="188"/>
      <c r="D134" s="93" t="str">
        <f>IF($I134="","",VLOOKUP($I134,MASTER!$G:$CF,2,0))</f>
        <v>AES-017</v>
      </c>
      <c r="E134" s="93" t="str">
        <f>IF($I134="","",VLOOKUP($I134,MASTER!$G:$CF,25,0))</f>
        <v>KHS</v>
      </c>
      <c r="F134" s="93">
        <f>IF($I134="","",VLOOKUP($I134,MASTER!$G:$CF,27,0))</f>
        <v>600</v>
      </c>
      <c r="G134" s="759">
        <f t="shared" si="108"/>
        <v>400</v>
      </c>
      <c r="H134" s="94">
        <f t="shared" si="109"/>
        <v>0.7</v>
      </c>
      <c r="I134" s="95" t="s">
        <v>966</v>
      </c>
      <c r="J134" s="403"/>
      <c r="K134" s="241"/>
      <c r="L134" s="244">
        <v>400</v>
      </c>
      <c r="M134" s="97"/>
      <c r="N134" s="226"/>
      <c r="O134" s="98"/>
      <c r="P134" s="93">
        <f>IF($I134="","",VLOOKUP($I134,MASTER!$G:$CF,65,0))</f>
        <v>1</v>
      </c>
      <c r="Q134" s="93">
        <f>IF($I134="","",VLOOKUP($I134,MASTER!$G:$CF,37,0))</f>
        <v>5.9</v>
      </c>
      <c r="R134" s="99">
        <f t="shared" si="111"/>
        <v>39.333333333333336</v>
      </c>
      <c r="S134" s="93">
        <f>IF($I134="","",VLOOKUP($I134,MASTER!$G:$CF,39,0))</f>
        <v>0</v>
      </c>
      <c r="T134" s="93">
        <f>IF($I134="","",VLOOKUP($I134,MASTER!$G:$CF,38,0))</f>
        <v>5</v>
      </c>
      <c r="U134" s="93"/>
      <c r="V134" s="100">
        <f t="shared" si="112"/>
        <v>44.333333333333336</v>
      </c>
      <c r="W134" s="170">
        <f t="shared" si="113"/>
        <v>5</v>
      </c>
      <c r="X134" s="101">
        <f t="shared" si="114"/>
        <v>45</v>
      </c>
      <c r="Y134" s="740">
        <f t="shared" si="115"/>
        <v>533.33333333333337</v>
      </c>
      <c r="Z134" s="102">
        <f>+Z133</f>
        <v>0.69444444444444442</v>
      </c>
      <c r="AA134" s="102">
        <f t="shared" ref="AA134" si="134">IF(I134="","",Z134+X134/1440)</f>
        <v>0.72569444444444442</v>
      </c>
      <c r="AB134" s="102"/>
      <c r="AC134" s="102"/>
      <c r="AD134" s="102"/>
      <c r="AE134" s="93">
        <f>IFERROR(IF($I134="","",VLOOKUP($I134,MASTER!$G:$CF,52,0))*$X134,0)</f>
        <v>0</v>
      </c>
      <c r="AF134" s="784">
        <f>X134</f>
        <v>45</v>
      </c>
      <c r="AG134" s="784"/>
      <c r="AH134" s="93"/>
      <c r="AI134" s="751"/>
      <c r="AJ134" s="745"/>
      <c r="AK134" s="106">
        <f t="shared" si="124"/>
        <v>400</v>
      </c>
      <c r="AL134" t="str">
        <f>I134</f>
        <v>AES-017 BLK</v>
      </c>
      <c r="AM134" s="104">
        <f>Z134</f>
        <v>0.69444444444444442</v>
      </c>
      <c r="AN134" s="105">
        <f t="shared" si="128"/>
        <v>400</v>
      </c>
      <c r="AO134" s="106">
        <f t="shared" si="129"/>
        <v>45</v>
      </c>
      <c r="AP134" s="107">
        <f t="shared" si="130"/>
        <v>3.125E-2</v>
      </c>
    </row>
    <row r="135" spans="1:42" ht="50.1" customHeight="1">
      <c r="A135" s="271" t="e">
        <f>VLOOKUP($I135,MASTER!$B:$B,2,0)</f>
        <v>#N/A</v>
      </c>
      <c r="C135" s="188"/>
      <c r="D135" s="93" t="str">
        <f>IF($I135="","",VLOOKUP($I135,MASTER!$G:$CF,2,0))</f>
        <v>57453-BZ100</v>
      </c>
      <c r="E135" s="93" t="str">
        <f>IF($I135="","",VLOOKUP($I135,MASTER!$G:$CF,25,0))</f>
        <v>C</v>
      </c>
      <c r="F135" s="93">
        <f>IF($I135="","",VLOOKUP($I135,MASTER!$G:$CF,27,0))</f>
        <v>300</v>
      </c>
      <c r="G135" s="759">
        <f t="shared" si="108"/>
        <v>300</v>
      </c>
      <c r="H135" s="94">
        <f t="shared" si="109"/>
        <v>1</v>
      </c>
      <c r="I135" s="95" t="s">
        <v>977</v>
      </c>
      <c r="J135" s="403"/>
      <c r="K135" s="241"/>
      <c r="L135" s="244">
        <v>300</v>
      </c>
      <c r="M135" s="97"/>
      <c r="N135" s="226"/>
      <c r="O135" s="98"/>
      <c r="P135" s="93">
        <f>IF($I135="","",VLOOKUP($I135,MASTER!$G:$CF,65,0))</f>
        <v>3</v>
      </c>
      <c r="Q135" s="93">
        <f>IF($I135="","",VLOOKUP($I135,MASTER!$G:$CF,37,0))</f>
        <v>5.9</v>
      </c>
      <c r="R135" s="99">
        <f t="shared" si="111"/>
        <v>29.5</v>
      </c>
      <c r="S135" s="93">
        <f>IF($I135="","",VLOOKUP($I135,MASTER!$G:$CF,39,0))</f>
        <v>0</v>
      </c>
      <c r="T135" s="93">
        <v>5</v>
      </c>
      <c r="U135" s="93"/>
      <c r="V135" s="100">
        <f t="shared" si="112"/>
        <v>34.5</v>
      </c>
      <c r="W135" s="170">
        <f t="shared" si="113"/>
        <v>15</v>
      </c>
      <c r="X135" s="101">
        <f t="shared" si="114"/>
        <v>35</v>
      </c>
      <c r="Y135" s="740">
        <f t="shared" si="115"/>
        <v>514.28571428571422</v>
      </c>
      <c r="Z135" s="102">
        <f>+AA133</f>
        <v>0.72569444444444442</v>
      </c>
      <c r="AA135" s="102">
        <f t="shared" ref="AA135:AA141" si="135">IF(I135="","",Z135+X135/1440)</f>
        <v>0.75</v>
      </c>
      <c r="AB135" s="102"/>
      <c r="AC135" s="102"/>
      <c r="AD135" s="194"/>
      <c r="AE135" s="93"/>
      <c r="AF135" s="93">
        <f>IFERROR(IF($I135="","",VLOOKUP($I135,MASTER!$G:$CF,53,0))*$X135,0)</f>
        <v>35</v>
      </c>
      <c r="AG135" s="93">
        <f>IFERROR(IF($I135="","",VLOOKUP($I135,MASTER!$G:$CF,54,0))*$X135,0)</f>
        <v>35</v>
      </c>
      <c r="AH135" s="93">
        <f>+AG135</f>
        <v>35</v>
      </c>
      <c r="AI135" s="751"/>
      <c r="AJ135" s="745"/>
      <c r="AK135" s="106">
        <f t="shared" si="124"/>
        <v>900</v>
      </c>
      <c r="AM135" s="104"/>
      <c r="AN135" s="105">
        <f t="shared" si="128"/>
        <v>900</v>
      </c>
      <c r="AO135" s="106">
        <f t="shared" si="129"/>
        <v>105</v>
      </c>
      <c r="AP135" s="107">
        <f t="shared" si="130"/>
        <v>2.4305555555555556E-2</v>
      </c>
    </row>
    <row r="136" spans="1:42" ht="50.1" customHeight="1">
      <c r="A136" s="271" t="e">
        <f>VLOOKUP($I136,MASTER!$B:$B,2,0)</f>
        <v>#N/A</v>
      </c>
      <c r="C136" s="188"/>
      <c r="D136" s="93">
        <f>IF($I136="","",VLOOKUP($I136,MASTER!$G:$CF,2,0))</f>
        <v>0</v>
      </c>
      <c r="E136" s="93">
        <f>IF($I136="","",VLOOKUP($I136,MASTER!$G:$CF,25,0))</f>
        <v>0</v>
      </c>
      <c r="F136" s="93">
        <f>IF($I136="","",VLOOKUP($I136,MASTER!$G:$CF,27,0))</f>
        <v>0</v>
      </c>
      <c r="G136" s="759">
        <f t="shared" si="108"/>
        <v>0</v>
      </c>
      <c r="H136" s="94" t="str">
        <f t="shared" si="109"/>
        <v/>
      </c>
      <c r="I136" s="95" t="s">
        <v>675</v>
      </c>
      <c r="J136" s="403"/>
      <c r="K136" s="241"/>
      <c r="L136" s="244"/>
      <c r="M136" s="97"/>
      <c r="N136" s="226"/>
      <c r="O136" s="98"/>
      <c r="P136" s="93">
        <f>IF($I136="","",VLOOKUP($I136,MASTER!$G:$CF,65,0))</f>
        <v>0</v>
      </c>
      <c r="Q136" s="93">
        <f>IF($I136="","",VLOOKUP($I136,MASTER!$G:$CF,37,0))</f>
        <v>30</v>
      </c>
      <c r="R136" s="99" t="str">
        <f t="shared" si="111"/>
        <v/>
      </c>
      <c r="S136" s="93">
        <f>IF($I136="","",VLOOKUP($I136,MASTER!$G:$CF,39,0))</f>
        <v>0</v>
      </c>
      <c r="T136" s="93">
        <f>IF($I136="","",VLOOKUP($I136,MASTER!$G:$CF,38,0))</f>
        <v>30</v>
      </c>
      <c r="U136" s="93"/>
      <c r="V136" s="100">
        <f t="shared" si="112"/>
        <v>30</v>
      </c>
      <c r="W136" s="170">
        <f t="shared" si="113"/>
        <v>0</v>
      </c>
      <c r="X136" s="101">
        <f t="shared" si="114"/>
        <v>30</v>
      </c>
      <c r="Y136" s="740">
        <f t="shared" si="115"/>
        <v>0</v>
      </c>
      <c r="Z136" s="102">
        <f>+AA135</f>
        <v>0.75</v>
      </c>
      <c r="AA136" s="102">
        <f t="shared" si="135"/>
        <v>0.77083333333333337</v>
      </c>
      <c r="AB136" s="102"/>
      <c r="AC136" s="102"/>
      <c r="AD136" s="102"/>
      <c r="AE136" s="93">
        <f>IFERROR(IF($I136="","",VLOOKUP($I136,MASTER!$G:$CF,52,0))*$X136,0)</f>
        <v>0</v>
      </c>
      <c r="AF136" s="93">
        <f>IFERROR(IF($I136="","",VLOOKUP($I136,MASTER!$G:$CF,53,0))*$X136,0)</f>
        <v>0</v>
      </c>
      <c r="AG136" s="93">
        <f>IFERROR(IF($I136="","",VLOOKUP($I136,MASTER!$G:$CF,54,0))*$X136,0)</f>
        <v>0</v>
      </c>
      <c r="AH136" s="93">
        <f>IFERROR(IF($I136="","",VLOOKUP($I136,MASTER!$G:$CF,55,0))*$X136,0)</f>
        <v>0</v>
      </c>
      <c r="AI136" s="751"/>
      <c r="AJ136" s="745"/>
      <c r="AK136" s="106">
        <f t="shared" si="124"/>
        <v>0</v>
      </c>
      <c r="AM136" s="104"/>
      <c r="AN136" s="105" t="str">
        <f t="shared" si="128"/>
        <v/>
      </c>
      <c r="AO136" s="106">
        <f t="shared" si="129"/>
        <v>0</v>
      </c>
      <c r="AP136" s="107">
        <f t="shared" si="130"/>
        <v>2.0833333333333332E-2</v>
      </c>
    </row>
    <row r="137" spans="1:42" ht="49.5" customHeight="1">
      <c r="A137" s="271" t="e">
        <f>VLOOKUP($I137,MASTER!$B:$B,2,0)</f>
        <v>#N/A</v>
      </c>
      <c r="C137" s="188"/>
      <c r="D137" s="93" t="str">
        <f>IF($I137="","",VLOOKUP($I137,MASTER!$G:$CF,2,0))</f>
        <v>57453-BZ100</v>
      </c>
      <c r="E137" s="93" t="str">
        <f>IF($I137="","",VLOOKUP($I137,MASTER!$G:$CF,25,0))</f>
        <v>C</v>
      </c>
      <c r="F137" s="93">
        <f>IF($I137="","",VLOOKUP($I137,MASTER!$G:$CF,27,0))</f>
        <v>300</v>
      </c>
      <c r="G137" s="759">
        <f t="shared" si="108"/>
        <v>200</v>
      </c>
      <c r="H137" s="94">
        <f t="shared" si="109"/>
        <v>0.7</v>
      </c>
      <c r="I137" s="95" t="s">
        <v>977</v>
      </c>
      <c r="J137" s="403"/>
      <c r="K137" s="241"/>
      <c r="L137" s="244">
        <f>500-L135</f>
        <v>200</v>
      </c>
      <c r="M137" s="97"/>
      <c r="N137" s="226"/>
      <c r="O137" s="98"/>
      <c r="P137" s="93">
        <f>IF($I137="","",VLOOKUP($I137,MASTER!$G:$CF,65,0))</f>
        <v>3</v>
      </c>
      <c r="Q137" s="93">
        <f>IF($I137="","",VLOOKUP($I137,MASTER!$G:$CF,37,0))</f>
        <v>5.9</v>
      </c>
      <c r="R137" s="99">
        <f t="shared" si="111"/>
        <v>19.666666666666668</v>
      </c>
      <c r="S137" s="93">
        <f>IF($I137="","",VLOOKUP($I137,MASTER!$G:$CF,39,0))</f>
        <v>0</v>
      </c>
      <c r="T137" s="93"/>
      <c r="U137" s="93"/>
      <c r="V137" s="100">
        <f t="shared" si="112"/>
        <v>19.666666666666668</v>
      </c>
      <c r="W137" s="170">
        <f t="shared" si="113"/>
        <v>0</v>
      </c>
      <c r="X137" s="101">
        <f t="shared" si="114"/>
        <v>20</v>
      </c>
      <c r="Y137" s="740">
        <f t="shared" si="115"/>
        <v>600</v>
      </c>
      <c r="Z137" s="102">
        <f>+AA136</f>
        <v>0.77083333333333337</v>
      </c>
      <c r="AA137" s="102">
        <f t="shared" si="135"/>
        <v>0.78472222222222221</v>
      </c>
      <c r="AB137" s="102"/>
      <c r="AC137" s="102"/>
      <c r="AD137" s="102"/>
      <c r="AE137" s="93"/>
      <c r="AF137" s="93">
        <f>IFERROR(IF($I137="","",VLOOKUP($I137,MASTER!$G:$CF,53,0))*$X137,0)</f>
        <v>20</v>
      </c>
      <c r="AG137" s="93">
        <f>IFERROR(IF($I137="","",VLOOKUP($I137,MASTER!$G:$CF,54,0))*$X137,0)</f>
        <v>20</v>
      </c>
      <c r="AH137" s="93">
        <f>+AG137</f>
        <v>20</v>
      </c>
      <c r="AI137" s="751"/>
      <c r="AJ137" s="745"/>
      <c r="AK137" s="106">
        <f t="shared" si="124"/>
        <v>600</v>
      </c>
      <c r="AM137" s="104"/>
      <c r="AN137" s="105">
        <f t="shared" ref="AN137:AN149" si="136">IF(L137="","",L137*P137)</f>
        <v>600</v>
      </c>
      <c r="AO137" s="106">
        <f t="shared" ref="AO137:AO149" si="137">IF(X137="","",X137*P137)</f>
        <v>60</v>
      </c>
      <c r="AP137" s="107">
        <f t="shared" ref="AP137:AP149" si="138">+X137/(60*24)</f>
        <v>1.3888888888888888E-2</v>
      </c>
    </row>
    <row r="138" spans="1:42" ht="50.1" customHeight="1">
      <c r="A138" s="271" t="e">
        <f>VLOOKUP($I138,MASTER!$B:$B,2,0)</f>
        <v>#N/A</v>
      </c>
      <c r="C138" s="188"/>
      <c r="D138" s="93" t="str">
        <f>IF($I138="","",VLOOKUP($I138,MASTER!$G:$CF,2,0))</f>
        <v>AE-0091</v>
      </c>
      <c r="E138" s="93" t="str">
        <f>IF($I138="","",VLOOKUP($I138,MASTER!$G:$CF,25,0))</f>
        <v>KHS</v>
      </c>
      <c r="F138" s="93">
        <f>IF($I138="","",VLOOKUP($I138,MASTER!$G:$CF,27,0))</f>
        <v>600</v>
      </c>
      <c r="G138" s="759">
        <f t="shared" si="108"/>
        <v>500</v>
      </c>
      <c r="H138" s="94">
        <f t="shared" si="109"/>
        <v>0.9</v>
      </c>
      <c r="I138" s="95" t="s">
        <v>964</v>
      </c>
      <c r="J138" s="403" t="s">
        <v>1590</v>
      </c>
      <c r="K138" s="241"/>
      <c r="L138" s="244">
        <v>500</v>
      </c>
      <c r="M138" s="97"/>
      <c r="N138" s="226"/>
      <c r="O138" s="98"/>
      <c r="P138" s="93">
        <f>IF($I138="","",VLOOKUP($I138,MASTER!$G:$CF,65,0))</f>
        <v>1</v>
      </c>
      <c r="Q138" s="93">
        <f>IF($I138="","",VLOOKUP($I138,MASTER!$G:$CF,37,0))</f>
        <v>5.9</v>
      </c>
      <c r="R138" s="99">
        <f t="shared" si="111"/>
        <v>49.166666666666664</v>
      </c>
      <c r="S138" s="93">
        <v>5</v>
      </c>
      <c r="T138" s="93">
        <v>5</v>
      </c>
      <c r="U138" s="93"/>
      <c r="V138" s="100">
        <f t="shared" si="112"/>
        <v>59.166666666666664</v>
      </c>
      <c r="W138" s="170">
        <f t="shared" si="113"/>
        <v>10</v>
      </c>
      <c r="X138" s="101">
        <f t="shared" si="114"/>
        <v>60</v>
      </c>
      <c r="Y138" s="740">
        <f t="shared" si="115"/>
        <v>500.00000000000006</v>
      </c>
      <c r="Z138" s="102">
        <f>+AA137</f>
        <v>0.78472222222222221</v>
      </c>
      <c r="AA138" s="102">
        <f t="shared" si="135"/>
        <v>0.82638888888888884</v>
      </c>
      <c r="AB138" s="102"/>
      <c r="AC138" s="102"/>
      <c r="AD138" s="102" t="s">
        <v>1601</v>
      </c>
      <c r="AE138" s="93">
        <f>IFERROR(IF($I138="","",VLOOKUP($I138,MASTER!$G:$CF,52,0))*$X138,0)</f>
        <v>0</v>
      </c>
      <c r="AF138" s="93">
        <f>IFERROR(IF($I138="","",VLOOKUP($I138,MASTER!$G:$CF,53,0))*$X138,0)</f>
        <v>0</v>
      </c>
      <c r="AG138" s="93">
        <f>IFERROR(IF($I138="","",VLOOKUP($I138,MASTER!$G:$CF,54,0))*$X138,0)</f>
        <v>0</v>
      </c>
      <c r="AH138" s="93">
        <f>IFERROR(IF($I138="","",VLOOKUP($I138,MASTER!$G:$CF,55,0))*$X138,0)</f>
        <v>60</v>
      </c>
      <c r="AI138" s="751"/>
      <c r="AJ138" s="745"/>
      <c r="AK138" s="106">
        <f t="shared" si="124"/>
        <v>500</v>
      </c>
      <c r="AM138" s="104"/>
      <c r="AN138" s="105">
        <f>IF(L138="","",L138*P138)</f>
        <v>500</v>
      </c>
      <c r="AO138" s="106">
        <f>IF(X138="","",X138*P138)</f>
        <v>60</v>
      </c>
      <c r="AP138" s="107">
        <f>+X138/(60*24)</f>
        <v>4.1666666666666664E-2</v>
      </c>
    </row>
    <row r="139" spans="1:42" ht="50.1" customHeight="1">
      <c r="A139" s="271" t="e">
        <f>VLOOKUP($I139,MASTER!$B:$B,2,0)</f>
        <v>#N/A</v>
      </c>
      <c r="C139" s="188"/>
      <c r="D139" s="93" t="str">
        <f>IF($I139="","",VLOOKUP($I139,MASTER!$G:$CF,2,0))</f>
        <v>NA-053/56</v>
      </c>
      <c r="E139" s="93" t="str">
        <f>IF($I139="","",VLOOKUP($I139,MASTER!$G:$CF,25,0))</f>
        <v>KHS</v>
      </c>
      <c r="F139" s="93">
        <f>IF($I139="","",VLOOKUP($I139,MASTER!$G:$CF,27,0))</f>
        <v>600</v>
      </c>
      <c r="G139" s="759">
        <f t="shared" si="108"/>
        <v>500</v>
      </c>
      <c r="H139" s="94">
        <f t="shared" si="109"/>
        <v>0.9</v>
      </c>
      <c r="I139" s="95" t="s">
        <v>974</v>
      </c>
      <c r="J139" s="403"/>
      <c r="K139" s="241"/>
      <c r="L139" s="244">
        <v>500</v>
      </c>
      <c r="M139" s="97"/>
      <c r="N139" s="226"/>
      <c r="O139" s="98"/>
      <c r="P139" s="93">
        <f>IF($I139="","",VLOOKUP($I139,MASTER!$G:$CF,65,0))</f>
        <v>1</v>
      </c>
      <c r="Q139" s="93">
        <f>IF($I139="","",VLOOKUP($I139,MASTER!$G:$CF,37,0))</f>
        <v>5.9</v>
      </c>
      <c r="R139" s="99">
        <f t="shared" si="111"/>
        <v>49.166666666666664</v>
      </c>
      <c r="S139" s="93">
        <v>5</v>
      </c>
      <c r="T139" s="93">
        <v>5</v>
      </c>
      <c r="U139" s="93"/>
      <c r="V139" s="100">
        <f t="shared" ref="V139" si="139">IF(I139="","",SUM(R139:T139))</f>
        <v>59.166666666666664</v>
      </c>
      <c r="W139" s="170">
        <f t="shared" si="113"/>
        <v>10</v>
      </c>
      <c r="X139" s="101">
        <f t="shared" ref="X139" si="140">IF(V139="","",ROUNDUP(V139,0))</f>
        <v>60</v>
      </c>
      <c r="Y139" s="740">
        <f t="shared" si="115"/>
        <v>500.00000000000006</v>
      </c>
      <c r="Z139" s="102">
        <f>+Z138</f>
        <v>0.78472222222222221</v>
      </c>
      <c r="AA139" s="102">
        <f t="shared" si="135"/>
        <v>0.82638888888888884</v>
      </c>
      <c r="AB139" s="102"/>
      <c r="AC139" s="102"/>
      <c r="AD139" s="102"/>
      <c r="AE139" s="93">
        <f>IFERROR(IF($I139="","",VLOOKUP($I139,MASTER!$G:$CF,52,0))*$X139,0)</f>
        <v>0</v>
      </c>
      <c r="AF139" s="93">
        <f>IFERROR(IF($I139="","",VLOOKUP($I139,MASTER!$G:$CF,53,0))*$X139,0)</f>
        <v>0</v>
      </c>
      <c r="AG139" s="784">
        <f>X139</f>
        <v>60</v>
      </c>
      <c r="AH139" s="93"/>
      <c r="AI139" s="751"/>
      <c r="AJ139" s="745"/>
      <c r="AK139" s="106">
        <f t="shared" ref="AK139" si="141">IF(L139="",0,P139*L139)</f>
        <v>500</v>
      </c>
      <c r="AM139" s="104"/>
      <c r="AN139" s="105">
        <f t="shared" ref="AN139" si="142">IF(L139="","",L139*P139)</f>
        <v>500</v>
      </c>
      <c r="AO139" s="106">
        <f t="shared" ref="AO139" si="143">IF(X139="","",X139*P139)</f>
        <v>60</v>
      </c>
      <c r="AP139" s="107">
        <f t="shared" ref="AP139" si="144">+X139/(60*24)</f>
        <v>4.1666666666666664E-2</v>
      </c>
    </row>
    <row r="140" spans="1:42" ht="49.5" customHeight="1">
      <c r="A140" s="271" t="e">
        <f>VLOOKUP($I140,MASTER!$B:$B,2,0)</f>
        <v>#N/A</v>
      </c>
      <c r="C140" s="188"/>
      <c r="D140" s="93" t="str">
        <f>IF($I140="","",VLOOKUP($I140,MASTER!$G:$CF,2,0))</f>
        <v>PB-015</v>
      </c>
      <c r="E140" s="93" t="str">
        <f>IF($I140="","",VLOOKUP($I140,MASTER!$G:$CF,25,0))</f>
        <v>KHS</v>
      </c>
      <c r="F140" s="93">
        <f>IF($I140="","",VLOOKUP($I140,MASTER!$G:$CF,27,0))</f>
        <v>180</v>
      </c>
      <c r="G140" s="759">
        <f t="shared" si="108"/>
        <v>480</v>
      </c>
      <c r="H140" s="94">
        <f t="shared" si="109"/>
        <v>2.7</v>
      </c>
      <c r="I140" s="95" t="s">
        <v>630</v>
      </c>
      <c r="J140" s="403"/>
      <c r="K140" s="241"/>
      <c r="L140" s="244">
        <v>480</v>
      </c>
      <c r="M140" s="97"/>
      <c r="N140" s="226"/>
      <c r="O140" s="98"/>
      <c r="P140" s="93">
        <f>IF($I140="","",VLOOKUP($I140,MASTER!$G:$CF,65,0))</f>
        <v>1</v>
      </c>
      <c r="Q140" s="93">
        <f>IF($I140="","",VLOOKUP($I140,MASTER!$G:$CF,37,0))</f>
        <v>6.05</v>
      </c>
      <c r="R140" s="99">
        <f t="shared" si="111"/>
        <v>48.4</v>
      </c>
      <c r="S140" s="93">
        <v>6</v>
      </c>
      <c r="T140" s="93">
        <v>5</v>
      </c>
      <c r="U140" s="93"/>
      <c r="V140" s="100">
        <f>IF(I140="","",SUM(R140:T140))</f>
        <v>59.4</v>
      </c>
      <c r="W140" s="170">
        <f t="shared" si="113"/>
        <v>11</v>
      </c>
      <c r="X140" s="101">
        <f>IF(V140="","",ROUNDUP(V140,0))</f>
        <v>60</v>
      </c>
      <c r="Y140" s="740">
        <f t="shared" si="115"/>
        <v>480</v>
      </c>
      <c r="Z140" s="102">
        <f>+Z139</f>
        <v>0.78472222222222221</v>
      </c>
      <c r="AA140" s="102">
        <f t="shared" si="135"/>
        <v>0.82638888888888884</v>
      </c>
      <c r="AB140" s="102"/>
      <c r="AC140" s="102"/>
      <c r="AD140" s="102"/>
      <c r="AE140" s="93">
        <f>IFERROR(IF($I140="","",VLOOKUP($I140,MASTER!$G:$CF,52,0))*$X140,0)</f>
        <v>0</v>
      </c>
      <c r="AF140" s="784">
        <f>X140</f>
        <v>60</v>
      </c>
      <c r="AG140" s="784"/>
      <c r="AH140" s="93"/>
      <c r="AI140" s="751"/>
      <c r="AJ140" s="745"/>
      <c r="AK140" s="106">
        <f t="shared" ref="AK140:AK149" si="145">IF(L140="",0,P140*L140)</f>
        <v>480</v>
      </c>
      <c r="AM140" s="104"/>
      <c r="AN140" s="105">
        <f t="shared" ref="AN140" si="146">IF(L140="","",L140*P140)</f>
        <v>480</v>
      </c>
      <c r="AO140" s="106">
        <f t="shared" ref="AO140" si="147">IF(X140="","",X140*P140)</f>
        <v>60</v>
      </c>
      <c r="AP140" s="107">
        <f>+X140/(60*24)</f>
        <v>4.1666666666666664E-2</v>
      </c>
    </row>
    <row r="141" spans="1:42" ht="50.1" customHeight="1">
      <c r="A141" s="271" t="e">
        <f>VLOOKUP($I141,MASTER!$B:$B,2,0)</f>
        <v>#N/A</v>
      </c>
      <c r="C141" s="188"/>
      <c r="D141" s="93" t="str">
        <f>IF($I141="","",VLOOKUP($I141,MASTER!$G:$CF,2,0))</f>
        <v>57469-BZ040</v>
      </c>
      <c r="E141" s="93" t="str">
        <f>IF($I141="","",VLOOKUP($I141,MASTER!$G:$CF,25,0))</f>
        <v>C</v>
      </c>
      <c r="F141" s="93">
        <f>IF($I141="","",VLOOKUP($I141,MASTER!$G:$CF,27,0))</f>
        <v>300</v>
      </c>
      <c r="G141" s="759">
        <f t="shared" si="108"/>
        <v>600</v>
      </c>
      <c r="H141" s="94">
        <f t="shared" si="109"/>
        <v>2</v>
      </c>
      <c r="I141" s="95" t="s">
        <v>965</v>
      </c>
      <c r="J141" s="403"/>
      <c r="K141" s="241"/>
      <c r="L141" s="244">
        <v>600</v>
      </c>
      <c r="M141" s="97"/>
      <c r="N141" s="226"/>
      <c r="O141" s="98"/>
      <c r="P141" s="93">
        <f>IF($I141="","",VLOOKUP($I141,MASTER!$G:$CF,65,0))</f>
        <v>3</v>
      </c>
      <c r="Q141" s="93">
        <f>IF($I141="","",VLOOKUP($I141,MASTER!$G:$CF,37,0))</f>
        <v>5.9</v>
      </c>
      <c r="R141" s="99">
        <f t="shared" si="111"/>
        <v>59</v>
      </c>
      <c r="S141" s="93">
        <f>IF($I141="","",VLOOKUP($I141,MASTER!$G:$CF,39,0))</f>
        <v>0</v>
      </c>
      <c r="T141" s="93">
        <v>6</v>
      </c>
      <c r="U141" s="93"/>
      <c r="V141" s="100">
        <f>IF(I141="","",SUM(R141:T141))</f>
        <v>65</v>
      </c>
      <c r="W141" s="170">
        <f t="shared" si="113"/>
        <v>18</v>
      </c>
      <c r="X141" s="101">
        <f>IF(V141="","",ROUNDUP(V141,0))</f>
        <v>65</v>
      </c>
      <c r="Y141" s="740">
        <f t="shared" si="115"/>
        <v>553.84615384615381</v>
      </c>
      <c r="Z141" s="102">
        <f>+AA140</f>
        <v>0.82638888888888884</v>
      </c>
      <c r="AA141" s="102">
        <f t="shared" si="135"/>
        <v>0.87152777777777768</v>
      </c>
      <c r="AB141" s="102"/>
      <c r="AC141" s="102"/>
      <c r="AD141" s="102"/>
      <c r="AE141" s="93"/>
      <c r="AF141" s="93">
        <f>IFERROR(IF($I141="","",VLOOKUP($I141,MASTER!$G:$CF,53,0))*$X141,0)</f>
        <v>65</v>
      </c>
      <c r="AG141" s="93">
        <f>IFERROR(IF($I141="","",VLOOKUP($I141,MASTER!$G:$CF,54,0))*$X141,0)</f>
        <v>65</v>
      </c>
      <c r="AH141" s="93">
        <f>+AG141</f>
        <v>65</v>
      </c>
      <c r="AI141" s="751"/>
      <c r="AJ141" s="745"/>
      <c r="AK141" s="106">
        <f t="shared" si="145"/>
        <v>1800</v>
      </c>
      <c r="AM141" s="104"/>
      <c r="AN141" s="105">
        <f t="shared" ref="AN141" si="148">IF(L141="","",L141*P141)</f>
        <v>1800</v>
      </c>
      <c r="AO141" s="106">
        <f t="shared" ref="AO141" si="149">IF(X141="","",X141*P141)</f>
        <v>195</v>
      </c>
      <c r="AP141" s="107">
        <f t="shared" ref="AP141" si="150">+X141/(60*24)</f>
        <v>4.5138888888888888E-2</v>
      </c>
    </row>
    <row r="142" spans="1:42" ht="50.1" customHeight="1">
      <c r="A142" s="271" t="e">
        <f>VLOOKUP($I142,MASTER!$B:$B,2,0)</f>
        <v>#REF!</v>
      </c>
      <c r="C142" s="188"/>
      <c r="D142" s="93"/>
      <c r="E142" s="93"/>
      <c r="F142" s="93"/>
      <c r="G142" s="759"/>
      <c r="H142" s="94"/>
      <c r="I142" s="95" t="s">
        <v>561</v>
      </c>
      <c r="J142" s="403"/>
      <c r="K142" s="241"/>
      <c r="L142" s="244"/>
      <c r="M142" s="97"/>
      <c r="N142" s="226"/>
      <c r="O142" s="98"/>
      <c r="P142" s="93"/>
      <c r="Q142" s="93"/>
      <c r="R142" s="99"/>
      <c r="S142" s="93"/>
      <c r="T142" s="93"/>
      <c r="U142" s="93"/>
      <c r="V142" s="100"/>
      <c r="W142" s="170"/>
      <c r="X142" s="101"/>
      <c r="Y142" s="740"/>
      <c r="Z142" s="102"/>
      <c r="AA142" s="102"/>
      <c r="AB142" s="102"/>
      <c r="AC142" s="102"/>
      <c r="AD142" s="102" t="s">
        <v>1600</v>
      </c>
      <c r="AE142" s="93"/>
      <c r="AF142" s="93">
        <f>IFERROR(IF($I142="","",VLOOKUP($I142,MASTER!$G:$CF,53,0))*$X142,0)</f>
        <v>0</v>
      </c>
      <c r="AG142" s="93">
        <f>IFERROR(IF($I142="","",VLOOKUP($I142,MASTER!$G:$CF,54,0))*$X142,0)</f>
        <v>0</v>
      </c>
      <c r="AH142" s="93">
        <f>+AG142</f>
        <v>0</v>
      </c>
      <c r="AI142" s="751"/>
      <c r="AJ142" s="745"/>
      <c r="AK142" s="106">
        <f t="shared" si="145"/>
        <v>0</v>
      </c>
      <c r="AM142" s="104"/>
      <c r="AN142" s="105" t="str">
        <f t="shared" ref="AN142:AN148" si="151">IF(L142="","",L142*P142)</f>
        <v/>
      </c>
      <c r="AO142" s="106" t="str">
        <f t="shared" ref="AO142:AO148" si="152">IF(X142="","",X142*P142)</f>
        <v/>
      </c>
      <c r="AP142" s="107">
        <f t="shared" ref="AP142" si="153">+X142/(60*24)</f>
        <v>0</v>
      </c>
    </row>
    <row r="143" spans="1:42" ht="50.1" customHeight="1">
      <c r="A143" s="271" t="e">
        <f>VLOOKUP($I143,MASTER!$B:$B,2,0)</f>
        <v>#N/A</v>
      </c>
      <c r="C143" s="188"/>
      <c r="D143" s="93"/>
      <c r="E143" s="93"/>
      <c r="F143" s="93"/>
      <c r="G143" s="759"/>
      <c r="H143" s="94"/>
      <c r="I143" s="95" t="s">
        <v>973</v>
      </c>
      <c r="J143" s="403"/>
      <c r="K143" s="241"/>
      <c r="L143" s="244"/>
      <c r="M143" s="97"/>
      <c r="N143" s="226"/>
      <c r="O143" s="98"/>
      <c r="P143" s="93"/>
      <c r="Q143" s="93"/>
      <c r="R143" s="99"/>
      <c r="S143" s="93"/>
      <c r="T143" s="93"/>
      <c r="U143" s="93"/>
      <c r="V143" s="100"/>
      <c r="W143" s="170"/>
      <c r="X143" s="101"/>
      <c r="Y143" s="740"/>
      <c r="Z143" s="102"/>
      <c r="AA143" s="102"/>
      <c r="AB143" s="102"/>
      <c r="AC143" s="102"/>
      <c r="AD143" s="102" t="s">
        <v>1600</v>
      </c>
      <c r="AE143" s="93"/>
      <c r="AF143" s="93">
        <f>IFERROR(IF($I143="","",VLOOKUP($I143,MASTER!$G:$CF,53,0))*$X143,0)</f>
        <v>0</v>
      </c>
      <c r="AG143" s="93">
        <f>IFERROR(IF($I143="","",VLOOKUP($I143,MASTER!$G:$CF,54,0))*$X143,0)</f>
        <v>0</v>
      </c>
      <c r="AH143" s="93">
        <f>+AG143</f>
        <v>0</v>
      </c>
      <c r="AI143" s="751"/>
      <c r="AJ143" s="745"/>
      <c r="AK143" s="106">
        <f t="shared" si="145"/>
        <v>0</v>
      </c>
      <c r="AM143" s="104"/>
      <c r="AN143" s="105" t="str">
        <f t="shared" si="151"/>
        <v/>
      </c>
      <c r="AO143" s="106" t="str">
        <f t="shared" si="152"/>
        <v/>
      </c>
      <c r="AP143" s="107">
        <f t="shared" ref="AP143:AP148" si="154">+X143/(60*24)</f>
        <v>0</v>
      </c>
    </row>
    <row r="144" spans="1:42" ht="50.1" customHeight="1">
      <c r="A144" s="271" t="e">
        <f>VLOOKUP($I144,MASTER!$B:$B,2,0)</f>
        <v>#N/A</v>
      </c>
      <c r="C144" s="188"/>
      <c r="D144" s="93"/>
      <c r="E144" s="93"/>
      <c r="F144" s="93"/>
      <c r="G144" s="759"/>
      <c r="H144" s="94"/>
      <c r="I144" s="95" t="s">
        <v>1566</v>
      </c>
      <c r="J144" s="403"/>
      <c r="K144" s="241"/>
      <c r="L144" s="244"/>
      <c r="M144" s="97"/>
      <c r="N144" s="226"/>
      <c r="O144" s="98"/>
      <c r="P144" s="93"/>
      <c r="Q144" s="93"/>
      <c r="R144" s="99"/>
      <c r="S144" s="93"/>
      <c r="T144" s="93"/>
      <c r="U144" s="93"/>
      <c r="V144" s="100"/>
      <c r="W144" s="170"/>
      <c r="X144" s="101"/>
      <c r="Y144" s="740"/>
      <c r="Z144" s="102"/>
      <c r="AA144" s="102"/>
      <c r="AB144" s="102"/>
      <c r="AC144" s="102"/>
      <c r="AD144" s="102" t="s">
        <v>1600</v>
      </c>
      <c r="AE144" s="93"/>
      <c r="AF144" s="93">
        <f>IFERROR(IF($I144="","",VLOOKUP($I144,MASTER!$G:$CF,53,0))*$X144,0)</f>
        <v>0</v>
      </c>
      <c r="AG144" s="93">
        <f>IFERROR(IF($I144="","",VLOOKUP($I144,MASTER!$G:$CF,54,0))*$X144,0)</f>
        <v>0</v>
      </c>
      <c r="AH144" s="93">
        <f>+AG144</f>
        <v>0</v>
      </c>
      <c r="AI144" s="751"/>
      <c r="AJ144" s="745"/>
      <c r="AK144" s="106">
        <f t="shared" si="145"/>
        <v>0</v>
      </c>
      <c r="AM144" s="104"/>
      <c r="AN144" s="105" t="str">
        <f t="shared" si="151"/>
        <v/>
      </c>
      <c r="AO144" s="106" t="str">
        <f t="shared" si="152"/>
        <v/>
      </c>
      <c r="AP144" s="107">
        <f t="shared" si="154"/>
        <v>0</v>
      </c>
    </row>
    <row r="145" spans="1:42" ht="50.1" customHeight="1">
      <c r="A145" s="271" t="e">
        <f>VLOOKUP($I145,MASTER!$B:$B,2,0)</f>
        <v>#N/A</v>
      </c>
      <c r="C145" s="188"/>
      <c r="D145" s="93"/>
      <c r="E145" s="93"/>
      <c r="F145" s="93"/>
      <c r="G145" s="759"/>
      <c r="H145" s="94"/>
      <c r="I145" s="95" t="s">
        <v>825</v>
      </c>
      <c r="J145" s="403"/>
      <c r="K145" s="241"/>
      <c r="L145" s="244"/>
      <c r="M145" s="97"/>
      <c r="N145" s="226"/>
      <c r="O145" s="98"/>
      <c r="P145" s="93"/>
      <c r="Q145" s="93"/>
      <c r="R145" s="99"/>
      <c r="S145" s="93"/>
      <c r="T145" s="93"/>
      <c r="U145" s="93"/>
      <c r="V145" s="100"/>
      <c r="W145" s="170"/>
      <c r="X145" s="101"/>
      <c r="Y145" s="740"/>
      <c r="Z145" s="102"/>
      <c r="AA145" s="102"/>
      <c r="AB145" s="102"/>
      <c r="AC145" s="102"/>
      <c r="AD145" s="102" t="s">
        <v>1600</v>
      </c>
      <c r="AE145" s="93">
        <f>IFERROR(IF($I145="","",VLOOKUP($I145,MASTER!$G:$CF,52,0))*$X145,0)</f>
        <v>0</v>
      </c>
      <c r="AF145" s="93">
        <f>IFERROR(IF($I145="","",VLOOKUP($I145,MASTER!$G:$CF,53,0))*$X145,0)</f>
        <v>0</v>
      </c>
      <c r="AG145" s="93">
        <f>IFERROR(IF($I145="","",VLOOKUP($I145,MASTER!$G:$CF,54,0))*$X145,0)</f>
        <v>0</v>
      </c>
      <c r="AH145" s="93">
        <f>IFERROR(IF($I145="","",VLOOKUP($I145,MASTER!$G:$CF,55,0))*$X145,0)</f>
        <v>0</v>
      </c>
      <c r="AI145" s="751"/>
      <c r="AJ145" s="745"/>
      <c r="AK145" s="106">
        <f t="shared" si="145"/>
        <v>0</v>
      </c>
      <c r="AM145" s="104"/>
      <c r="AN145" s="105" t="str">
        <f t="shared" si="151"/>
        <v/>
      </c>
      <c r="AO145" s="106" t="str">
        <f t="shared" si="152"/>
        <v/>
      </c>
      <c r="AP145" s="107">
        <f t="shared" si="154"/>
        <v>0</v>
      </c>
    </row>
    <row r="146" spans="1:42" ht="50.1" customHeight="1">
      <c r="A146" s="271" t="e">
        <f>VLOOKUP($I146,MASTER!$B:$B,2,0)</f>
        <v>#REF!</v>
      </c>
      <c r="C146" s="188"/>
      <c r="D146" s="93"/>
      <c r="E146" s="93"/>
      <c r="F146" s="93"/>
      <c r="G146" s="759"/>
      <c r="H146" s="94"/>
      <c r="I146" s="95" t="s">
        <v>371</v>
      </c>
      <c r="J146" s="403" t="s">
        <v>1589</v>
      </c>
      <c r="K146" s="241"/>
      <c r="L146" s="244"/>
      <c r="M146" s="97"/>
      <c r="N146" s="226"/>
      <c r="O146" s="98"/>
      <c r="P146" s="93"/>
      <c r="Q146" s="93"/>
      <c r="R146" s="99"/>
      <c r="S146" s="93"/>
      <c r="T146" s="93"/>
      <c r="U146" s="93"/>
      <c r="V146" s="100"/>
      <c r="W146" s="170"/>
      <c r="X146" s="101"/>
      <c r="Y146" s="740"/>
      <c r="Z146" s="102"/>
      <c r="AA146" s="102"/>
      <c r="AB146" s="102"/>
      <c r="AC146" s="102"/>
      <c r="AD146" s="102" t="s">
        <v>1600</v>
      </c>
      <c r="AE146" s="93">
        <f>IFERROR(IF($I146="","",VLOOKUP($I146,MASTER!$G:$CF,52,0))*$X146,0)</f>
        <v>0</v>
      </c>
      <c r="AF146" s="784">
        <f>X146</f>
        <v>0</v>
      </c>
      <c r="AG146" s="93">
        <f>IFERROR(IF($I146="","",VLOOKUP($I146,MASTER!$G:$CF,54,0))*$X146,0)</f>
        <v>0</v>
      </c>
      <c r="AH146" s="93">
        <f>IFERROR(IF($I146="","",VLOOKUP($I146,MASTER!$G:$CF,55,0))*$X146,0)</f>
        <v>0</v>
      </c>
      <c r="AI146" s="751"/>
      <c r="AJ146" s="745"/>
      <c r="AK146" s="106">
        <f t="shared" si="145"/>
        <v>0</v>
      </c>
      <c r="AM146" s="104"/>
      <c r="AN146" s="105" t="str">
        <f t="shared" si="151"/>
        <v/>
      </c>
      <c r="AO146" s="106" t="str">
        <f t="shared" si="152"/>
        <v/>
      </c>
      <c r="AP146" s="107">
        <f t="shared" si="154"/>
        <v>0</v>
      </c>
    </row>
    <row r="147" spans="1:42" ht="50.1" customHeight="1">
      <c r="A147" s="271" t="e">
        <f>VLOOKUP($I147,MASTER!$B:$B,2,0)</f>
        <v>#N/A</v>
      </c>
      <c r="C147" s="188"/>
      <c r="D147" s="93"/>
      <c r="E147" s="93"/>
      <c r="F147" s="93"/>
      <c r="G147" s="759"/>
      <c r="H147" s="94"/>
      <c r="I147" s="95" t="s">
        <v>849</v>
      </c>
      <c r="J147" s="403"/>
      <c r="K147" s="241"/>
      <c r="L147" s="244"/>
      <c r="M147" s="97"/>
      <c r="N147" s="226"/>
      <c r="O147" s="98"/>
      <c r="P147" s="93"/>
      <c r="Q147" s="93"/>
      <c r="R147" s="99"/>
      <c r="S147" s="93"/>
      <c r="T147" s="93"/>
      <c r="U147" s="93"/>
      <c r="V147" s="100"/>
      <c r="W147" s="170"/>
      <c r="X147" s="101"/>
      <c r="Y147" s="740"/>
      <c r="Z147" s="102"/>
      <c r="AA147" s="102"/>
      <c r="AB147" s="102"/>
      <c r="AC147" s="102"/>
      <c r="AD147" s="102" t="s">
        <v>1600</v>
      </c>
      <c r="AE147" s="93">
        <f>IFERROR(IF($I147="","",VLOOKUP($I147,MASTER!$G:$CF,52,0))*$X147,0)</f>
        <v>0</v>
      </c>
      <c r="AF147" s="93">
        <f>IFERROR(IF($I147="","",VLOOKUP($I147,MASTER!$G:$CF,53,0))*$X147,0)</f>
        <v>0</v>
      </c>
      <c r="AG147" s="784">
        <f>X147</f>
        <v>0</v>
      </c>
      <c r="AH147" s="93"/>
      <c r="AI147" s="751"/>
      <c r="AJ147" s="745"/>
      <c r="AK147" s="106">
        <f t="shared" si="145"/>
        <v>0</v>
      </c>
      <c r="AM147" s="104"/>
      <c r="AN147" s="105" t="str">
        <f t="shared" si="151"/>
        <v/>
      </c>
      <c r="AO147" s="106" t="str">
        <f t="shared" si="152"/>
        <v/>
      </c>
      <c r="AP147" s="107">
        <f t="shared" si="154"/>
        <v>0</v>
      </c>
    </row>
    <row r="148" spans="1:42" ht="50.1" customHeight="1">
      <c r="A148" s="271" t="e">
        <f>VLOOKUP($I148,MASTER!$B:$B,2,0)</f>
        <v>#REF!</v>
      </c>
      <c r="C148" s="188"/>
      <c r="D148" s="93"/>
      <c r="E148" s="93"/>
      <c r="F148" s="93"/>
      <c r="G148" s="759"/>
      <c r="H148" s="94"/>
      <c r="I148" s="95" t="s">
        <v>343</v>
      </c>
      <c r="J148" s="403"/>
      <c r="K148" s="241"/>
      <c r="L148" s="244"/>
      <c r="M148" s="97"/>
      <c r="N148" s="226"/>
      <c r="O148" s="98"/>
      <c r="P148" s="93"/>
      <c r="Q148" s="93"/>
      <c r="R148" s="99"/>
      <c r="S148" s="93"/>
      <c r="T148" s="93"/>
      <c r="U148" s="93"/>
      <c r="V148" s="100"/>
      <c r="W148" s="170"/>
      <c r="X148" s="101"/>
      <c r="Y148" s="740"/>
      <c r="Z148" s="102"/>
      <c r="AA148" s="102"/>
      <c r="AB148" s="102"/>
      <c r="AC148" s="102"/>
      <c r="AD148" s="102" t="s">
        <v>1600</v>
      </c>
      <c r="AE148" s="93">
        <f>IFERROR(IF($I148="","",VLOOKUP($I148,MASTER!$G:$CF,52,0))*$X148,0)</f>
        <v>0</v>
      </c>
      <c r="AF148" s="784">
        <f>X148</f>
        <v>0</v>
      </c>
      <c r="AG148" s="93">
        <f>IFERROR(IF($I148="","",VLOOKUP($I148,MASTER!$G:$CF,54,0))*$X148,0)</f>
        <v>0</v>
      </c>
      <c r="AH148" s="93"/>
      <c r="AI148" s="751"/>
      <c r="AJ148" s="745"/>
      <c r="AK148" s="106">
        <f t="shared" si="145"/>
        <v>0</v>
      </c>
      <c r="AM148" s="104"/>
      <c r="AN148" s="105" t="str">
        <f t="shared" si="151"/>
        <v/>
      </c>
      <c r="AO148" s="106" t="str">
        <f t="shared" si="152"/>
        <v/>
      </c>
      <c r="AP148" s="107">
        <f t="shared" si="154"/>
        <v>0</v>
      </c>
    </row>
    <row r="149" spans="1:42" ht="50.1" customHeight="1" thickBot="1">
      <c r="A149" s="271" t="e">
        <f>VLOOKUP($I149,MASTER!$B:$B,2,0)</f>
        <v>#N/A</v>
      </c>
      <c r="C149" s="188"/>
      <c r="D149" s="93"/>
      <c r="E149" s="93"/>
      <c r="F149" s="93"/>
      <c r="G149" s="759"/>
      <c r="H149" s="94"/>
      <c r="I149" s="95" t="s">
        <v>834</v>
      </c>
      <c r="J149" s="403"/>
      <c r="K149" s="241"/>
      <c r="L149" s="244"/>
      <c r="M149" s="97"/>
      <c r="N149" s="226"/>
      <c r="O149" s="98"/>
      <c r="P149" s="93"/>
      <c r="Q149" s="93"/>
      <c r="R149" s="99"/>
      <c r="S149" s="93"/>
      <c r="T149" s="93"/>
      <c r="U149" s="93"/>
      <c r="V149" s="100"/>
      <c r="W149" s="170"/>
      <c r="X149" s="101"/>
      <c r="Y149" s="740"/>
      <c r="Z149" s="102"/>
      <c r="AA149" s="102"/>
      <c r="AB149" s="102"/>
      <c r="AC149" s="102"/>
      <c r="AD149" s="102" t="s">
        <v>1600</v>
      </c>
      <c r="AE149" s="93">
        <f>IFERROR(IF($I149="","",VLOOKUP($I149,MASTER!$G:$CF,52,0))*$X149,0)</f>
        <v>0</v>
      </c>
      <c r="AF149" s="93">
        <f>IFERROR(IF($I149="","",VLOOKUP($I149,MASTER!$G:$CF,53,0))*$X149,0)</f>
        <v>0</v>
      </c>
      <c r="AG149" s="93">
        <f>IFERROR(IF($I149="","",VLOOKUP($I149,MASTER!$G:$CF,54,0))*$X149,0)</f>
        <v>0</v>
      </c>
      <c r="AH149" s="93"/>
      <c r="AI149" s="751"/>
      <c r="AJ149" s="745"/>
      <c r="AK149" s="106">
        <f t="shared" si="145"/>
        <v>0</v>
      </c>
      <c r="AM149" s="104"/>
      <c r="AN149" s="105" t="str">
        <f t="shared" si="136"/>
        <v/>
      </c>
      <c r="AO149" s="106" t="str">
        <f t="shared" si="137"/>
        <v/>
      </c>
      <c r="AP149" s="107">
        <f t="shared" si="138"/>
        <v>0</v>
      </c>
    </row>
    <row r="150" spans="1:42" ht="50.1" hidden="1" customHeight="1">
      <c r="A150" s="271" t="e">
        <f>VLOOKUP($I150,MASTER!$B:$B,2,0)</f>
        <v>#N/A</v>
      </c>
      <c r="C150" s="188"/>
      <c r="D150" s="93" t="str">
        <f>IF($I150="","",VLOOKUP($I150,MASTER!$G:$CF,2,0))</f>
        <v/>
      </c>
      <c r="E150" s="93" t="str">
        <f>IF($I150="","",VLOOKUP($I150,MASTER!$G:$CF,25,0))</f>
        <v/>
      </c>
      <c r="F150" s="93" t="str">
        <f>IF($I150="","",VLOOKUP($I150,MASTER!$G:$CF,27,0))</f>
        <v/>
      </c>
      <c r="G150" s="759">
        <f t="shared" ref="G150:G159" si="155">L150</f>
        <v>0</v>
      </c>
      <c r="H150" s="94" t="str">
        <f t="shared" ref="H150:H159" si="156">IF($L150&lt;$F150="0","0",IF($L150="","",ROUNDUP(L150/F150,1)))</f>
        <v/>
      </c>
      <c r="I150" s="95"/>
      <c r="J150" s="403"/>
      <c r="K150" s="241"/>
      <c r="L150" s="244"/>
      <c r="M150" s="97"/>
      <c r="N150" s="226"/>
      <c r="O150" s="98"/>
      <c r="P150" s="93" t="str">
        <f>IF($I150="","",VLOOKUP($I150,MASTER!$G:$CF,65,0))</f>
        <v/>
      </c>
      <c r="Q150" s="93" t="str">
        <f>IF($I150="","",VLOOKUP($I150,MASTER!$G:$CF,37,0))</f>
        <v/>
      </c>
      <c r="R150" s="99" t="str">
        <f t="shared" ref="R150:R159" si="157">IF(L150="","",+Q150*L150/60)</f>
        <v/>
      </c>
      <c r="S150" s="93">
        <v>2</v>
      </c>
      <c r="T150" s="93"/>
      <c r="U150" s="93"/>
      <c r="V150" s="100" t="str">
        <f t="shared" ref="V150:V159" si="158">IF(I150="","",SUM(R150:T150))</f>
        <v/>
      </c>
      <c r="W150" s="170" t="str">
        <f t="shared" ref="W150:W159" si="159">IF(I150="","",(S150+T150)*P150)</f>
        <v/>
      </c>
      <c r="X150" s="101" t="e">
        <f>IF(V150="","",ROUNDUP(V150,0))-1</f>
        <v>#VALUE!</v>
      </c>
      <c r="Y150" s="740" t="e">
        <f t="shared" ref="Y150:Y159" si="160">+L150/X150*60</f>
        <v>#VALUE!</v>
      </c>
      <c r="Z150" s="102">
        <f>+Z149</f>
        <v>0</v>
      </c>
      <c r="AA150" s="102" t="str">
        <f t="shared" ref="AA150" si="161">IF(I150="","",Z150+X150/1440)</f>
        <v/>
      </c>
      <c r="AB150" s="102"/>
      <c r="AC150" s="102"/>
      <c r="AD150" s="102"/>
      <c r="AE150" s="93">
        <f>IFERROR(IF($I150="","",VLOOKUP($I150,MASTER!$G:$CF,52,0))*$X150,0)</f>
        <v>0</v>
      </c>
      <c r="AF150" s="93">
        <f>IFERROR(IF($I150="","",VLOOKUP($I150,MASTER!$G:$CF,53,0))*$X150,0)</f>
        <v>0</v>
      </c>
      <c r="AG150" s="93">
        <f>IFERROR(IF($I150="","",VLOOKUP($I150,MASTER!$G:$CF,54,0))*$X150,0)</f>
        <v>0</v>
      </c>
      <c r="AH150" s="93">
        <f>IFERROR(IF($I150="","",VLOOKUP($I150,MASTER!$G:$CF,55,0))*$X150,0)</f>
        <v>0</v>
      </c>
      <c r="AI150" s="751"/>
      <c r="AJ150" s="745"/>
      <c r="AK150" s="106">
        <f t="shared" ref="AK150" si="162">IF(L150="",0,P150*L150)</f>
        <v>0</v>
      </c>
      <c r="AM150" s="104"/>
      <c r="AN150" s="105" t="str">
        <f>IF(L150="","",L150*P150)</f>
        <v/>
      </c>
      <c r="AO150" s="106" t="e">
        <f>IF(X150="","",X150*P150)</f>
        <v>#VALUE!</v>
      </c>
      <c r="AP150" s="107" t="e">
        <f>+X150/(60*24)</f>
        <v>#VALUE!</v>
      </c>
    </row>
    <row r="151" spans="1:42" ht="50.1" hidden="1" customHeight="1">
      <c r="A151" s="271" t="e">
        <f>VLOOKUP($I151,MASTER!$B:$B,2,0)</f>
        <v>#N/A</v>
      </c>
      <c r="C151" s="188"/>
      <c r="D151" s="93" t="str">
        <f>IF($I151="","",VLOOKUP($I151,MASTER!$G:$CF,2,0))</f>
        <v/>
      </c>
      <c r="E151" s="93" t="str">
        <f>IF($I151="","",VLOOKUP($I151,MASTER!$G:$CF,25,0))</f>
        <v/>
      </c>
      <c r="F151" s="93" t="str">
        <f>IF($I151="","",VLOOKUP($I151,MASTER!$G:$CF,27,0))</f>
        <v/>
      </c>
      <c r="G151" s="759">
        <f>L151</f>
        <v>0</v>
      </c>
      <c r="H151" s="94" t="str">
        <f>IF($L151&lt;$F151="0","0",IF($L151="","",ROUNDUP(L151/F151,1)))</f>
        <v/>
      </c>
      <c r="I151" s="95"/>
      <c r="J151" s="403"/>
      <c r="K151" s="241"/>
      <c r="L151" s="244"/>
      <c r="M151" s="97"/>
      <c r="N151" s="226">
        <f t="shared" ref="N151" si="163">+L151</f>
        <v>0</v>
      </c>
      <c r="O151" s="98"/>
      <c r="P151" s="93" t="str">
        <f>IF($I151="","",VLOOKUP($I151,MASTER!$G:$CF,65,0))</f>
        <v/>
      </c>
      <c r="Q151" s="93" t="str">
        <f>IF($I151="","",VLOOKUP($I151,MASTER!$G:$CF,37,0))</f>
        <v/>
      </c>
      <c r="R151" s="99" t="str">
        <f>IF(L151="","",+Q151*L151/60)</f>
        <v/>
      </c>
      <c r="S151" s="93" t="str">
        <f>IF($I151="","",VLOOKUP($I151,MASTER!$G:$CF,39,0))</f>
        <v/>
      </c>
      <c r="T151" s="93"/>
      <c r="U151" s="93"/>
      <c r="V151" s="100" t="str">
        <f>IF(I151="","",SUM(R151:T151))</f>
        <v/>
      </c>
      <c r="W151" s="170" t="str">
        <f>IF(I151="","",(S151+T151)*P151)</f>
        <v/>
      </c>
      <c r="X151" s="101" t="str">
        <f>IF(V151="","",ROUNDUP(V151,0))</f>
        <v/>
      </c>
      <c r="Y151" s="740" t="e">
        <f>+L151/X151*60</f>
        <v>#VALUE!</v>
      </c>
      <c r="Z151" s="102">
        <f>+AA136</f>
        <v>0.77083333333333337</v>
      </c>
      <c r="AA151" s="102" t="str">
        <f t="shared" ref="AA151:AA153" si="164">IF(I151="","",Z151+X151/1440)</f>
        <v/>
      </c>
      <c r="AB151" s="102"/>
      <c r="AC151" s="102"/>
      <c r="AD151" s="102"/>
      <c r="AE151" s="93"/>
      <c r="AF151" s="93">
        <f>IFERROR(IF($I151="","",VLOOKUP($I151,MASTER!$G:$CF,53,0))*$X151,0)</f>
        <v>0</v>
      </c>
      <c r="AG151" s="93">
        <f>IFERROR(IF($I151="","",VLOOKUP($I151,MASTER!$G:$CF,54,0))*$X151,0)</f>
        <v>0</v>
      </c>
      <c r="AH151" s="93">
        <f>+AG151</f>
        <v>0</v>
      </c>
      <c r="AI151" s="751"/>
      <c r="AJ151" s="745"/>
      <c r="AK151" s="106">
        <f t="shared" ref="AK151" si="165">IF(L151="",0,P151*L151)</f>
        <v>0</v>
      </c>
      <c r="AM151" s="104"/>
      <c r="AN151" s="105" t="str">
        <f t="shared" ref="AN151" si="166">IF(L151="","",L151*P151)</f>
        <v/>
      </c>
      <c r="AO151" s="106" t="str">
        <f t="shared" ref="AO151" si="167">IF(X151="","",X151*P151)</f>
        <v/>
      </c>
      <c r="AP151" s="107" t="e">
        <f>+X151/(60*24)</f>
        <v>#VALUE!</v>
      </c>
    </row>
    <row r="152" spans="1:42" ht="49.5" hidden="1" customHeight="1">
      <c r="A152" s="271" t="e">
        <f>VLOOKUP($I152,MASTER!$B:$B,2,0)</f>
        <v>#N/A</v>
      </c>
      <c r="C152" s="188"/>
      <c r="D152" s="93" t="str">
        <f>IF($I152="","",VLOOKUP($I152,MASTER!$G:$CF,2,0))</f>
        <v/>
      </c>
      <c r="E152" s="93" t="str">
        <f>IF($I152="","",VLOOKUP($I152,MASTER!$G:$CF,25,0))</f>
        <v/>
      </c>
      <c r="F152" s="93" t="str">
        <f>IF($I152="","",VLOOKUP($I152,MASTER!$G:$CF,27,0))</f>
        <v/>
      </c>
      <c r="G152" s="759">
        <f t="shared" ref="G152:G153" si="168">L152</f>
        <v>0</v>
      </c>
      <c r="H152" s="94" t="str">
        <f t="shared" ref="H152:H153" si="169">IF($L152&lt;$F152="0","0",IF($L152="","",ROUNDUP(L152/F152,1)))</f>
        <v/>
      </c>
      <c r="I152" s="95"/>
      <c r="J152" s="403"/>
      <c r="K152" s="241"/>
      <c r="L152" s="244"/>
      <c r="M152" s="97"/>
      <c r="N152" s="226">
        <f t="shared" ref="N152:N153" si="170">+L152</f>
        <v>0</v>
      </c>
      <c r="O152" s="98"/>
      <c r="P152" s="93" t="str">
        <f>IF($I152="","",VLOOKUP($I152,MASTER!$G:$CF,65,0))</f>
        <v/>
      </c>
      <c r="Q152" s="93" t="str">
        <f>IF($I152="","",VLOOKUP($I152,MASTER!$G:$CF,37,0))</f>
        <v/>
      </c>
      <c r="R152" s="99" t="str">
        <f t="shared" ref="R152:R153" si="171">IF(L152="","",+Q152*L152/60)</f>
        <v/>
      </c>
      <c r="S152" s="93" t="str">
        <f>IF($I152="","",VLOOKUP($I152,MASTER!$G:$CF,39,0))</f>
        <v/>
      </c>
      <c r="T152" s="93" t="str">
        <f>IF($I152="","",VLOOKUP($I152,MASTER!$G:$CF,38,0))</f>
        <v/>
      </c>
      <c r="U152" s="93"/>
      <c r="V152" s="100" t="str">
        <f t="shared" ref="V152:V153" si="172">IF(I152="","",SUM(R152:T152))</f>
        <v/>
      </c>
      <c r="W152" s="170" t="str">
        <f t="shared" ref="W152:W153" si="173">IF(I152="","",(S152+T152)*P152)</f>
        <v/>
      </c>
      <c r="X152" s="101" t="str">
        <f t="shared" ref="X152:X153" si="174">IF(V152="","",ROUNDUP(V152,0))</f>
        <v/>
      </c>
      <c r="Y152" s="740" t="e">
        <f t="shared" ref="Y152:Y153" si="175">+L152/X152*60</f>
        <v>#VALUE!</v>
      </c>
      <c r="Z152" s="102"/>
      <c r="AA152" s="102" t="str">
        <f t="shared" si="164"/>
        <v/>
      </c>
      <c r="AB152" s="102"/>
      <c r="AC152" s="102"/>
      <c r="AD152" s="102"/>
      <c r="AE152" s="93">
        <f>IFERROR(IF($I152="","",VLOOKUP($I152,MASTER!$G:$CF,52,0))*$X152,0)</f>
        <v>0</v>
      </c>
      <c r="AF152" s="93">
        <f>IFERROR(IF($I152="","",VLOOKUP($I152,MASTER!$G:$CF,53,0))*$X152,0)</f>
        <v>0</v>
      </c>
      <c r="AG152" s="93">
        <f>IFERROR(IF($I152="","",VLOOKUP($I152,MASTER!$G:$CF,54,0))*$X152,0)</f>
        <v>0</v>
      </c>
      <c r="AH152" s="93">
        <f>IFERROR(IF($I152="","",VLOOKUP($I152,MASTER!$G:$CF,55,0))*$X152,0)</f>
        <v>0</v>
      </c>
      <c r="AI152" s="751"/>
      <c r="AJ152" s="745"/>
      <c r="AK152" s="106">
        <f t="shared" ref="AK152:AK153" si="176">IF(L152="",0,P152*L152)</f>
        <v>0</v>
      </c>
      <c r="AM152" s="104"/>
      <c r="AN152" s="105" t="str">
        <f t="shared" ref="AN152:AN153" si="177">IF(L152="","",L152*P152)</f>
        <v/>
      </c>
      <c r="AO152" s="106" t="str">
        <f t="shared" ref="AO152:AO153" si="178">IF(X152="","",X152*P152)</f>
        <v/>
      </c>
      <c r="AP152" s="107" t="e">
        <f t="shared" ref="AP152:AP153" si="179">+X152/(60*24)</f>
        <v>#VALUE!</v>
      </c>
    </row>
    <row r="153" spans="1:42" ht="49.5" hidden="1" customHeight="1">
      <c r="A153" s="271" t="e">
        <f>VLOOKUP($I153,MASTER!$B:$B,2,0)</f>
        <v>#N/A</v>
      </c>
      <c r="C153" s="188"/>
      <c r="D153" s="93" t="str">
        <f>IF($I153="","",VLOOKUP($I153,MASTER!$G:$CF,2,0))</f>
        <v/>
      </c>
      <c r="E153" s="93" t="str">
        <f>IF($I153="","",VLOOKUP($I153,MASTER!$G:$CF,25,0))</f>
        <v/>
      </c>
      <c r="F153" s="93" t="str">
        <f>IF($I153="","",VLOOKUP($I153,MASTER!$G:$CF,27,0))</f>
        <v/>
      </c>
      <c r="G153" s="759">
        <f t="shared" si="168"/>
        <v>0</v>
      </c>
      <c r="H153" s="94" t="str">
        <f t="shared" si="169"/>
        <v/>
      </c>
      <c r="I153" s="95"/>
      <c r="J153" s="403"/>
      <c r="K153" s="241"/>
      <c r="L153" s="244"/>
      <c r="M153" s="97"/>
      <c r="N153" s="226">
        <f t="shared" si="170"/>
        <v>0</v>
      </c>
      <c r="O153" s="98"/>
      <c r="P153" s="93" t="str">
        <f>IF($I153="","",VLOOKUP($I153,MASTER!$G:$CF,65,0))</f>
        <v/>
      </c>
      <c r="Q153" s="93" t="str">
        <f>IF($I153="","",VLOOKUP($I153,MASTER!$G:$CF,37,0))</f>
        <v/>
      </c>
      <c r="R153" s="99" t="str">
        <f t="shared" si="171"/>
        <v/>
      </c>
      <c r="S153" s="93" t="str">
        <f>IF($I153="","",VLOOKUP($I153,MASTER!$G:$CF,39,0))</f>
        <v/>
      </c>
      <c r="T153" s="93" t="str">
        <f>IF($I153="","",VLOOKUP($I153,MASTER!$G:$CF,38,0))</f>
        <v/>
      </c>
      <c r="U153" s="93"/>
      <c r="V153" s="100" t="str">
        <f t="shared" si="172"/>
        <v/>
      </c>
      <c r="W153" s="170" t="str">
        <f t="shared" si="173"/>
        <v/>
      </c>
      <c r="X153" s="101" t="str">
        <f t="shared" si="174"/>
        <v/>
      </c>
      <c r="Y153" s="740" t="e">
        <f t="shared" si="175"/>
        <v>#VALUE!</v>
      </c>
      <c r="Z153" s="102"/>
      <c r="AA153" s="102" t="str">
        <f t="shared" si="164"/>
        <v/>
      </c>
      <c r="AB153" s="102"/>
      <c r="AC153" s="102"/>
      <c r="AD153" s="102"/>
      <c r="AE153" s="93">
        <f>IFERROR(IF($I153="","",VLOOKUP($I153,MASTER!$G:$CF,52,0))*$X153,0)</f>
        <v>0</v>
      </c>
      <c r="AF153" s="93">
        <f>IFERROR(IF($I153="","",VLOOKUP($I153,MASTER!$G:$CF,53,0))*$X153,0)</f>
        <v>0</v>
      </c>
      <c r="AG153" s="93">
        <f>IFERROR(IF($I153="","",VLOOKUP($I153,MASTER!$G:$CF,54,0))*$X153,0)</f>
        <v>0</v>
      </c>
      <c r="AH153" s="93">
        <f>IFERROR(IF($I153="","",VLOOKUP($I153,MASTER!$G:$CF,55,0))*$X153,0)</f>
        <v>0</v>
      </c>
      <c r="AI153" s="751"/>
      <c r="AJ153" s="745"/>
      <c r="AK153" s="106">
        <f t="shared" si="176"/>
        <v>0</v>
      </c>
      <c r="AM153" s="104"/>
      <c r="AN153" s="105" t="str">
        <f t="shared" si="177"/>
        <v/>
      </c>
      <c r="AO153" s="106" t="str">
        <f t="shared" si="178"/>
        <v/>
      </c>
      <c r="AP153" s="107" t="e">
        <f t="shared" si="179"/>
        <v>#VALUE!</v>
      </c>
    </row>
    <row r="154" spans="1:42" ht="49.5" hidden="1" customHeight="1">
      <c r="A154" s="271" t="e">
        <f>VLOOKUP($I154,MASTER!$B:$B,2,0)</f>
        <v>#N/A</v>
      </c>
      <c r="C154" s="188"/>
      <c r="D154" s="93" t="str">
        <f>IF($I154="","",VLOOKUP($I154,MASTER!$G:$CF,2,0))</f>
        <v/>
      </c>
      <c r="E154" s="93" t="str">
        <f>IF($I154="","",VLOOKUP($I154,MASTER!$G:$CF,25,0))</f>
        <v/>
      </c>
      <c r="F154" s="93" t="str">
        <f>IF($I154="","",VLOOKUP($I154,MASTER!$G:$CF,27,0))</f>
        <v/>
      </c>
      <c r="G154" s="759">
        <f t="shared" si="155"/>
        <v>0</v>
      </c>
      <c r="H154" s="94" t="str">
        <f t="shared" si="156"/>
        <v/>
      </c>
      <c r="I154" s="95"/>
      <c r="J154" s="403"/>
      <c r="K154" s="241"/>
      <c r="L154" s="244"/>
      <c r="M154" s="97"/>
      <c r="N154" s="226">
        <f>+L154</f>
        <v>0</v>
      </c>
      <c r="O154" s="98"/>
      <c r="P154" s="93" t="str">
        <f>IF($I154="","",VLOOKUP($I154,MASTER!$G:$CF,65,0))</f>
        <v/>
      </c>
      <c r="Q154" s="93" t="str">
        <f>IF($I154="","",VLOOKUP($I154,MASTER!$G:$CF,37,0))</f>
        <v/>
      </c>
      <c r="R154" s="99" t="str">
        <f t="shared" si="157"/>
        <v/>
      </c>
      <c r="S154" s="93" t="str">
        <f>IF($I154="","",VLOOKUP($I154,MASTER!$G:$CF,39,0))</f>
        <v/>
      </c>
      <c r="T154" s="93" t="str">
        <f>IF($I154="","",VLOOKUP($I154,MASTER!$G:$CF,38,0))</f>
        <v/>
      </c>
      <c r="U154" s="93"/>
      <c r="V154" s="100" t="str">
        <f t="shared" si="158"/>
        <v/>
      </c>
      <c r="W154" s="170" t="str">
        <f t="shared" si="159"/>
        <v/>
      </c>
      <c r="X154" s="101" t="str">
        <f t="shared" ref="X154:X159" si="180">IF(V154="","",ROUNDUP(V154,0))</f>
        <v/>
      </c>
      <c r="Y154" s="740" t="e">
        <f t="shared" si="160"/>
        <v>#VALUE!</v>
      </c>
      <c r="Z154" s="102"/>
      <c r="AA154" s="102" t="str">
        <f>IF(I154="","",Z154+X154/1440)</f>
        <v/>
      </c>
      <c r="AB154" s="102"/>
      <c r="AC154" s="102"/>
      <c r="AD154" s="102"/>
      <c r="AE154" s="93">
        <f>IFERROR(IF($I154="","",VLOOKUP($I154,MASTER!$G:$CF,52,0))*$X154,0)</f>
        <v>0</v>
      </c>
      <c r="AF154" s="93">
        <f>IFERROR(IF($I154="","",VLOOKUP($I154,MASTER!$G:$CF,53,0))*$X154,0)</f>
        <v>0</v>
      </c>
      <c r="AG154" s="93">
        <f>IFERROR(IF($I154="","",VLOOKUP($I154,MASTER!$G:$CF,54,0))*$X154,0)</f>
        <v>0</v>
      </c>
      <c r="AH154" s="93">
        <f>IFERROR(IF($I154="","",VLOOKUP($I154,MASTER!$G:$CF,55,0))*$X154,0)</f>
        <v>0</v>
      </c>
      <c r="AI154" s="751"/>
      <c r="AJ154" s="745"/>
      <c r="AK154" s="106">
        <f t="shared" ref="AK154:AK160" si="181">IF(L154="",0,P154*L154)</f>
        <v>0</v>
      </c>
      <c r="AM154" s="104"/>
      <c r="AN154" s="105" t="str">
        <f t="shared" ref="AN154:AN155" si="182">IF(L154="","",L154*P154)</f>
        <v/>
      </c>
      <c r="AO154" s="106" t="str">
        <f t="shared" ref="AO154:AO155" si="183">IF(X154="","",X154*P154)</f>
        <v/>
      </c>
      <c r="AP154" s="107" t="e">
        <f>+X154/(60*24)</f>
        <v>#VALUE!</v>
      </c>
    </row>
    <row r="155" spans="1:42" ht="50.1" hidden="1" customHeight="1">
      <c r="A155" s="271" t="e">
        <f>VLOOKUP($I155,MASTER!$B:$B,2,0)</f>
        <v>#N/A</v>
      </c>
      <c r="C155" s="188"/>
      <c r="D155" s="93" t="str">
        <f>IF($I155="","",VLOOKUP($I155,MASTER!$G:$CF,2,0))</f>
        <v/>
      </c>
      <c r="E155" s="93" t="str">
        <f>IF($I155="","",VLOOKUP($I155,MASTER!$G:$CF,25,0))</f>
        <v/>
      </c>
      <c r="F155" s="93" t="str">
        <f>IF($I155="","",VLOOKUP($I155,MASTER!$G:$CF,27,0))</f>
        <v/>
      </c>
      <c r="G155" s="759">
        <f t="shared" si="155"/>
        <v>0</v>
      </c>
      <c r="H155" s="94" t="str">
        <f t="shared" si="156"/>
        <v/>
      </c>
      <c r="I155" s="95"/>
      <c r="J155" s="403"/>
      <c r="K155" s="241"/>
      <c r="L155" s="244"/>
      <c r="M155" s="97"/>
      <c r="N155" s="226">
        <f t="shared" ref="N155" si="184">+L155</f>
        <v>0</v>
      </c>
      <c r="O155" s="98"/>
      <c r="P155" s="93" t="str">
        <f>IF($I155="","",VLOOKUP($I155,MASTER!$G:$CF,65,0))</f>
        <v/>
      </c>
      <c r="Q155" s="93" t="str">
        <f>IF($I155="","",VLOOKUP($I155,MASTER!$G:$CF,37,0))</f>
        <v/>
      </c>
      <c r="R155" s="99" t="str">
        <f t="shared" si="157"/>
        <v/>
      </c>
      <c r="S155" s="93" t="str">
        <f>IF($I155="","",VLOOKUP($I155,MASTER!$G:$CF,39,0))</f>
        <v/>
      </c>
      <c r="T155" s="93" t="str">
        <f>IF($I155="","",VLOOKUP($I155,MASTER!$G:$CF,38,0))</f>
        <v/>
      </c>
      <c r="U155" s="93"/>
      <c r="V155" s="100" t="str">
        <f t="shared" si="158"/>
        <v/>
      </c>
      <c r="W155" s="170" t="str">
        <f t="shared" si="159"/>
        <v/>
      </c>
      <c r="X155" s="101" t="str">
        <f t="shared" si="180"/>
        <v/>
      </c>
      <c r="Y155" s="740" t="e">
        <f t="shared" si="160"/>
        <v>#VALUE!</v>
      </c>
      <c r="Z155" s="102"/>
      <c r="AA155" s="102" t="str">
        <f t="shared" ref="AA155:AA159" si="185">IF(I155="","",Z155+X155/1440)</f>
        <v/>
      </c>
      <c r="AB155" s="102"/>
      <c r="AC155" s="102"/>
      <c r="AD155" s="102"/>
      <c r="AE155" s="93">
        <f>IFERROR(IF($I155="","",VLOOKUP($I155,MASTER!$G:$CF,52,0))*$X155,0)</f>
        <v>0</v>
      </c>
      <c r="AF155" s="93">
        <f>IFERROR(IF($I155="","",VLOOKUP($I155,MASTER!$G:$CF,53,0))*$X155,0)</f>
        <v>0</v>
      </c>
      <c r="AG155" s="93">
        <f>IFERROR(IF($I155="","",VLOOKUP($I155,MASTER!$G:$CF,54,0))*$X155,0)</f>
        <v>0</v>
      </c>
      <c r="AH155" s="93">
        <f>IFERROR(IF($I155="","",VLOOKUP($I155,MASTER!$G:$CF,55,0))*$X155,0)</f>
        <v>0</v>
      </c>
      <c r="AI155" s="751"/>
      <c r="AJ155" s="745"/>
      <c r="AK155" s="106">
        <f t="shared" si="181"/>
        <v>0</v>
      </c>
      <c r="AM155" s="104"/>
      <c r="AN155" s="105" t="str">
        <f t="shared" si="182"/>
        <v/>
      </c>
      <c r="AO155" s="106" t="str">
        <f t="shared" si="183"/>
        <v/>
      </c>
      <c r="AP155" s="107" t="e">
        <f t="shared" ref="AP155" si="186">+X155/(60*24)</f>
        <v>#VALUE!</v>
      </c>
    </row>
    <row r="156" spans="1:42" ht="50.1" hidden="1" customHeight="1">
      <c r="A156" s="271" t="e">
        <f>VLOOKUP($I156,MASTER!$B:$B,2,0)</f>
        <v>#N/A</v>
      </c>
      <c r="C156" s="188"/>
      <c r="D156" s="93"/>
      <c r="E156" s="93"/>
      <c r="F156" s="93"/>
      <c r="G156" s="759">
        <f t="shared" si="155"/>
        <v>0</v>
      </c>
      <c r="H156" s="94"/>
      <c r="I156" s="95"/>
      <c r="J156" s="403"/>
      <c r="K156" s="241"/>
      <c r="L156" s="244"/>
      <c r="M156" s="97"/>
      <c r="N156" s="226">
        <f>+L156</f>
        <v>0</v>
      </c>
      <c r="O156" s="98"/>
      <c r="P156" s="93" t="str">
        <f>IF($I156="","",VLOOKUP($I156,MASTER!$G:$CF,65,0))</f>
        <v/>
      </c>
      <c r="Q156" s="93" t="str">
        <f>IF($I156="","",VLOOKUP($I156,MASTER!$G:$CF,37,0))</f>
        <v/>
      </c>
      <c r="R156" s="99" t="str">
        <f t="shared" si="157"/>
        <v/>
      </c>
      <c r="S156" s="93" t="str">
        <f>IF($I156="","",VLOOKUP($I156,MASTER!$G:$CF,39,0))</f>
        <v/>
      </c>
      <c r="T156" s="93" t="str">
        <f>IF($I156="","",VLOOKUP($I156,MASTER!$G:$CF,38,0))</f>
        <v/>
      </c>
      <c r="U156" s="93"/>
      <c r="V156" s="100" t="str">
        <f t="shared" si="158"/>
        <v/>
      </c>
      <c r="W156" s="170" t="str">
        <f t="shared" si="159"/>
        <v/>
      </c>
      <c r="X156" s="101" t="str">
        <f t="shared" si="180"/>
        <v/>
      </c>
      <c r="Y156" s="740" t="e">
        <f t="shared" si="160"/>
        <v>#VALUE!</v>
      </c>
      <c r="Z156" s="102" t="str">
        <f>+AA155</f>
        <v/>
      </c>
      <c r="AA156" s="102" t="str">
        <f t="shared" si="185"/>
        <v/>
      </c>
      <c r="AB156" s="102"/>
      <c r="AC156" s="102"/>
      <c r="AD156" s="102"/>
      <c r="AE156" s="93">
        <f>IFERROR(IF($I156="","",VLOOKUP($I156,MASTER!$G:$CF,52,0))*$X156,0)</f>
        <v>0</v>
      </c>
      <c r="AF156" s="93">
        <f>IFERROR(IF($I156="","",VLOOKUP($I156,MASTER!$G:$CF,53,0))*$X156,0)</f>
        <v>0</v>
      </c>
      <c r="AG156" s="93">
        <f>IFERROR(IF($I156="","",VLOOKUP($I156,MASTER!$G:$CF,54,0))*$X156,0)</f>
        <v>0</v>
      </c>
      <c r="AH156" s="93">
        <f>IFERROR(IF($I156="","",VLOOKUP($I156,MASTER!$G:$CF,55,0))*$X156,0)</f>
        <v>0</v>
      </c>
      <c r="AI156" s="751"/>
      <c r="AJ156" s="745"/>
      <c r="AK156" s="106">
        <f t="shared" si="181"/>
        <v>0</v>
      </c>
      <c r="AM156" s="104"/>
      <c r="AN156" s="105" t="str">
        <f>IF(L156="","",L156*P156)</f>
        <v/>
      </c>
      <c r="AO156" s="106" t="str">
        <f>IF(X156="","",X156*P156)</f>
        <v/>
      </c>
      <c r="AP156" s="107" t="e">
        <f>+X156/(60*24)</f>
        <v>#VALUE!</v>
      </c>
    </row>
    <row r="157" spans="1:42" ht="50.1" hidden="1" customHeight="1">
      <c r="A157" s="271" t="e">
        <f>VLOOKUP($I157,MASTER!$B:$B,2,0)</f>
        <v>#N/A</v>
      </c>
      <c r="C157" s="188"/>
      <c r="D157" s="93" t="str">
        <f>IF($I157="","",VLOOKUP($I157,MASTER!$G:$CF,2,0))</f>
        <v/>
      </c>
      <c r="E157" s="93" t="str">
        <f>IF($I157="","",VLOOKUP($I157,MASTER!$G:$CF,25,0))</f>
        <v/>
      </c>
      <c r="F157" s="93" t="str">
        <f>IF($I157="","",VLOOKUP($I157,MASTER!$G:$CF,27,0))</f>
        <v/>
      </c>
      <c r="G157" s="759">
        <f t="shared" si="155"/>
        <v>0</v>
      </c>
      <c r="H157" s="94" t="str">
        <f t="shared" ref="H157" si="187">IF($L157&lt;$F157="0","0",IF($L157="","",ROUNDUP(L157/F157,1)))</f>
        <v/>
      </c>
      <c r="I157" s="95"/>
      <c r="J157" s="403"/>
      <c r="K157" s="241"/>
      <c r="L157" s="244"/>
      <c r="M157" s="97"/>
      <c r="N157" s="226">
        <f>+L157</f>
        <v>0</v>
      </c>
      <c r="O157" s="98"/>
      <c r="P157" s="93" t="str">
        <f>IF($I157="","",VLOOKUP($I157,MASTER!$G:$CF,65,0))</f>
        <v/>
      </c>
      <c r="Q157" s="93" t="str">
        <f>IF($I157="","",VLOOKUP($I157,MASTER!$G:$CF,37,0))</f>
        <v/>
      </c>
      <c r="R157" s="99" t="str">
        <f t="shared" si="157"/>
        <v/>
      </c>
      <c r="S157" s="93" t="str">
        <f>IF($I157="","",VLOOKUP($I157,MASTER!$G:$CF,39,0))</f>
        <v/>
      </c>
      <c r="T157" s="93" t="str">
        <f>IF($I157="","",VLOOKUP($I157,MASTER!$G:$CF,38,0))</f>
        <v/>
      </c>
      <c r="U157" s="93"/>
      <c r="V157" s="100" t="str">
        <f t="shared" si="158"/>
        <v/>
      </c>
      <c r="W157" s="170" t="str">
        <f t="shared" si="159"/>
        <v/>
      </c>
      <c r="X157" s="101" t="str">
        <f t="shared" si="180"/>
        <v/>
      </c>
      <c r="Y157" s="740" t="e">
        <f t="shared" si="160"/>
        <v>#VALUE!</v>
      </c>
      <c r="Z157" s="102" t="s">
        <v>1000</v>
      </c>
      <c r="AA157" s="102" t="str">
        <f t="shared" si="185"/>
        <v/>
      </c>
      <c r="AB157" s="102"/>
      <c r="AC157" s="102"/>
      <c r="AD157" s="102"/>
      <c r="AE157" s="93">
        <f>IFERROR(IF($I157="","",VLOOKUP($I157,MASTER!$G:$CF,52,0))*$X157,0)</f>
        <v>0</v>
      </c>
      <c r="AF157" s="93">
        <f>IFERROR(IF($I157="","",VLOOKUP($I157,MASTER!$G:$CF,53,0))*$X157,0)</f>
        <v>0</v>
      </c>
      <c r="AG157" s="93">
        <f>IFERROR(IF($I157="","",VLOOKUP($I157,MASTER!$G:$CF,54,0))*$X157,0)</f>
        <v>0</v>
      </c>
      <c r="AH157" s="93">
        <f>IFERROR(IF($I157="","",VLOOKUP($I157,MASTER!$G:$CF,55,0))*$X157,0)</f>
        <v>0</v>
      </c>
      <c r="AI157" s="751"/>
      <c r="AJ157" s="745"/>
      <c r="AK157" s="106">
        <f t="shared" si="181"/>
        <v>0</v>
      </c>
      <c r="AM157" s="104"/>
      <c r="AN157" s="105" t="str">
        <f>IF(L157="","",L157*P157)</f>
        <v/>
      </c>
      <c r="AO157" s="106" t="str">
        <f>IF(X157="","",X157*P157)</f>
        <v/>
      </c>
      <c r="AP157" s="107" t="e">
        <f>+X157/(60*24)</f>
        <v>#VALUE!</v>
      </c>
    </row>
    <row r="158" spans="1:42" ht="50.1" hidden="1" customHeight="1">
      <c r="A158" s="271" t="e">
        <f>VLOOKUP($I158,MASTER!$B:$B,2,0)</f>
        <v>#N/A</v>
      </c>
      <c r="C158" s="188"/>
      <c r="D158" s="93" t="str">
        <f>IF($I158="","",VLOOKUP($I158,MASTER!$G:$CF,2,0))</f>
        <v/>
      </c>
      <c r="E158" s="93" t="str">
        <f>IF($I158="","",VLOOKUP($I158,MASTER!$G:$CF,25,0))</f>
        <v/>
      </c>
      <c r="F158" s="93" t="str">
        <f>IF($I158="","",VLOOKUP($I158,MASTER!$G:$CF,27,0))</f>
        <v/>
      </c>
      <c r="G158" s="759">
        <f t="shared" si="155"/>
        <v>0</v>
      </c>
      <c r="H158" s="94" t="str">
        <f t="shared" si="156"/>
        <v/>
      </c>
      <c r="I158" s="95"/>
      <c r="J158" s="403"/>
      <c r="K158" s="241"/>
      <c r="L158" s="244"/>
      <c r="M158" s="97"/>
      <c r="N158" s="226">
        <f>+L158</f>
        <v>0</v>
      </c>
      <c r="O158" s="98"/>
      <c r="P158" s="93" t="str">
        <f>IF($I158="","",VLOOKUP($I158,MASTER!$G:$CF,65,0))</f>
        <v/>
      </c>
      <c r="Q158" s="93" t="str">
        <f>IF($I158="","",VLOOKUP($I158,MASTER!$G:$CF,37,0))</f>
        <v/>
      </c>
      <c r="R158" s="99" t="str">
        <f t="shared" si="157"/>
        <v/>
      </c>
      <c r="S158" s="93" t="str">
        <f>IF($I158="","",VLOOKUP($I158,MASTER!$G:$CF,39,0))</f>
        <v/>
      </c>
      <c r="T158" s="93" t="str">
        <f>IF($I158="","",VLOOKUP($I158,MASTER!$G:$CF,38,0))</f>
        <v/>
      </c>
      <c r="U158" s="93"/>
      <c r="V158" s="100" t="str">
        <f t="shared" si="158"/>
        <v/>
      </c>
      <c r="W158" s="170" t="str">
        <f t="shared" si="159"/>
        <v/>
      </c>
      <c r="X158" s="101" t="str">
        <f t="shared" si="180"/>
        <v/>
      </c>
      <c r="Y158" s="740" t="e">
        <f t="shared" si="160"/>
        <v>#VALUE!</v>
      </c>
      <c r="Z158" s="102" t="str">
        <f>+AA156</f>
        <v/>
      </c>
      <c r="AA158" s="102" t="str">
        <f t="shared" si="185"/>
        <v/>
      </c>
      <c r="AB158" s="102"/>
      <c r="AC158" s="102"/>
      <c r="AD158" s="102"/>
      <c r="AE158" s="93">
        <f>IFERROR(IF($I158="","",VLOOKUP($I158,MASTER!$G:$CF,52,0))*$X158,0)</f>
        <v>0</v>
      </c>
      <c r="AF158" s="93">
        <f>IFERROR(IF($I158="","",VLOOKUP($I158,MASTER!$G:$CF,53,0))*$X158,0)</f>
        <v>0</v>
      </c>
      <c r="AG158" s="93">
        <f>IFERROR(IF($I158="","",VLOOKUP($I158,MASTER!$G:$CF,54,0))*$X158,0)</f>
        <v>0</v>
      </c>
      <c r="AH158" s="93">
        <f>IFERROR(IF($I158="","",VLOOKUP($I158,MASTER!$G:$CF,55,0))*$X158,0)</f>
        <v>0</v>
      </c>
      <c r="AI158" s="751"/>
      <c r="AJ158" s="745"/>
      <c r="AK158" s="106">
        <f t="shared" si="181"/>
        <v>0</v>
      </c>
      <c r="AM158" s="104"/>
      <c r="AN158" s="105" t="str">
        <f>IF(L158="","",L158*P158)</f>
        <v/>
      </c>
      <c r="AO158" s="106" t="str">
        <f>IF(X158="","",X158*P158)</f>
        <v/>
      </c>
      <c r="AP158" s="107" t="e">
        <f>+X158/(60*24)</f>
        <v>#VALUE!</v>
      </c>
    </row>
    <row r="159" spans="1:42" ht="50.1" hidden="1" customHeight="1" thickBot="1">
      <c r="A159" s="271" t="e">
        <f>VLOOKUP($I159,MASTER!$B:$B,2,0)</f>
        <v>#N/A</v>
      </c>
      <c r="C159" s="188"/>
      <c r="D159" s="366" t="str">
        <f>IF($I159="","",VLOOKUP($I159,MASTER!$G:$CF,2,0))</f>
        <v/>
      </c>
      <c r="E159" s="366" t="str">
        <f>IF($I159="","",VLOOKUP($I159,MASTER!$G:$CF,25,0))</f>
        <v/>
      </c>
      <c r="F159" s="366" t="str">
        <f>IF($I159="","",VLOOKUP($I159,MASTER!$G:$CF,27,0))</f>
        <v/>
      </c>
      <c r="G159" s="759">
        <f t="shared" si="155"/>
        <v>0</v>
      </c>
      <c r="H159" s="367" t="str">
        <f t="shared" si="156"/>
        <v/>
      </c>
      <c r="I159" s="368"/>
      <c r="J159" s="404"/>
      <c r="K159" s="370"/>
      <c r="L159" s="371"/>
      <c r="M159" s="372"/>
      <c r="N159" s="373">
        <f>+L159</f>
        <v>0</v>
      </c>
      <c r="O159" s="374"/>
      <c r="P159" s="366" t="str">
        <f>IF($I159="","",VLOOKUP($I159,MASTER!$G:$CF,65,0))</f>
        <v/>
      </c>
      <c r="Q159" s="366" t="str">
        <f>IF($I159="","",VLOOKUP($I159,MASTER!$G:$CF,37,0))</f>
        <v/>
      </c>
      <c r="R159" s="375" t="str">
        <f t="shared" si="157"/>
        <v/>
      </c>
      <c r="S159" s="366" t="str">
        <f>IF($I159="","",VLOOKUP($I159,MASTER!$G:$CF,39,0))</f>
        <v/>
      </c>
      <c r="T159" s="366" t="str">
        <f>IF($I159="","",VLOOKUP($I159,MASTER!$G:$CF,38,0))</f>
        <v/>
      </c>
      <c r="U159" s="366"/>
      <c r="V159" s="376" t="str">
        <f t="shared" si="158"/>
        <v/>
      </c>
      <c r="W159" s="377" t="str">
        <f t="shared" si="159"/>
        <v/>
      </c>
      <c r="X159" s="378" t="str">
        <f t="shared" si="180"/>
        <v/>
      </c>
      <c r="Y159" s="740" t="e">
        <f t="shared" si="160"/>
        <v>#VALUE!</v>
      </c>
      <c r="Z159" s="379"/>
      <c r="AA159" s="379" t="str">
        <f t="shared" si="185"/>
        <v/>
      </c>
      <c r="AB159" s="379"/>
      <c r="AC159" s="379"/>
      <c r="AD159" s="379"/>
      <c r="AE159" s="366">
        <f>IFERROR(IF($I159="","",VLOOKUP($I159,MASTER!$G:$CF,52,0))*$X159,0)</f>
        <v>0</v>
      </c>
      <c r="AF159" s="366">
        <f>IFERROR(IF($I159="","",VLOOKUP($I159,MASTER!$G:$CF,53,0))*$X159,0)</f>
        <v>0</v>
      </c>
      <c r="AG159" s="366">
        <f>IFERROR(IF($I159="","",VLOOKUP($I159,MASTER!$G:$CF,54,0))*$X159,0)</f>
        <v>0</v>
      </c>
      <c r="AH159" s="366">
        <f>IFERROR(IF($I159="","",VLOOKUP($I159,MASTER!$G:$CF,55,0))*$X159,0)</f>
        <v>0</v>
      </c>
      <c r="AI159" s="752"/>
      <c r="AJ159" s="746"/>
      <c r="AK159" s="106">
        <f t="shared" si="181"/>
        <v>0</v>
      </c>
      <c r="AM159" s="104"/>
      <c r="AN159" s="105" t="str">
        <f>IF(L159="","",L159*P159)</f>
        <v/>
      </c>
      <c r="AO159" s="106" t="str">
        <f>IF(X159="","",X159*P159)</f>
        <v/>
      </c>
      <c r="AP159" s="107" t="e">
        <f>+X159/(60*24)</f>
        <v>#VALUE!</v>
      </c>
    </row>
    <row r="160" spans="1:42" ht="15" customHeight="1" thickBot="1">
      <c r="A160" s="271" t="e">
        <f>VLOOKUP($I160,MASTER!$B:$B,2,0)</f>
        <v>#N/A</v>
      </c>
      <c r="C160" s="354"/>
      <c r="D160" s="355"/>
      <c r="E160" s="355"/>
      <c r="F160" s="355"/>
      <c r="G160" s="355"/>
      <c r="H160" s="356"/>
      <c r="I160" s="355"/>
      <c r="J160" s="357"/>
      <c r="K160" s="355"/>
      <c r="L160" s="381"/>
      <c r="M160" s="355"/>
      <c r="N160" s="382"/>
      <c r="O160" s="361"/>
      <c r="P160" s="355"/>
      <c r="Q160" s="383"/>
      <c r="R160" s="358"/>
      <c r="S160" s="358"/>
      <c r="T160" s="405" t="str">
        <f>IF($I160="","",VLOOKUP($I160,MASTER!$G:$CF,38,0))</f>
        <v/>
      </c>
      <c r="U160" s="489"/>
      <c r="V160" s="359"/>
      <c r="W160" s="355"/>
      <c r="X160" s="360"/>
      <c r="Y160" s="361"/>
      <c r="Z160" s="362"/>
      <c r="AA160" s="362"/>
      <c r="AB160" s="362"/>
      <c r="AC160" s="362"/>
      <c r="AD160" s="362"/>
      <c r="AE160" s="360"/>
      <c r="AF160" s="360"/>
      <c r="AG160" s="360"/>
      <c r="AH160" s="360"/>
      <c r="AI160" s="363"/>
      <c r="AJ160" s="363"/>
      <c r="AK160" s="106">
        <f t="shared" si="181"/>
        <v>0</v>
      </c>
      <c r="AN160" s="105" t="str">
        <f t="shared" ref="AN160:AN190" si="188">IF(L160="","",L160*P160)</f>
        <v/>
      </c>
      <c r="AO160" s="106" t="str">
        <f t="shared" ref="AO160:AO190" si="189">IF(X160="","",X160*P160)</f>
        <v/>
      </c>
      <c r="AP160" s="107">
        <f t="shared" ref="AP160:AP195" si="190">+X160/(60*24)</f>
        <v>0</v>
      </c>
    </row>
    <row r="161" spans="1:42" ht="31.5">
      <c r="A161" s="271" t="e">
        <f>VLOOKUP($I161,MASTER!$B:$B,2,0)</f>
        <v>#N/A</v>
      </c>
      <c r="C161" s="675"/>
      <c r="D161" s="676"/>
      <c r="E161" s="676"/>
      <c r="F161" s="676"/>
      <c r="G161" s="676"/>
      <c r="H161" s="677"/>
      <c r="I161" s="676" t="s">
        <v>1547</v>
      </c>
      <c r="J161" s="678"/>
      <c r="K161" s="676"/>
      <c r="L161" s="786">
        <f>SUM($L$105:$L$159)</f>
        <v>10402</v>
      </c>
      <c r="M161" s="679"/>
      <c r="N161" s="680"/>
      <c r="O161" s="681"/>
      <c r="P161" s="681"/>
      <c r="Q161" s="682">
        <f>AVERAGE($Q$121:$Q$159)</f>
        <v>8.257142857142858</v>
      </c>
      <c r="R161" s="683"/>
      <c r="S161" s="683"/>
      <c r="T161" s="683"/>
      <c r="U161" s="683"/>
      <c r="V161" s="684">
        <f>MAX(AE161:AH161)</f>
        <v>695</v>
      </c>
      <c r="W161" s="681">
        <f>SUM(W123:W160)</f>
        <v>143</v>
      </c>
      <c r="X161" s="681">
        <f>SUM($X$106:$X$148)</f>
        <v>1395</v>
      </c>
      <c r="Y161" s="685"/>
      <c r="Z161" s="686"/>
      <c r="AA161" s="686"/>
      <c r="AB161" s="686"/>
      <c r="AC161" s="686"/>
      <c r="AD161" s="686"/>
      <c r="AE161" s="130">
        <f>SUM(AE$105:AE$160)</f>
        <v>0</v>
      </c>
      <c r="AF161" s="130">
        <f>SUM(AF$105:AF$160)</f>
        <v>695</v>
      </c>
      <c r="AG161" s="130">
        <f>SUM(AG$105:AG$160)</f>
        <v>695</v>
      </c>
      <c r="AH161" s="130">
        <f>SUM(AH$105:AH$160)</f>
        <v>695</v>
      </c>
      <c r="AI161" s="131">
        <f>SUM(AI$159:AI160)</f>
        <v>0</v>
      </c>
      <c r="AJ161" s="130">
        <f>SUM(AJ$105:AJ160)</f>
        <v>0</v>
      </c>
      <c r="AK161" s="175">
        <f>SUM(AK105:AK160)</f>
        <v>17764</v>
      </c>
      <c r="AN161" s="105">
        <f t="shared" si="188"/>
        <v>0</v>
      </c>
      <c r="AO161" s="106">
        <f t="shared" si="189"/>
        <v>0</v>
      </c>
      <c r="AP161" s="107">
        <f t="shared" si="190"/>
        <v>0.96875</v>
      </c>
    </row>
    <row r="162" spans="1:42" ht="32.25" thickBot="1">
      <c r="A162" s="271" t="e">
        <f>VLOOKUP($I162,MASTER!$B:$B,2,0)</f>
        <v>#N/A</v>
      </c>
      <c r="C162" s="687"/>
      <c r="D162" s="612"/>
      <c r="E162" s="612"/>
      <c r="F162" s="612"/>
      <c r="G162" s="612"/>
      <c r="H162" s="688"/>
      <c r="I162" s="612"/>
      <c r="J162" s="689"/>
      <c r="K162" s="612"/>
      <c r="L162" s="700"/>
      <c r="M162" s="691"/>
      <c r="N162" s="791"/>
      <c r="O162" s="791"/>
      <c r="P162" s="692"/>
      <c r="Q162" s="693"/>
      <c r="R162" s="694"/>
      <c r="S162" s="694"/>
      <c r="T162" s="694"/>
      <c r="U162" s="694"/>
      <c r="V162" s="695"/>
      <c r="W162" s="692"/>
      <c r="X162" s="696"/>
      <c r="Y162" s="697"/>
      <c r="Z162" s="698"/>
      <c r="AA162" s="698"/>
      <c r="AB162" s="698"/>
      <c r="AC162" s="698"/>
      <c r="AD162" s="698"/>
      <c r="AE162" s="140">
        <f>$AD$103-AE161</f>
        <v>460</v>
      </c>
      <c r="AF162" s="140">
        <f>$AD$103-AF161</f>
        <v>-235</v>
      </c>
      <c r="AG162" s="140">
        <f>$AD$103-AG161</f>
        <v>-235</v>
      </c>
      <c r="AH162" s="140">
        <f>$AD$103-AH161</f>
        <v>-235</v>
      </c>
      <c r="AI162" s="143"/>
      <c r="AJ162" s="143"/>
      <c r="AK162" s="40">
        <f>+AK161/(AE161+AF161+AG161+AH161)*60</f>
        <v>511.19424460431651</v>
      </c>
      <c r="AN162" s="105" t="str">
        <f t="shared" si="188"/>
        <v/>
      </c>
      <c r="AO162" s="106" t="str">
        <f t="shared" si="189"/>
        <v/>
      </c>
      <c r="AP162" s="107">
        <f t="shared" si="190"/>
        <v>0</v>
      </c>
    </row>
    <row r="163" spans="1:42" ht="31.5" customHeight="1">
      <c r="A163" s="271" t="e">
        <f>VLOOKUP($I163,MASTER!$B:$B,2,0)</f>
        <v>#N/A</v>
      </c>
      <c r="C163" s="40"/>
      <c r="D163" s="40"/>
      <c r="E163" s="40"/>
      <c r="F163" s="40"/>
      <c r="G163" s="40"/>
      <c r="H163" s="144"/>
      <c r="I163" s="40"/>
      <c r="J163" s="145"/>
      <c r="K163" s="40"/>
      <c r="L163" s="256"/>
      <c r="M163" s="146"/>
      <c r="N163" s="229"/>
      <c r="O163" s="147"/>
      <c r="P163" s="147"/>
      <c r="Q163" s="148"/>
      <c r="R163" s="149"/>
      <c r="S163" s="149"/>
      <c r="T163" s="149"/>
      <c r="U163" s="149"/>
      <c r="V163" s="150"/>
      <c r="W163" s="147"/>
      <c r="X163" s="175"/>
      <c r="Y163" s="151"/>
      <c r="Z163" s="152"/>
      <c r="AA163" s="152"/>
      <c r="AB163" s="152"/>
      <c r="AC163" s="152"/>
      <c r="AD163" s="152"/>
      <c r="AE163" s="175"/>
      <c r="AF163" s="175"/>
      <c r="AG163" s="175"/>
      <c r="AH163" s="175"/>
      <c r="AI163" s="40"/>
      <c r="AJ163" s="40"/>
      <c r="AK163" s="40"/>
      <c r="AN163" s="105" t="str">
        <f t="shared" si="188"/>
        <v/>
      </c>
      <c r="AO163" s="106" t="str">
        <f t="shared" si="189"/>
        <v/>
      </c>
      <c r="AP163" s="107">
        <f t="shared" si="190"/>
        <v>0</v>
      </c>
    </row>
    <row r="164" spans="1:42" ht="31.5" customHeight="1">
      <c r="A164" s="271" t="e">
        <f>VLOOKUP($I164,MASTER!$B:$B,2,0)</f>
        <v>#N/A</v>
      </c>
      <c r="C164" s="40"/>
      <c r="D164" s="513" t="s">
        <v>1001</v>
      </c>
      <c r="E164" s="517"/>
      <c r="F164" s="40"/>
      <c r="G164" s="40"/>
      <c r="H164" s="144"/>
      <c r="I164" s="40"/>
      <c r="J164" s="145"/>
      <c r="K164" s="40"/>
      <c r="L164" s="256"/>
      <c r="M164" s="146"/>
      <c r="N164" s="229"/>
      <c r="O164" s="147"/>
      <c r="P164" s="147"/>
      <c r="Q164" s="148"/>
      <c r="R164" s="149"/>
      <c r="S164" s="149"/>
      <c r="T164" s="149"/>
      <c r="U164" s="149"/>
      <c r="V164" s="150"/>
      <c r="W164" s="147"/>
      <c r="X164" s="175"/>
      <c r="Y164" s="151"/>
      <c r="Z164" s="152"/>
      <c r="AA164" s="152"/>
      <c r="AB164" s="152"/>
      <c r="AC164" s="152"/>
      <c r="AD164" s="152"/>
      <c r="AE164" s="175"/>
      <c r="AF164" s="175"/>
      <c r="AG164" s="175"/>
      <c r="AH164" s="175"/>
      <c r="AI164" s="40"/>
      <c r="AJ164" s="40"/>
      <c r="AK164" s="40"/>
      <c r="AN164" s="105" t="str">
        <f t="shared" si="188"/>
        <v/>
      </c>
      <c r="AO164" s="106" t="str">
        <f t="shared" si="189"/>
        <v/>
      </c>
      <c r="AP164" s="107">
        <f t="shared" si="190"/>
        <v>0</v>
      </c>
    </row>
    <row r="165" spans="1:42" ht="31.5" customHeight="1">
      <c r="A165" s="271" t="e">
        <f>VLOOKUP($I165,MASTER!$B:$B,2,0)</f>
        <v>#N/A</v>
      </c>
      <c r="C165" s="40"/>
      <c r="D165" s="514" t="s">
        <v>1002</v>
      </c>
      <c r="E165" s="519">
        <f>+AK161</f>
        <v>17764</v>
      </c>
      <c r="F165" s="43"/>
      <c r="G165" s="43"/>
      <c r="H165" s="153"/>
      <c r="I165" s="157"/>
      <c r="J165" s="157"/>
      <c r="K165" s="157"/>
      <c r="L165" s="257"/>
      <c r="M165" s="157"/>
      <c r="N165" s="235"/>
      <c r="O165" s="43"/>
      <c r="P165" s="43"/>
      <c r="Q165" s="148"/>
      <c r="R165" s="149"/>
      <c r="S165" s="549"/>
      <c r="T165" s="549"/>
      <c r="U165" s="549"/>
      <c r="V165" s="549"/>
      <c r="W165" s="549"/>
      <c r="X165" s="549"/>
      <c r="Y165" s="549"/>
      <c r="Z165" s="549"/>
      <c r="AA165" s="549"/>
      <c r="AB165" s="152"/>
      <c r="AC165" s="152"/>
      <c r="AD165" s="152"/>
      <c r="AE165" s="175"/>
      <c r="AF165" s="175"/>
      <c r="AG165" s="175"/>
      <c r="AH165" s="175"/>
      <c r="AI165" s="40"/>
      <c r="AJ165" s="40"/>
      <c r="AK165" s="40"/>
      <c r="AN165" s="105" t="str">
        <f t="shared" si="188"/>
        <v/>
      </c>
      <c r="AO165" s="106" t="str">
        <f t="shared" si="189"/>
        <v/>
      </c>
      <c r="AP165" s="107">
        <f t="shared" si="190"/>
        <v>0</v>
      </c>
    </row>
    <row r="166" spans="1:42" ht="31.5" customHeight="1">
      <c r="A166" s="271" t="e">
        <f>VLOOKUP($I166,MASTER!$B:$B,2,0)</f>
        <v>#N/A</v>
      </c>
      <c r="C166" s="40"/>
      <c r="D166" s="513" t="s">
        <v>1003</v>
      </c>
      <c r="E166" s="516">
        <f>+AE161+AF161+AG161+AH161</f>
        <v>2085</v>
      </c>
      <c r="F166" s="40"/>
      <c r="G166" s="40"/>
      <c r="H166" s="144"/>
      <c r="I166" s="40"/>
      <c r="J166" s="145"/>
      <c r="K166" s="40"/>
      <c r="L166" s="256"/>
      <c r="M166" s="146"/>
      <c r="N166" s="235"/>
      <c r="O166" s="147"/>
      <c r="P166" s="147"/>
      <c r="Q166" s="148"/>
      <c r="R166" s="149"/>
      <c r="S166" s="549"/>
      <c r="T166" s="549"/>
      <c r="U166" s="549"/>
      <c r="V166" s="549"/>
      <c r="W166" s="549"/>
      <c r="X166" s="549"/>
      <c r="Y166" s="549"/>
      <c r="Z166" s="549"/>
      <c r="AA166" s="549"/>
      <c r="AB166" s="152"/>
      <c r="AC166" s="152"/>
      <c r="AD166" s="152"/>
      <c r="AE166" s="175"/>
      <c r="AF166" s="175"/>
      <c r="AG166" s="175"/>
      <c r="AH166" s="175"/>
      <c r="AI166" s="40"/>
      <c r="AJ166" s="40"/>
      <c r="AK166" s="40"/>
      <c r="AN166" s="105" t="str">
        <f t="shared" si="188"/>
        <v/>
      </c>
      <c r="AO166" s="106" t="str">
        <f t="shared" si="189"/>
        <v/>
      </c>
      <c r="AP166" s="107">
        <f t="shared" si="190"/>
        <v>0</v>
      </c>
    </row>
    <row r="167" spans="1:42" ht="31.5" customHeight="1">
      <c r="A167" s="271" t="e">
        <f>VLOOKUP($I167,MASTER!$B:$B,2,0)</f>
        <v>#N/A</v>
      </c>
      <c r="C167" s="40"/>
      <c r="D167" s="513" t="s">
        <v>1535</v>
      </c>
      <c r="E167" s="516">
        <v>489</v>
      </c>
      <c r="F167" s="40"/>
      <c r="G167" s="40"/>
      <c r="H167" s="144"/>
      <c r="I167" s="40"/>
      <c r="J167" s="145"/>
      <c r="K167" s="40"/>
      <c r="L167" s="256"/>
      <c r="M167" s="146"/>
      <c r="N167" s="235"/>
      <c r="O167" s="147"/>
      <c r="P167" s="147"/>
      <c r="Q167" s="148"/>
      <c r="R167" s="149"/>
      <c r="S167" s="549"/>
      <c r="T167" s="549"/>
      <c r="U167" s="549"/>
      <c r="V167" s="549"/>
      <c r="W167" s="549"/>
      <c r="X167" s="549"/>
      <c r="Y167" s="549"/>
      <c r="Z167" s="549"/>
      <c r="AA167" s="549"/>
      <c r="AB167" s="152"/>
      <c r="AC167" s="152"/>
      <c r="AD167" s="152"/>
      <c r="AE167" s="175"/>
      <c r="AF167" s="175"/>
      <c r="AG167" s="175"/>
      <c r="AH167" s="175"/>
      <c r="AI167" s="40"/>
      <c r="AJ167" s="40"/>
      <c r="AK167" s="40"/>
      <c r="AN167" s="105" t="str">
        <f t="shared" si="188"/>
        <v/>
      </c>
      <c r="AO167" s="106" t="str">
        <f t="shared" si="189"/>
        <v/>
      </c>
      <c r="AP167" s="107">
        <f t="shared" si="190"/>
        <v>0</v>
      </c>
    </row>
    <row r="168" spans="1:42" ht="31.5" customHeight="1">
      <c r="A168" s="271" t="e">
        <f>VLOOKUP($I168,MASTER!$B:$B,2,0)</f>
        <v>#N/A</v>
      </c>
      <c r="C168" s="40"/>
      <c r="D168" s="513" t="s">
        <v>723</v>
      </c>
      <c r="E168" s="513">
        <f>+E165/E166*60</f>
        <v>511.19424460431651</v>
      </c>
      <c r="F168" s="40"/>
      <c r="G168" s="40"/>
      <c r="H168" s="144"/>
      <c r="I168" s="40"/>
      <c r="J168" s="145"/>
      <c r="K168" s="40"/>
      <c r="L168" s="256"/>
      <c r="M168" s="146"/>
      <c r="N168" s="229"/>
      <c r="O168" s="147"/>
      <c r="P168" s="147"/>
      <c r="Q168" s="148"/>
      <c r="R168" s="149"/>
      <c r="S168" s="549"/>
      <c r="T168" s="549"/>
      <c r="U168" s="549"/>
      <c r="V168" s="549"/>
      <c r="W168" s="549"/>
      <c r="X168" s="549"/>
      <c r="Y168" s="549"/>
      <c r="Z168" s="549"/>
      <c r="AA168" s="549"/>
      <c r="AB168" s="152"/>
      <c r="AC168" s="152"/>
      <c r="AD168" s="152"/>
      <c r="AE168" s="175"/>
      <c r="AF168" s="175"/>
      <c r="AG168" s="175"/>
      <c r="AH168" s="175"/>
      <c r="AI168" s="40"/>
      <c r="AJ168" s="40"/>
      <c r="AK168" s="40"/>
      <c r="AN168" s="105" t="str">
        <f t="shared" si="188"/>
        <v/>
      </c>
      <c r="AO168" s="106" t="str">
        <f t="shared" si="189"/>
        <v/>
      </c>
      <c r="AP168" s="107">
        <f t="shared" si="190"/>
        <v>0</v>
      </c>
    </row>
    <row r="169" spans="1:42" ht="31.5" customHeight="1">
      <c r="A169" s="271" t="e">
        <f>VLOOKUP($I169,MASTER!$B:$B,2,0)</f>
        <v>#N/A</v>
      </c>
      <c r="C169" s="40"/>
      <c r="D169" s="513" t="s">
        <v>1011</v>
      </c>
      <c r="E169" s="522">
        <f>L161</f>
        <v>10402</v>
      </c>
      <c r="F169" s="40"/>
      <c r="G169" s="40"/>
      <c r="H169" s="144"/>
      <c r="I169" s="40"/>
      <c r="J169" s="145"/>
      <c r="K169" s="40"/>
      <c r="L169" s="256"/>
      <c r="M169" s="146"/>
      <c r="N169" s="229"/>
      <c r="O169" s="147"/>
      <c r="P169" s="147"/>
      <c r="Q169" s="148"/>
      <c r="R169" s="149"/>
      <c r="S169" s="549"/>
      <c r="T169" s="549"/>
      <c r="U169" s="549"/>
      <c r="V169" s="549"/>
      <c r="W169" s="549"/>
      <c r="X169" s="549"/>
      <c r="Y169" s="549"/>
      <c r="Z169" s="549"/>
      <c r="AA169" s="549"/>
      <c r="AB169" s="152"/>
      <c r="AC169" s="152"/>
      <c r="AD169" s="152"/>
      <c r="AE169" s="175"/>
      <c r="AF169" s="175"/>
      <c r="AG169" s="175"/>
      <c r="AH169" s="175"/>
      <c r="AI169" s="40"/>
      <c r="AJ169" s="40"/>
      <c r="AK169" s="40"/>
      <c r="AN169" s="105" t="str">
        <f t="shared" si="188"/>
        <v/>
      </c>
      <c r="AO169" s="106" t="str">
        <f t="shared" si="189"/>
        <v/>
      </c>
      <c r="AP169" s="107">
        <f t="shared" si="190"/>
        <v>0</v>
      </c>
    </row>
    <row r="170" spans="1:42" ht="31.5" customHeight="1">
      <c r="A170" s="271" t="e">
        <f>VLOOKUP($I170,MASTER!$B:$B,2,0)</f>
        <v>#N/A</v>
      </c>
      <c r="C170" s="40"/>
      <c r="D170" s="40"/>
      <c r="E170" s="40"/>
      <c r="F170" s="40"/>
      <c r="G170" s="40"/>
      <c r="H170" s="144"/>
      <c r="I170" s="40"/>
      <c r="J170" s="145"/>
      <c r="K170" s="40"/>
      <c r="L170" s="256"/>
      <c r="M170" s="146"/>
      <c r="N170" s="229"/>
      <c r="O170" s="147"/>
      <c r="P170" s="147"/>
      <c r="Q170" s="148"/>
      <c r="R170" s="149"/>
      <c r="S170" s="549"/>
      <c r="T170" s="549"/>
      <c r="U170" s="549"/>
      <c r="V170" s="549"/>
      <c r="W170" s="549"/>
      <c r="X170" s="549"/>
      <c r="Y170" s="549"/>
      <c r="Z170" s="549"/>
      <c r="AA170" s="549"/>
      <c r="AB170" s="152"/>
      <c r="AC170" s="152"/>
      <c r="AD170" s="152"/>
      <c r="AE170" s="175"/>
      <c r="AF170" s="175"/>
      <c r="AG170" s="175"/>
      <c r="AH170" s="175"/>
      <c r="AI170" s="40"/>
      <c r="AJ170" s="40"/>
      <c r="AK170" s="40"/>
      <c r="AN170" s="105" t="str">
        <f t="shared" si="188"/>
        <v/>
      </c>
      <c r="AO170" s="106" t="str">
        <f t="shared" si="189"/>
        <v/>
      </c>
      <c r="AP170" s="107">
        <f t="shared" si="190"/>
        <v>0</v>
      </c>
    </row>
    <row r="171" spans="1:42" ht="31.5" customHeight="1">
      <c r="A171" s="271" t="e">
        <f>VLOOKUP($I171,MASTER!$B:$B,2,0)</f>
        <v>#N/A</v>
      </c>
      <c r="C171" s="40"/>
      <c r="D171" s="193" t="s">
        <v>1000</v>
      </c>
      <c r="E171" s="193"/>
      <c r="F171" s="40"/>
      <c r="G171" s="40"/>
      <c r="H171" s="144"/>
      <c r="I171" s="157"/>
      <c r="J171" s="157"/>
      <c r="K171" s="157"/>
      <c r="L171" s="257"/>
      <c r="M171" s="157"/>
      <c r="N171" s="235"/>
      <c r="O171" s="147"/>
      <c r="P171" s="147"/>
      <c r="Q171" s="148"/>
      <c r="R171" s="149"/>
      <c r="S171" s="149"/>
      <c r="T171" s="149"/>
      <c r="U171" s="149"/>
      <c r="V171" s="150"/>
      <c r="W171" s="147"/>
      <c r="X171" s="175"/>
      <c r="Y171" s="151"/>
      <c r="Z171" s="152"/>
      <c r="AA171" s="152"/>
      <c r="AB171" s="152"/>
      <c r="AC171" s="152"/>
      <c r="AD171" s="152"/>
      <c r="AE171" s="175"/>
      <c r="AF171" s="175"/>
      <c r="AG171" s="175"/>
      <c r="AH171" s="175"/>
      <c r="AI171" s="40"/>
      <c r="AJ171" s="40"/>
      <c r="AK171" s="40"/>
      <c r="AN171" s="105" t="str">
        <f t="shared" si="188"/>
        <v/>
      </c>
      <c r="AO171" s="106" t="str">
        <f t="shared" si="189"/>
        <v/>
      </c>
      <c r="AP171" s="107">
        <f t="shared" si="190"/>
        <v>0</v>
      </c>
    </row>
    <row r="172" spans="1:42" ht="31.5" customHeight="1">
      <c r="A172" s="271" t="e">
        <f>VLOOKUP($I172,MASTER!$B:$B,2,0)</f>
        <v>#N/A</v>
      </c>
      <c r="AN172" s="105" t="str">
        <f t="shared" si="188"/>
        <v/>
      </c>
      <c r="AO172" s="106" t="str">
        <f t="shared" si="189"/>
        <v/>
      </c>
      <c r="AP172" s="107">
        <f t="shared" si="190"/>
        <v>0</v>
      </c>
    </row>
    <row r="173" spans="1:42" ht="31.5" customHeight="1">
      <c r="A173" s="271" t="e">
        <f>VLOOKUP($I173,MASTER!$B:$B,2,0)</f>
        <v>#N/A</v>
      </c>
      <c r="AN173" s="105" t="str">
        <f t="shared" si="188"/>
        <v/>
      </c>
      <c r="AO173" s="106" t="str">
        <f t="shared" si="189"/>
        <v/>
      </c>
      <c r="AP173" s="107">
        <f t="shared" si="190"/>
        <v>0</v>
      </c>
    </row>
    <row r="174" spans="1:42" ht="31.5" customHeight="1">
      <c r="A174" s="271" t="e">
        <f>VLOOKUP($I174,MASTER!$B:$B,2,0)</f>
        <v>#N/A</v>
      </c>
      <c r="AN174" s="105" t="str">
        <f t="shared" si="188"/>
        <v/>
      </c>
      <c r="AO174" s="106" t="str">
        <f t="shared" si="189"/>
        <v/>
      </c>
      <c r="AP174" s="107">
        <f t="shared" si="190"/>
        <v>0</v>
      </c>
    </row>
    <row r="175" spans="1:42" ht="31.5" customHeight="1">
      <c r="A175" s="271" t="e">
        <f>VLOOKUP($I175,MASTER!$B:$B,2,0)</f>
        <v>#N/A</v>
      </c>
      <c r="AN175" s="105" t="str">
        <f t="shared" si="188"/>
        <v/>
      </c>
      <c r="AO175" s="106" t="str">
        <f t="shared" si="189"/>
        <v/>
      </c>
      <c r="AP175" s="107">
        <f t="shared" si="190"/>
        <v>0</v>
      </c>
    </row>
    <row r="176" spans="1:42" ht="31.5" customHeight="1">
      <c r="A176" s="271" t="e">
        <f>VLOOKUP($I176,MASTER!$B:$B,2,0)</f>
        <v>#N/A</v>
      </c>
      <c r="AN176" s="105" t="str">
        <f t="shared" si="188"/>
        <v/>
      </c>
      <c r="AO176" s="106" t="str">
        <f t="shared" si="189"/>
        <v/>
      </c>
      <c r="AP176" s="107">
        <f t="shared" si="190"/>
        <v>0</v>
      </c>
    </row>
    <row r="177" spans="1:42" ht="31.5" customHeight="1">
      <c r="A177" s="271" t="e">
        <f>VLOOKUP($I177,MASTER!$B:$B,2,0)</f>
        <v>#N/A</v>
      </c>
      <c r="AN177" s="105" t="str">
        <f t="shared" si="188"/>
        <v/>
      </c>
      <c r="AO177" s="106" t="str">
        <f t="shared" si="189"/>
        <v/>
      </c>
      <c r="AP177" s="107">
        <f t="shared" si="190"/>
        <v>0</v>
      </c>
    </row>
    <row r="178" spans="1:42" ht="31.5" customHeight="1">
      <c r="A178" s="271" t="e">
        <f>VLOOKUP($I178,MASTER!$B:$B,2,0)</f>
        <v>#N/A</v>
      </c>
      <c r="AN178" s="105" t="str">
        <f t="shared" si="188"/>
        <v/>
      </c>
      <c r="AO178" s="106" t="str">
        <f t="shared" si="189"/>
        <v/>
      </c>
      <c r="AP178" s="107">
        <f t="shared" si="190"/>
        <v>0</v>
      </c>
    </row>
    <row r="179" spans="1:42" ht="31.5" customHeight="1">
      <c r="A179" s="271" t="e">
        <f>VLOOKUP($I179,MASTER!$B:$B,2,0)</f>
        <v>#N/A</v>
      </c>
      <c r="AN179" s="105" t="str">
        <f t="shared" si="188"/>
        <v/>
      </c>
      <c r="AO179" s="106" t="str">
        <f t="shared" si="189"/>
        <v/>
      </c>
      <c r="AP179" s="107">
        <f t="shared" si="190"/>
        <v>0</v>
      </c>
    </row>
    <row r="180" spans="1:42" ht="31.5" customHeight="1">
      <c r="A180" s="271" t="e">
        <f>VLOOKUP($I180,MASTER!$B:$B,2,0)</f>
        <v>#N/A</v>
      </c>
      <c r="AN180" s="105" t="str">
        <f t="shared" si="188"/>
        <v/>
      </c>
      <c r="AO180" s="106" t="str">
        <f t="shared" si="189"/>
        <v/>
      </c>
      <c r="AP180" s="107">
        <f t="shared" si="190"/>
        <v>0</v>
      </c>
    </row>
    <row r="181" spans="1:42" ht="31.5" customHeight="1">
      <c r="A181" s="271" t="e">
        <f>VLOOKUP($I181,MASTER!$B:$B,2,0)</f>
        <v>#N/A</v>
      </c>
      <c r="AN181" s="105" t="str">
        <f t="shared" si="188"/>
        <v/>
      </c>
      <c r="AO181" s="106" t="str">
        <f t="shared" si="189"/>
        <v/>
      </c>
      <c r="AP181" s="107">
        <f t="shared" si="190"/>
        <v>0</v>
      </c>
    </row>
    <row r="182" spans="1:42" ht="31.5" customHeight="1">
      <c r="A182" s="271" t="e">
        <f>VLOOKUP($I182,MASTER!$B:$B,2,0)</f>
        <v>#N/A</v>
      </c>
      <c r="AN182" s="105" t="str">
        <f t="shared" si="188"/>
        <v/>
      </c>
      <c r="AO182" s="106" t="str">
        <f t="shared" si="189"/>
        <v/>
      </c>
      <c r="AP182" s="107">
        <f t="shared" si="190"/>
        <v>0</v>
      </c>
    </row>
    <row r="183" spans="1:42" ht="90.75" customHeight="1" thickBot="1"/>
    <row r="184" spans="1:42" ht="42" customHeight="1">
      <c r="C184" s="2"/>
      <c r="D184" s="2"/>
      <c r="I184" s="3"/>
      <c r="J184" s="3"/>
      <c r="K184" s="3"/>
      <c r="M184" s="3"/>
      <c r="N184" s="218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H184" s="798" t="s">
        <v>680</v>
      </c>
      <c r="AI184" s="799"/>
    </row>
    <row r="185" spans="1:42" ht="24" thickBot="1">
      <c r="C185" s="2"/>
      <c r="E185" s="4" t="s">
        <v>681</v>
      </c>
      <c r="I185" s="3"/>
      <c r="J185" s="3"/>
      <c r="K185" s="3"/>
      <c r="M185" s="3"/>
      <c r="N185" s="218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H185" s="800"/>
      <c r="AI185" s="801"/>
    </row>
    <row r="186" spans="1:42" ht="24" thickBot="1">
      <c r="C186" s="2"/>
      <c r="E186" s="4" t="s">
        <v>682</v>
      </c>
      <c r="I186" s="3"/>
      <c r="J186" s="3"/>
      <c r="K186" s="3"/>
      <c r="M186" s="3"/>
      <c r="N186" s="218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42" ht="84.75" customHeight="1" thickBot="1">
      <c r="C187" s="266" t="s">
        <v>683</v>
      </c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  <c r="AC187" s="267"/>
      <c r="AD187" s="267"/>
      <c r="AE187" s="267"/>
      <c r="AF187" s="267"/>
      <c r="AG187" s="267"/>
      <c r="AH187" s="267"/>
      <c r="AI187" s="747"/>
      <c r="AJ187" s="5"/>
      <c r="AK187" s="176"/>
    </row>
    <row r="188" spans="1:42" ht="9.9499999999999993" customHeight="1" thickBot="1">
      <c r="A188" s="271" t="e">
        <f>VLOOKUP($I188,MASTER!$B:$B,2,0)</f>
        <v>#N/A</v>
      </c>
      <c r="AN188" s="105" t="str">
        <f t="shared" si="188"/>
        <v/>
      </c>
      <c r="AO188" s="106" t="str">
        <f t="shared" si="189"/>
        <v/>
      </c>
      <c r="AP188" s="107">
        <f t="shared" si="190"/>
        <v>0</v>
      </c>
    </row>
    <row r="189" spans="1:42" s="462" customFormat="1" ht="33.75">
      <c r="A189" s="460" t="e">
        <f>VLOOKUP($I189,MASTER!$B:$B,2,0)</f>
        <v>#N/A</v>
      </c>
      <c r="B189" s="460"/>
      <c r="C189" s="802" t="s">
        <v>729</v>
      </c>
      <c r="D189" s="803"/>
      <c r="E189" s="803"/>
      <c r="F189" s="803"/>
      <c r="G189" s="803"/>
      <c r="H189" s="803"/>
      <c r="I189" s="6"/>
      <c r="J189" s="429"/>
      <c r="K189" s="7"/>
      <c r="L189" s="461"/>
      <c r="M189" s="433"/>
      <c r="N189" s="434"/>
      <c r="O189" s="433"/>
      <c r="P189" s="435"/>
      <c r="Q189" s="436"/>
      <c r="R189" s="468" t="s">
        <v>674</v>
      </c>
      <c r="S189" s="436"/>
      <c r="T189" s="436"/>
      <c r="U189" s="436"/>
      <c r="V189" s="438"/>
      <c r="W189" s="433"/>
      <c r="X189" s="439"/>
      <c r="Y189" s="440"/>
      <c r="Z189" s="441"/>
      <c r="AA189" s="442" t="s">
        <v>684</v>
      </c>
      <c r="AB189" s="442" t="s">
        <v>685</v>
      </c>
      <c r="AC189" s="442"/>
      <c r="AD189" s="467" t="s">
        <v>40</v>
      </c>
      <c r="AE189" s="444"/>
      <c r="AF189" s="439"/>
      <c r="AG189" s="439"/>
      <c r="AH189" s="439"/>
      <c r="AI189" s="445"/>
      <c r="AJ189" s="445"/>
      <c r="AK189" s="452"/>
      <c r="AN189" s="463" t="str">
        <f t="shared" si="188"/>
        <v/>
      </c>
      <c r="AO189" s="464" t="str">
        <f t="shared" si="189"/>
        <v/>
      </c>
      <c r="AP189" s="465">
        <f t="shared" si="190"/>
        <v>0</v>
      </c>
    </row>
    <row r="190" spans="1:42" s="462" customFormat="1" ht="34.5" thickBot="1">
      <c r="A190" s="460" t="e">
        <f>VLOOKUP($I190,MASTER!$B:$B,2,0)</f>
        <v>#N/A</v>
      </c>
      <c r="B190" s="460"/>
      <c r="C190" s="804"/>
      <c r="D190" s="805"/>
      <c r="E190" s="805"/>
      <c r="F190" s="805"/>
      <c r="G190" s="805"/>
      <c r="H190" s="805"/>
      <c r="I190" s="430"/>
      <c r="J190" s="431"/>
      <c r="K190" s="19"/>
      <c r="L190" s="469"/>
      <c r="M190" s="447"/>
      <c r="N190" s="448"/>
      <c r="O190" s="447"/>
      <c r="P190" s="449"/>
      <c r="Q190" s="450"/>
      <c r="R190" s="459" t="s">
        <v>673</v>
      </c>
      <c r="S190" s="450"/>
      <c r="T190" s="450"/>
      <c r="U190" s="450"/>
      <c r="V190" s="451"/>
      <c r="W190" s="447"/>
      <c r="X190" s="452"/>
      <c r="Y190" s="453"/>
      <c r="Z190" s="454"/>
      <c r="AA190" s="455"/>
      <c r="AB190" s="455" t="s">
        <v>686</v>
      </c>
      <c r="AC190" s="455" t="s">
        <v>687</v>
      </c>
      <c r="AD190" s="470" t="s">
        <v>687</v>
      </c>
      <c r="AE190" s="457"/>
      <c r="AF190" s="452"/>
      <c r="AG190" s="452"/>
      <c r="AH190" s="452"/>
      <c r="AI190" s="748"/>
      <c r="AJ190" s="458"/>
      <c r="AK190" s="466"/>
      <c r="AN190" s="463" t="str">
        <f t="shared" si="188"/>
        <v/>
      </c>
      <c r="AO190" s="464" t="str">
        <f t="shared" si="189"/>
        <v/>
      </c>
      <c r="AP190" s="465">
        <f t="shared" si="190"/>
        <v>0</v>
      </c>
    </row>
    <row r="191" spans="1:42" s="599" customFormat="1" ht="37.5" customHeight="1">
      <c r="A191" s="587" t="e">
        <f>VLOOKUP($I191,MASTER!$B:$B,2,0)</f>
        <v>#N/A</v>
      </c>
      <c r="B191" s="587"/>
      <c r="C191" s="491" t="s">
        <v>688</v>
      </c>
      <c r="D191" s="437" t="str">
        <f>+D101</f>
        <v>:   Selasa Pagi</v>
      </c>
      <c r="E191" s="437"/>
      <c r="F191" s="437"/>
      <c r="G191" s="437"/>
      <c r="H191" s="437"/>
      <c r="I191" s="437"/>
      <c r="J191" s="615"/>
      <c r="K191" s="494"/>
      <c r="L191" s="588" t="s">
        <v>689</v>
      </c>
      <c r="M191" s="589"/>
      <c r="N191" s="590"/>
      <c r="O191" s="437"/>
      <c r="P191" s="437"/>
      <c r="Q191" s="591"/>
      <c r="R191" s="437" t="s">
        <v>675</v>
      </c>
      <c r="S191" s="591"/>
      <c r="T191" s="591"/>
      <c r="U191" s="591"/>
      <c r="V191" s="592"/>
      <c r="W191" s="437"/>
      <c r="X191" s="787"/>
      <c r="Y191" s="787"/>
      <c r="Z191" s="788"/>
      <c r="AA191" s="593">
        <v>1</v>
      </c>
      <c r="AB191" s="594">
        <v>8</v>
      </c>
      <c r="AC191" s="593">
        <v>60</v>
      </c>
      <c r="AD191" s="616">
        <f>+AB191*AC191-20</f>
        <v>460</v>
      </c>
      <c r="AE191" s="617"/>
      <c r="AF191" s="464"/>
      <c r="AG191" s="596"/>
      <c r="AH191" s="597"/>
      <c r="AI191" s="618"/>
      <c r="AJ191" s="598"/>
      <c r="AK191" s="596"/>
      <c r="AN191" s="463"/>
      <c r="AO191" s="464"/>
      <c r="AP191" s="465">
        <f t="shared" si="190"/>
        <v>0</v>
      </c>
    </row>
    <row r="192" spans="1:42" s="599" customFormat="1" ht="37.5" customHeight="1">
      <c r="A192" s="587" t="e">
        <f>VLOOKUP($I192,MASTER!$B:$B,2,0)</f>
        <v>#N/A</v>
      </c>
      <c r="B192" s="587"/>
      <c r="C192" s="490" t="s">
        <v>1437</v>
      </c>
      <c r="D192" s="459" t="str">
        <f>+D102</f>
        <v>:   05-Mei-2026</v>
      </c>
      <c r="E192" s="459"/>
      <c r="F192" s="459"/>
      <c r="G192" s="459"/>
      <c r="H192" s="459"/>
      <c r="I192" s="459"/>
      <c r="J192" s="618"/>
      <c r="K192" s="459"/>
      <c r="L192" s="600" t="s">
        <v>691</v>
      </c>
      <c r="M192" s="619"/>
      <c r="N192" s="620" t="s">
        <v>692</v>
      </c>
      <c r="O192" s="621"/>
      <c r="P192" s="604" t="s">
        <v>693</v>
      </c>
      <c r="Q192" s="605"/>
      <c r="R192" s="459" t="s">
        <v>854</v>
      </c>
      <c r="S192" s="606"/>
      <c r="T192" s="606"/>
      <c r="U192" s="606"/>
      <c r="V192" s="607"/>
      <c r="W192" s="608" t="s">
        <v>694</v>
      </c>
      <c r="X192" s="789"/>
      <c r="Y192" s="789"/>
      <c r="Z192" s="790"/>
      <c r="AA192" s="609" t="s">
        <v>695</v>
      </c>
      <c r="AB192" s="610"/>
      <c r="AC192" s="609">
        <v>60</v>
      </c>
      <c r="AD192" s="622">
        <f>+AB192*AC192</f>
        <v>0</v>
      </c>
      <c r="AE192" s="617"/>
      <c r="AF192" s="464"/>
      <c r="AG192" s="596"/>
      <c r="AH192" s="597"/>
      <c r="AI192" s="618"/>
      <c r="AJ192" s="598"/>
      <c r="AK192" s="596"/>
      <c r="AN192" s="463"/>
      <c r="AO192" s="464"/>
      <c r="AP192" s="465">
        <f t="shared" si="190"/>
        <v>0</v>
      </c>
    </row>
    <row r="193" spans="1:42" s="599" customFormat="1" ht="37.5" customHeight="1" thickBot="1">
      <c r="A193" s="587" t="e">
        <f>VLOOKUP($I193,MASTER!$B:$B,2,0)</f>
        <v>#N/A</v>
      </c>
      <c r="B193" s="587"/>
      <c r="C193" s="490" t="s">
        <v>685</v>
      </c>
      <c r="D193" s="459" t="str">
        <f>+D103</f>
        <v>:   07:30 - 16:15 WIB</v>
      </c>
      <c r="E193" s="459"/>
      <c r="F193" s="459"/>
      <c r="G193" s="459"/>
      <c r="H193" s="459"/>
      <c r="I193" s="459"/>
      <c r="J193" s="618"/>
      <c r="K193" s="459"/>
      <c r="L193" s="771"/>
      <c r="M193" s="778"/>
      <c r="N193" s="779"/>
      <c r="O193" s="780"/>
      <c r="P193" s="775"/>
      <c r="Q193" s="776"/>
      <c r="R193" s="459" t="s">
        <v>671</v>
      </c>
      <c r="S193" s="606"/>
      <c r="T193" s="606"/>
      <c r="U193" s="606"/>
      <c r="V193" s="607"/>
      <c r="W193" s="777"/>
      <c r="X193" s="789"/>
      <c r="Y193" s="789"/>
      <c r="Z193" s="790"/>
      <c r="AA193" s="609"/>
      <c r="AB193" s="610"/>
      <c r="AC193" s="609"/>
      <c r="AD193" s="622">
        <v>460</v>
      </c>
      <c r="AE193" s="617"/>
      <c r="AF193" s="464"/>
      <c r="AG193" s="464"/>
      <c r="AH193" s="597"/>
      <c r="AI193" s="618"/>
      <c r="AJ193" s="613"/>
      <c r="AK193" s="464"/>
      <c r="AN193" s="463"/>
      <c r="AO193" s="464"/>
      <c r="AP193" s="465">
        <f t="shared" si="190"/>
        <v>0</v>
      </c>
    </row>
    <row r="194" spans="1:42" s="614" customFormat="1" ht="99.95" customHeight="1" thickBot="1">
      <c r="A194" s="587" t="e">
        <f>VLOOKUP($I194,MASTER!$B:$B,2,0)</f>
        <v>#N/A</v>
      </c>
      <c r="B194" s="587"/>
      <c r="C194" s="624" t="s">
        <v>696</v>
      </c>
      <c r="D194" s="625" t="s">
        <v>697</v>
      </c>
      <c r="E194" s="626" t="s">
        <v>698</v>
      </c>
      <c r="F194" s="626" t="s">
        <v>699</v>
      </c>
      <c r="G194" s="741" t="s">
        <v>1556</v>
      </c>
      <c r="H194" s="627" t="s">
        <v>700</v>
      </c>
      <c r="I194" s="626" t="s">
        <v>701</v>
      </c>
      <c r="J194" s="628"/>
      <c r="K194" s="626" t="s">
        <v>702</v>
      </c>
      <c r="L194" s="629" t="s">
        <v>1001</v>
      </c>
      <c r="M194" s="630" t="s">
        <v>1446</v>
      </c>
      <c r="N194" s="630" t="s">
        <v>1447</v>
      </c>
      <c r="O194" s="630" t="s">
        <v>1448</v>
      </c>
      <c r="P194" s="781" t="s">
        <v>705</v>
      </c>
      <c r="Q194" s="631" t="s">
        <v>706</v>
      </c>
      <c r="R194" s="631" t="s">
        <v>707</v>
      </c>
      <c r="S194" s="631" t="s">
        <v>708</v>
      </c>
      <c r="T194" s="631" t="s">
        <v>67</v>
      </c>
      <c r="U194" s="631" t="s">
        <v>69</v>
      </c>
      <c r="V194" s="632"/>
      <c r="W194" s="625" t="s">
        <v>709</v>
      </c>
      <c r="X194" s="633" t="s">
        <v>106</v>
      </c>
      <c r="Y194" s="739" t="s">
        <v>1557</v>
      </c>
      <c r="Z194" s="634" t="s">
        <v>711</v>
      </c>
      <c r="AA194" s="634" t="s">
        <v>712</v>
      </c>
      <c r="AB194" s="634" t="s">
        <v>713</v>
      </c>
      <c r="AC194" s="634" t="s">
        <v>714</v>
      </c>
      <c r="AD194" s="635" t="s">
        <v>715</v>
      </c>
      <c r="AE194" s="636" t="s">
        <v>753</v>
      </c>
      <c r="AF194" s="636" t="s">
        <v>754</v>
      </c>
      <c r="AG194" s="636" t="s">
        <v>755</v>
      </c>
      <c r="AH194" s="636" t="s">
        <v>756</v>
      </c>
      <c r="AI194" s="638" t="s">
        <v>720</v>
      </c>
      <c r="AJ194" s="743" t="s">
        <v>721</v>
      </c>
      <c r="AK194" s="597"/>
      <c r="AL194" s="614" t="s">
        <v>32</v>
      </c>
      <c r="AM194" s="614" t="s">
        <v>722</v>
      </c>
      <c r="AN194" s="463"/>
      <c r="AO194" s="464"/>
      <c r="AP194" s="465" t="e">
        <f t="shared" si="190"/>
        <v>#VALUE!</v>
      </c>
    </row>
    <row r="195" spans="1:42" ht="12" customHeight="1">
      <c r="A195" s="271" t="e">
        <f>VLOOKUP($I195,MASTER!$B:$B,2,0)</f>
        <v>#N/A</v>
      </c>
      <c r="C195" s="82"/>
      <c r="D195" s="83"/>
      <c r="E195" s="83"/>
      <c r="F195" s="83"/>
      <c r="G195" s="83"/>
      <c r="H195" s="84"/>
      <c r="I195" s="83"/>
      <c r="J195" s="85"/>
      <c r="K195" s="83"/>
      <c r="L195" s="253"/>
      <c r="M195" s="83"/>
      <c r="N195" s="225"/>
      <c r="O195" s="83"/>
      <c r="P195" s="83"/>
      <c r="Q195" s="86"/>
      <c r="R195" s="86"/>
      <c r="S195" s="86"/>
      <c r="T195" s="86"/>
      <c r="U195" s="86"/>
      <c r="V195" s="87"/>
      <c r="W195" s="83"/>
      <c r="X195" s="88"/>
      <c r="Y195" s="89"/>
      <c r="Z195" s="90"/>
      <c r="AA195" s="90"/>
      <c r="AB195" s="90"/>
      <c r="AC195" s="90"/>
      <c r="AD195" s="90"/>
      <c r="AE195" s="88"/>
      <c r="AF195" s="88"/>
      <c r="AG195" s="88"/>
      <c r="AH195" s="88"/>
      <c r="AI195" s="91"/>
      <c r="AJ195" s="91"/>
      <c r="AK195" s="106">
        <f t="shared" ref="AK195" si="191">IF(L195="",0,P195*L195)</f>
        <v>0</v>
      </c>
      <c r="AN195" s="105" t="str">
        <f t="shared" ref="AN195:AN243" si="192">IF(L195="","",L195*P195)</f>
        <v/>
      </c>
      <c r="AO195" s="106" t="str">
        <f t="shared" ref="AO195:AO243" si="193">IF(X195="","",X195*P195)</f>
        <v/>
      </c>
      <c r="AP195" s="107">
        <f t="shared" si="190"/>
        <v>0</v>
      </c>
    </row>
    <row r="196" spans="1:42" s="206" customFormat="1" ht="50.1" customHeight="1">
      <c r="A196" s="271" t="e">
        <f>VLOOKUP($I196,MASTER!$B:$B,2,0)</f>
        <v>#N/A</v>
      </c>
      <c r="B196" s="272"/>
      <c r="C196" s="207"/>
      <c r="D196" s="93" t="str">
        <f>IF($I196="","",VLOOKUP($I196,MASTER!$G:$CF,2,0))</f>
        <v>AES-039/42</v>
      </c>
      <c r="E196" s="93" t="str">
        <f>IF($I196="","",VLOOKUP($I196,MASTER!$G:$CF,25,0))</f>
        <v>KHS</v>
      </c>
      <c r="F196" s="93">
        <f>IF($I196="","",VLOOKUP($I196,MASTER!$G:$CF,27,0))</f>
        <v>250</v>
      </c>
      <c r="G196" s="760">
        <f>L196</f>
        <v>750</v>
      </c>
      <c r="H196" s="94">
        <f>IF($L196&lt;$F196="0","0",IF($L196="","",ROUNDUP(L196/F196,0)))</f>
        <v>3</v>
      </c>
      <c r="I196" s="171" t="s">
        <v>952</v>
      </c>
      <c r="J196" s="172"/>
      <c r="K196" s="173"/>
      <c r="L196" s="245">
        <v>750</v>
      </c>
      <c r="M196" s="97"/>
      <c r="N196" s="226"/>
      <c r="O196" s="98"/>
      <c r="P196" s="93">
        <f>IF($I196="","",VLOOKUP($I196,MASTER!$G:$CF,65,0))</f>
        <v>4</v>
      </c>
      <c r="Q196" s="93">
        <v>11.8</v>
      </c>
      <c r="R196" s="99">
        <f>IF(L196="","",+Q196*L196/60)</f>
        <v>147.5</v>
      </c>
      <c r="S196" s="208">
        <f>IF($I196="","",VLOOKUP($I196,MASTER!$G:$CF,39,0))</f>
        <v>0</v>
      </c>
      <c r="T196" s="208">
        <f>IF($I196="","",VLOOKUP($I196,MASTER!$G:$CF,38,0))</f>
        <v>7</v>
      </c>
      <c r="U196" s="208">
        <f>IF($I196="","",VLOOKUP($I196,MASTER!$G:$CF,41,0))</f>
        <v>2</v>
      </c>
      <c r="V196" s="100">
        <f>IF(I196="","",SUM(R196:U196))</f>
        <v>156.5</v>
      </c>
      <c r="W196" s="170">
        <f>IF(I196="","",(S196+T196)*P196)</f>
        <v>28</v>
      </c>
      <c r="X196" s="101">
        <f>IF(V196="","",ROUNDUP(V196,0))</f>
        <v>157</v>
      </c>
      <c r="Y196" s="740">
        <f>+L196/X196*60</f>
        <v>286.62420382165607</v>
      </c>
      <c r="Z196" s="211">
        <v>0.31944444444444448</v>
      </c>
      <c r="AA196" s="102">
        <f>IF(I196="","",Z196+X196/1440)</f>
        <v>0.42847222222222225</v>
      </c>
      <c r="AB196" s="102"/>
      <c r="AC196" s="102"/>
      <c r="AD196" s="102"/>
      <c r="AE196" s="299">
        <f>IFERROR(IF($I196="","",VLOOKUP($I196,MASTER!$G:$CF,56,0))*$X196,0)</f>
        <v>157</v>
      </c>
      <c r="AF196" s="299">
        <f>IFERROR(IF($I196="","",VLOOKUP($I196,MASTER!$G:$CF,57,0))*$X196,0)</f>
        <v>157</v>
      </c>
      <c r="AG196" s="299">
        <f>IFERROR(IF($I196="","",VLOOKUP($I196,MASTER!$G:$CF,58,0))*$X196,0)</f>
        <v>157</v>
      </c>
      <c r="AH196" s="299">
        <f>IFERROR(IF($I196="","",VLOOKUP($I196,MASTER!$G:$CF,59,0))*$X196,0)</f>
        <v>157</v>
      </c>
      <c r="AI196" s="212"/>
      <c r="AJ196" s="753"/>
      <c r="AK196" s="106">
        <f>IF(L196="",0,P196*L196)</f>
        <v>3000</v>
      </c>
      <c r="AM196" s="214"/>
      <c r="AN196" s="215">
        <f>IF(L196="","",L196*P196)</f>
        <v>3000</v>
      </c>
      <c r="AO196" s="213">
        <f>IF(X196="","",X196*P196)</f>
        <v>628</v>
      </c>
      <c r="AP196" s="216">
        <f>+X196/(60*24)</f>
        <v>0.10902777777777778</v>
      </c>
    </row>
    <row r="197" spans="1:42" ht="50.1" customHeight="1">
      <c r="A197" s="271" t="e">
        <f>VLOOKUP($I197,MASTER!$B:$B,2,0)</f>
        <v>#N/A</v>
      </c>
      <c r="C197" s="207"/>
      <c r="D197" s="93" t="str">
        <f>IF($I197="","",VLOOKUP($I197,MASTER!$G:$CF,2,0))</f>
        <v>K-1041</v>
      </c>
      <c r="E197" s="93" t="str">
        <f>IF($I197="","",VLOOKUP($I197,MASTER!$G:$CF,25,0))</f>
        <v>KHS</v>
      </c>
      <c r="F197" s="93">
        <f>IF($I197="","",VLOOKUP($I197,MASTER!$G:$CF,27,0))</f>
        <v>25</v>
      </c>
      <c r="G197" s="760">
        <f>L197</f>
        <v>175</v>
      </c>
      <c r="H197" s="94">
        <f>IF($L197&lt;$F197="0","0",IF($L197="","",ROUNDUP(L197/F197,0)))</f>
        <v>7</v>
      </c>
      <c r="I197" s="95" t="s">
        <v>1389</v>
      </c>
      <c r="J197" s="172"/>
      <c r="K197" s="173"/>
      <c r="L197" s="245">
        <v>175</v>
      </c>
      <c r="M197" s="97"/>
      <c r="N197" s="226"/>
      <c r="O197" s="98"/>
      <c r="P197" s="93">
        <f>IF($I197="","",VLOOKUP($I197,MASTER!$G:$CF,65,0))</f>
        <v>3</v>
      </c>
      <c r="Q197" s="93">
        <v>11.8</v>
      </c>
      <c r="R197" s="99">
        <f>IF(L197="","",+Q197*L197/60)</f>
        <v>34.416666666666664</v>
      </c>
      <c r="S197" s="208">
        <f>IF($I197="","",VLOOKUP($I197,MASTER!$G:$CF,39,0))</f>
        <v>0</v>
      </c>
      <c r="T197" s="208">
        <f>IF($I197="","",VLOOKUP($I197,MASTER!$G:$CF,38,0))</f>
        <v>10</v>
      </c>
      <c r="U197" s="208">
        <f>IF($I197="","",VLOOKUP($I197,MASTER!$G:$CF,41,0))</f>
        <v>2</v>
      </c>
      <c r="V197" s="100">
        <f>IF(I197="","",SUM(R197:U197))</f>
        <v>46.416666666666664</v>
      </c>
      <c r="W197" s="170">
        <f>IF(I197="","",(S197+T197)*P197)</f>
        <v>30</v>
      </c>
      <c r="X197" s="101">
        <f>IF(V197="","",ROUNDUP(V197,0))</f>
        <v>47</v>
      </c>
      <c r="Y197" s="740">
        <f t="shared" ref="Y197:Y224" si="194">+L197/X197*60</f>
        <v>223.40425531914894</v>
      </c>
      <c r="Z197" s="211">
        <f t="shared" ref="Z197:Z224" si="195">+AA196</f>
        <v>0.42847222222222225</v>
      </c>
      <c r="AA197" s="102">
        <f t="shared" ref="AA197:AA201" si="196">IF(I197="","",Z197+X197/1440)</f>
        <v>0.46111111111111114</v>
      </c>
      <c r="AB197" s="102"/>
      <c r="AC197" s="102"/>
      <c r="AD197" s="102"/>
      <c r="AE197" s="299">
        <f>IFERROR(IF($I197="","",VLOOKUP($I197,MASTER!$G:$CF,56,0))*$X197,0)</f>
        <v>47</v>
      </c>
      <c r="AF197" s="299">
        <f>IFERROR(IF($I197="","",VLOOKUP($I197,MASTER!$G:$CF,57,0))*$X197,0)</f>
        <v>47</v>
      </c>
      <c r="AG197" s="299">
        <f>IFERROR(IF($I197="","",VLOOKUP($I197,MASTER!$G:$CF,58,0))*$X197,0)</f>
        <v>47</v>
      </c>
      <c r="AH197" s="299">
        <f>IFERROR(IF($I197="","",VLOOKUP($I197,MASTER!$G:$CF,59,0))*$X197,0)</f>
        <v>47</v>
      </c>
      <c r="AI197" s="756"/>
      <c r="AJ197" s="745"/>
      <c r="AK197" s="106">
        <f t="shared" ref="AK197" si="197">IF(L197="",0,P197*L197)</f>
        <v>525</v>
      </c>
      <c r="AM197" s="104"/>
      <c r="AN197" s="105">
        <f>IF(L197="","",L197*P197)</f>
        <v>525</v>
      </c>
      <c r="AO197" s="106">
        <f>IF(X197="","",X197*P197)</f>
        <v>141</v>
      </c>
      <c r="AP197" s="107">
        <f>+X197/(60*24)</f>
        <v>3.2638888888888891E-2</v>
      </c>
    </row>
    <row r="198" spans="1:42" s="206" customFormat="1" ht="50.1" customHeight="1">
      <c r="A198" s="271" t="e">
        <f>VLOOKUP($I198,MASTER!$B:$B,2,0)</f>
        <v>#N/A</v>
      </c>
      <c r="B198" s="272"/>
      <c r="C198" s="207"/>
      <c r="D198" s="93" t="str">
        <f>IF($I198="","",VLOOKUP($I198,MASTER!$G:$CF,2,0))</f>
        <v>K-1042</v>
      </c>
      <c r="E198" s="93" t="str">
        <f>IF($I198="","",VLOOKUP($I198,MASTER!$G:$CF,25,0))</f>
        <v>KHS</v>
      </c>
      <c r="F198" s="93">
        <f>IF($I198="","",VLOOKUP($I198,MASTER!$G:$CF,27,0))</f>
        <v>25</v>
      </c>
      <c r="G198" s="760">
        <f t="shared" ref="G198:G224" si="198">L198</f>
        <v>100</v>
      </c>
      <c r="H198" s="94">
        <f>IF($L198&lt;$F198="0","0",IF($L198="","",ROUNDUP(L198/F198,0)))</f>
        <v>4</v>
      </c>
      <c r="I198" s="171" t="s">
        <v>1390</v>
      </c>
      <c r="J198" s="172"/>
      <c r="K198" s="173"/>
      <c r="L198" s="245">
        <v>100</v>
      </c>
      <c r="M198" s="97"/>
      <c r="N198" s="226"/>
      <c r="O198" s="98"/>
      <c r="P198" s="93">
        <f>IF($I198="","",VLOOKUP($I198,MASTER!$G:$CF,65,0))</f>
        <v>3</v>
      </c>
      <c r="Q198" s="93">
        <v>11.8</v>
      </c>
      <c r="R198" s="99">
        <f t="shared" ref="R198:R224" si="199">IF(L198="","",+Q198*L198/60)</f>
        <v>19.666666666666668</v>
      </c>
      <c r="S198" s="208">
        <f>IF($I198="","",VLOOKUP($I198,MASTER!$G:$CF,39,0))</f>
        <v>0</v>
      </c>
      <c r="T198" s="208">
        <f>IF($I198="","",VLOOKUP($I198,MASTER!$G:$CF,38,0))</f>
        <v>1</v>
      </c>
      <c r="U198" s="208">
        <f>IF($I198="","",VLOOKUP($I198,MASTER!$G:$CF,41,0))</f>
        <v>2</v>
      </c>
      <c r="V198" s="100">
        <f t="shared" ref="V198:V224" si="200">IF(I198="","",SUM(R198:U198))</f>
        <v>22.666666666666668</v>
      </c>
      <c r="W198" s="170">
        <f t="shared" ref="W198:W224" si="201">IF(I198="","",(S198+T198)*P198)</f>
        <v>3</v>
      </c>
      <c r="X198" s="101">
        <f t="shared" ref="X198:X224" si="202">IF(V198="","",ROUNDUP(V198,0))</f>
        <v>23</v>
      </c>
      <c r="Y198" s="740">
        <f t="shared" si="194"/>
        <v>260.86956521739131</v>
      </c>
      <c r="Z198" s="211">
        <f t="shared" si="195"/>
        <v>0.46111111111111114</v>
      </c>
      <c r="AA198" s="102">
        <f t="shared" si="196"/>
        <v>0.47708333333333336</v>
      </c>
      <c r="AB198" s="102"/>
      <c r="AC198" s="102"/>
      <c r="AD198" s="102"/>
      <c r="AE198" s="299">
        <f>IFERROR(IF($I198="","",VLOOKUP($I198,MASTER!$G:$CF,56,0))*$X198,0)</f>
        <v>23</v>
      </c>
      <c r="AF198" s="299">
        <f>IFERROR(IF($I198="","",VLOOKUP($I198,MASTER!$G:$CF,57,0))*$X198,0)</f>
        <v>23</v>
      </c>
      <c r="AG198" s="299">
        <f>IFERROR(IF($I198="","",VLOOKUP($I198,MASTER!$G:$CF,58,0))*$X198,0)</f>
        <v>23</v>
      </c>
      <c r="AH198" s="299">
        <f>IFERROR(IF($I198="","",VLOOKUP($I198,MASTER!$G:$CF,59,0))*$X198,0)</f>
        <v>23</v>
      </c>
      <c r="AI198" s="212"/>
      <c r="AJ198" s="753"/>
      <c r="AK198" s="106">
        <f>IF(L198="",0,P198*L198)</f>
        <v>300</v>
      </c>
      <c r="AM198" s="214"/>
      <c r="AN198" s="215">
        <f t="shared" ref="AN198:AN199" si="203">IF(L198="","",L198*P198)</f>
        <v>300</v>
      </c>
      <c r="AO198" s="213">
        <f t="shared" ref="AO198:AO201" si="204">IF(X198="","",X198*P198)</f>
        <v>69</v>
      </c>
      <c r="AP198" s="216">
        <f t="shared" ref="AP198:AP201" si="205">+X198/(60*24)</f>
        <v>1.5972222222222221E-2</v>
      </c>
    </row>
    <row r="199" spans="1:42" s="206" customFormat="1" ht="50.1" customHeight="1">
      <c r="A199" s="271" t="e">
        <f>VLOOKUP($I199,MASTER!$B:$B,2,0)</f>
        <v>#N/A</v>
      </c>
      <c r="B199" s="272"/>
      <c r="C199" s="207"/>
      <c r="D199" s="93" t="str">
        <f>IF($I199="","",VLOOKUP($I199,MASTER!$G:$CF,2,0))</f>
        <v>K-1043</v>
      </c>
      <c r="E199" s="93" t="str">
        <f>IF($I199="","",VLOOKUP($I199,MASTER!$G:$CF,25,0))</f>
        <v>KHS</v>
      </c>
      <c r="F199" s="93">
        <f>IF($I199="","",VLOOKUP($I199,MASTER!$G:$CF,27,0))</f>
        <v>25</v>
      </c>
      <c r="G199" s="760">
        <f t="shared" si="198"/>
        <v>25</v>
      </c>
      <c r="H199" s="94">
        <f t="shared" ref="H199:H210" si="206">IF($L199&lt;$F199="0","0",IF($L199="","",ROUNDUP(L199/F199,0)))</f>
        <v>1</v>
      </c>
      <c r="I199" s="171" t="s">
        <v>1391</v>
      </c>
      <c r="J199" s="172"/>
      <c r="K199" s="173"/>
      <c r="L199" s="245">
        <v>25</v>
      </c>
      <c r="M199" s="97"/>
      <c r="N199" s="226"/>
      <c r="O199" s="98"/>
      <c r="P199" s="93">
        <f>IF($I199="","",VLOOKUP($I199,MASTER!$G:$CF,65,0))</f>
        <v>3</v>
      </c>
      <c r="Q199" s="93">
        <v>11.8</v>
      </c>
      <c r="R199" s="99">
        <f t="shared" si="199"/>
        <v>4.916666666666667</v>
      </c>
      <c r="S199" s="208">
        <f>IF($I199="","",VLOOKUP($I199,MASTER!$G:$CF,39,0))</f>
        <v>0</v>
      </c>
      <c r="T199" s="208">
        <f>IF($I199="","",VLOOKUP($I199,MASTER!$G:$CF,38,0))</f>
        <v>1</v>
      </c>
      <c r="U199" s="208">
        <f>IF($I199="","",VLOOKUP($I199,MASTER!$G:$CF,41,0))</f>
        <v>2</v>
      </c>
      <c r="V199" s="100">
        <f t="shared" si="200"/>
        <v>7.916666666666667</v>
      </c>
      <c r="W199" s="170">
        <f t="shared" si="201"/>
        <v>3</v>
      </c>
      <c r="X199" s="101">
        <f t="shared" si="202"/>
        <v>8</v>
      </c>
      <c r="Y199" s="740">
        <f t="shared" si="194"/>
        <v>187.5</v>
      </c>
      <c r="Z199" s="211">
        <f t="shared" si="195"/>
        <v>0.47708333333333336</v>
      </c>
      <c r="AA199" s="102">
        <f t="shared" si="196"/>
        <v>0.4826388888888889</v>
      </c>
      <c r="AB199" s="102"/>
      <c r="AC199" s="102"/>
      <c r="AD199" s="102"/>
      <c r="AE199" s="299">
        <f>IFERROR(IF($I199="","",VLOOKUP($I199,MASTER!$G:$CF,56,0))*$X199,0)</f>
        <v>8</v>
      </c>
      <c r="AF199" s="299">
        <f>IFERROR(IF($I199="","",VLOOKUP($I199,MASTER!$G:$CF,57,0))*$X199,0)</f>
        <v>8</v>
      </c>
      <c r="AG199" s="299">
        <f>IFERROR(IF($I199="","",VLOOKUP($I199,MASTER!$G:$CF,58,0))*$X199,0)</f>
        <v>8</v>
      </c>
      <c r="AH199" s="299">
        <f>IFERROR(IF($I199="","",VLOOKUP($I199,MASTER!$G:$CF,59,0))*$X199,0)</f>
        <v>8</v>
      </c>
      <c r="AI199" s="212"/>
      <c r="AJ199" s="753"/>
      <c r="AK199" s="106">
        <f>IF(L199="",0,P199*L199)</f>
        <v>75</v>
      </c>
      <c r="AM199" s="214"/>
      <c r="AN199" s="215">
        <f t="shared" si="203"/>
        <v>75</v>
      </c>
      <c r="AO199" s="213">
        <f t="shared" si="204"/>
        <v>24</v>
      </c>
      <c r="AP199" s="216">
        <f t="shared" si="205"/>
        <v>5.5555555555555558E-3</v>
      </c>
    </row>
    <row r="200" spans="1:42" s="206" customFormat="1" ht="50.1" customHeight="1">
      <c r="A200" s="271" t="e">
        <f>VLOOKUP($I200,MASTER!$B:$B,2,0)</f>
        <v>#N/A</v>
      </c>
      <c r="B200" s="272"/>
      <c r="C200" s="207"/>
      <c r="D200" s="93" t="str">
        <f>IF($I200="","",VLOOKUP($I200,MASTER!$G:$CF,2,0))</f>
        <v>K-1035</v>
      </c>
      <c r="E200" s="93" t="str">
        <f>IF($I200="","",VLOOKUP($I200,MASTER!$G:$CF,25,0))</f>
        <v>KHS</v>
      </c>
      <c r="F200" s="93">
        <f>IF($I200="","",VLOOKUP($I200,MASTER!$G:$CF,27,0))</f>
        <v>30</v>
      </c>
      <c r="G200" s="760">
        <f t="shared" si="198"/>
        <v>75</v>
      </c>
      <c r="H200" s="94">
        <f t="shared" si="206"/>
        <v>3</v>
      </c>
      <c r="I200" s="171" t="s">
        <v>1380</v>
      </c>
      <c r="J200" s="172"/>
      <c r="K200" s="173"/>
      <c r="L200" s="245">
        <v>75</v>
      </c>
      <c r="M200" s="97"/>
      <c r="N200" s="226"/>
      <c r="O200" s="98"/>
      <c r="P200" s="93">
        <f>IF($I200="","",VLOOKUP($I200,MASTER!$G:$CF,65,0))</f>
        <v>3</v>
      </c>
      <c r="Q200" s="93">
        <v>11.8</v>
      </c>
      <c r="R200" s="99">
        <f t="shared" si="199"/>
        <v>14.75</v>
      </c>
      <c r="S200" s="208">
        <f>IF($I200="","",VLOOKUP($I200,MASTER!$G:$CF,39,0))</f>
        <v>0</v>
      </c>
      <c r="T200" s="208">
        <f>IF($I200="","",VLOOKUP($I200,MASTER!$G:$CF,38,0))</f>
        <v>8</v>
      </c>
      <c r="U200" s="208">
        <f>IF($I200="","",VLOOKUP($I200,MASTER!$G:$CF,41,0))</f>
        <v>2</v>
      </c>
      <c r="V200" s="100">
        <f t="shared" si="200"/>
        <v>24.75</v>
      </c>
      <c r="W200" s="170">
        <f t="shared" si="201"/>
        <v>24</v>
      </c>
      <c r="X200" s="101">
        <f t="shared" si="202"/>
        <v>25</v>
      </c>
      <c r="Y200" s="740">
        <f t="shared" si="194"/>
        <v>180</v>
      </c>
      <c r="Z200" s="211">
        <f t="shared" si="195"/>
        <v>0.4826388888888889</v>
      </c>
      <c r="AA200" s="102">
        <f t="shared" si="196"/>
        <v>0.5</v>
      </c>
      <c r="AB200" s="102"/>
      <c r="AC200" s="102"/>
      <c r="AD200" s="102"/>
      <c r="AE200" s="299">
        <f>IFERROR(IF($I200="","",VLOOKUP($I200,MASTER!$G:$CF,56,0))*$X200,0)</f>
        <v>25</v>
      </c>
      <c r="AF200" s="299">
        <f>IFERROR(IF($I200="","",VLOOKUP($I200,MASTER!$G:$CF,57,0))*$X200,0)</f>
        <v>25</v>
      </c>
      <c r="AG200" s="299">
        <f>IFERROR(IF($I200="","",VLOOKUP($I200,MASTER!$G:$CF,58,0))*$X200,0)</f>
        <v>25</v>
      </c>
      <c r="AH200" s="299">
        <f>IFERROR(IF($I200="","",VLOOKUP($I200,MASTER!$G:$CF,59,0))*$X200,0)</f>
        <v>25</v>
      </c>
      <c r="AI200" s="212"/>
      <c r="AJ200" s="753"/>
      <c r="AK200" s="106">
        <f>IF(L200="",0,P200*L200)</f>
        <v>225</v>
      </c>
      <c r="AM200" s="214"/>
      <c r="AN200" s="215">
        <f>IF(L200="","",L200*P200)</f>
        <v>225</v>
      </c>
      <c r="AO200" s="213">
        <f t="shared" si="204"/>
        <v>75</v>
      </c>
      <c r="AP200" s="216">
        <f t="shared" si="205"/>
        <v>1.7361111111111112E-2</v>
      </c>
    </row>
    <row r="201" spans="1:42" s="206" customFormat="1" ht="50.1" customHeight="1">
      <c r="A201" s="271" t="e">
        <f>VLOOKUP($I201,MASTER!$B:$B,2,0)</f>
        <v>#N/A</v>
      </c>
      <c r="B201" s="272"/>
      <c r="C201" s="207"/>
      <c r="D201" s="93">
        <f>IF($I201="","",VLOOKUP($I201,MASTER!$G:$CF,2,0))</f>
        <v>0</v>
      </c>
      <c r="E201" s="93">
        <f>IF($I201="","",VLOOKUP($I201,MASTER!$G:$CF,25,0))</f>
        <v>0</v>
      </c>
      <c r="F201" s="93">
        <f>IF($I201="","",VLOOKUP($I201,MASTER!$G:$CF,27,0))</f>
        <v>0</v>
      </c>
      <c r="G201" s="760">
        <f t="shared" si="198"/>
        <v>0</v>
      </c>
      <c r="H201" s="94" t="str">
        <f t="shared" si="206"/>
        <v/>
      </c>
      <c r="I201" s="95" t="s">
        <v>671</v>
      </c>
      <c r="J201" s="96"/>
      <c r="K201" s="93"/>
      <c r="L201" s="244"/>
      <c r="M201" s="97"/>
      <c r="N201" s="226"/>
      <c r="O201" s="98"/>
      <c r="P201" s="93">
        <f>IF($I201="","",VLOOKUP($I201,MASTER!$G:$CF,65,0))</f>
        <v>0</v>
      </c>
      <c r="Q201" s="93">
        <f>IF($I201="","",VLOOKUP($I201,MASTER!$G:$CF,37,0))</f>
        <v>40</v>
      </c>
      <c r="R201" s="99" t="str">
        <f t="shared" si="199"/>
        <v/>
      </c>
      <c r="S201" s="208">
        <f>IF($I201="","",VLOOKUP($I201,MASTER!$G:$CF,39,0))</f>
        <v>0</v>
      </c>
      <c r="T201" s="208">
        <f>IF($I201="","",VLOOKUP($I201,MASTER!$G:$CF,38,0))</f>
        <v>40</v>
      </c>
      <c r="U201" s="208"/>
      <c r="V201" s="100">
        <f t="shared" si="200"/>
        <v>40</v>
      </c>
      <c r="W201" s="170">
        <f t="shared" si="201"/>
        <v>0</v>
      </c>
      <c r="X201" s="101">
        <f t="shared" si="202"/>
        <v>40</v>
      </c>
      <c r="Y201" s="740">
        <f t="shared" si="194"/>
        <v>0</v>
      </c>
      <c r="Z201" s="211">
        <f t="shared" si="195"/>
        <v>0.5</v>
      </c>
      <c r="AA201" s="102">
        <f t="shared" si="196"/>
        <v>0.52777777777777779</v>
      </c>
      <c r="AB201" s="102"/>
      <c r="AC201" s="102"/>
      <c r="AD201" s="102"/>
      <c r="AE201" s="299">
        <f>IFERROR(IF($I201="","",VLOOKUP($I201,MASTER!$G:$CF,56,0))*$X201,0)</f>
        <v>0</v>
      </c>
      <c r="AF201" s="299">
        <f>IFERROR(IF($I201="","",VLOOKUP($I201,MASTER!$G:$CF,57,0))*$X201,0)</f>
        <v>0</v>
      </c>
      <c r="AG201" s="299">
        <f>IFERROR(IF($I201="","",VLOOKUP($I201,MASTER!$G:$CF,58,0))*$X201,0)</f>
        <v>0</v>
      </c>
      <c r="AH201" s="299">
        <f>IFERROR(IF($I201="","",VLOOKUP($I201,MASTER!$G:$CF,59,0))*$X201,0)</f>
        <v>0</v>
      </c>
      <c r="AI201" s="212"/>
      <c r="AJ201" s="753"/>
      <c r="AK201" s="106">
        <f>IF(L201="",0,P201*L201)</f>
        <v>0</v>
      </c>
      <c r="AM201" s="214"/>
      <c r="AN201" s="215" t="str">
        <f t="shared" ref="AN201" si="207">IF(L201="","",L201*P201)</f>
        <v/>
      </c>
      <c r="AO201" s="213">
        <f t="shared" si="204"/>
        <v>0</v>
      </c>
      <c r="AP201" s="216">
        <f t="shared" si="205"/>
        <v>2.7777777777777776E-2</v>
      </c>
    </row>
    <row r="202" spans="1:42" s="302" customFormat="1" ht="50.1" customHeight="1">
      <c r="A202" s="271" t="e">
        <f>VLOOKUP($I202,MASTER!$B:$B,2,0)</f>
        <v>#N/A</v>
      </c>
      <c r="B202" s="296"/>
      <c r="C202" s="306"/>
      <c r="D202" s="93" t="str">
        <f>IF($I202="","",VLOOKUP($I202,MASTER!$G:$CF,2,0))</f>
        <v>K-1035</v>
      </c>
      <c r="E202" s="93" t="str">
        <f>IF($I202="","",VLOOKUP($I202,MASTER!$G:$CF,25,0))</f>
        <v>KHS</v>
      </c>
      <c r="F202" s="93">
        <f>IF($I202="","",VLOOKUP($I202,MASTER!$G:$CF,27,0))</f>
        <v>30</v>
      </c>
      <c r="G202" s="760">
        <f t="shared" si="198"/>
        <v>165</v>
      </c>
      <c r="H202" s="94">
        <f t="shared" si="206"/>
        <v>6</v>
      </c>
      <c r="I202" s="171" t="s">
        <v>1380</v>
      </c>
      <c r="J202" s="172"/>
      <c r="K202" s="173"/>
      <c r="L202" s="245">
        <f>240-L200</f>
        <v>165</v>
      </c>
      <c r="M202" s="174"/>
      <c r="N202" s="226"/>
      <c r="O202" s="268"/>
      <c r="P202" s="93">
        <f>IF($I202="","",VLOOKUP($I202,MASTER!$G:$CF,65,0))</f>
        <v>3</v>
      </c>
      <c r="Q202" s="93">
        <v>11.8</v>
      </c>
      <c r="R202" s="99">
        <f t="shared" si="199"/>
        <v>32.450000000000003</v>
      </c>
      <c r="S202" s="208">
        <f>IF($I202="","",VLOOKUP($I202,MASTER!$G:$CF,39,0))</f>
        <v>0</v>
      </c>
      <c r="T202" s="208"/>
      <c r="U202" s="208"/>
      <c r="V202" s="100">
        <f t="shared" si="200"/>
        <v>32.450000000000003</v>
      </c>
      <c r="W202" s="170">
        <f t="shared" si="201"/>
        <v>0</v>
      </c>
      <c r="X202" s="101">
        <f t="shared" si="202"/>
        <v>33</v>
      </c>
      <c r="Y202" s="740">
        <f t="shared" si="194"/>
        <v>300</v>
      </c>
      <c r="Z202" s="211">
        <f t="shared" si="195"/>
        <v>0.52777777777777779</v>
      </c>
      <c r="AA202" s="269">
        <f>IF(I202="","",Z202+X202/1440)</f>
        <v>0.55069444444444449</v>
      </c>
      <c r="AB202" s="269"/>
      <c r="AC202" s="269"/>
      <c r="AD202" s="269"/>
      <c r="AE202" s="299">
        <f>IFERROR(IF($I202="","",VLOOKUP($I202,MASTER!$G:$CF,56,0))*$X202,0)</f>
        <v>33</v>
      </c>
      <c r="AF202" s="299">
        <f>IFERROR(IF($I202="","",VLOOKUP($I202,MASTER!$G:$CF,57,0))*$X202,0)</f>
        <v>33</v>
      </c>
      <c r="AG202" s="299">
        <f>IFERROR(IF($I202="","",VLOOKUP($I202,MASTER!$G:$CF,58,0))*$X202,0)</f>
        <v>33</v>
      </c>
      <c r="AH202" s="299">
        <f>IFERROR(IF($I202="","",VLOOKUP($I202,MASTER!$G:$CF,59,0))*$X202,0)</f>
        <v>33</v>
      </c>
      <c r="AI202" s="300"/>
      <c r="AJ202" s="754"/>
      <c r="AK202" s="106">
        <f>IF(L202="",0,P202*L202)</f>
        <v>495</v>
      </c>
      <c r="AM202" s="303"/>
      <c r="AN202" s="304">
        <f>IF(L202="","",L202*P202)</f>
        <v>495</v>
      </c>
      <c r="AO202" s="301"/>
      <c r="AP202" s="305"/>
    </row>
    <row r="203" spans="1:42" s="302" customFormat="1" ht="50.1" customHeight="1">
      <c r="A203" s="271" t="e">
        <f>VLOOKUP($I203,MASTER!$B:$B,2,0)</f>
        <v>#N/A</v>
      </c>
      <c r="B203" s="296"/>
      <c r="C203" s="297"/>
      <c r="D203" s="93" t="str">
        <f>IF($I203="","",VLOOKUP($I203,MASTER!$G:$CF,2,0))</f>
        <v>K-1033</v>
      </c>
      <c r="E203" s="93" t="str">
        <f>IF($I203="","",VLOOKUP($I203,MASTER!$G:$CF,25,0))</f>
        <v>KHS</v>
      </c>
      <c r="F203" s="93">
        <f>IF($I203="","",VLOOKUP($I203,MASTER!$G:$CF,27,0))</f>
        <v>30</v>
      </c>
      <c r="G203" s="760">
        <f t="shared" si="198"/>
        <v>15</v>
      </c>
      <c r="H203" s="94">
        <f t="shared" si="206"/>
        <v>1</v>
      </c>
      <c r="I203" s="171" t="s">
        <v>1392</v>
      </c>
      <c r="J203" s="172"/>
      <c r="K203" s="173"/>
      <c r="L203" s="245">
        <v>15</v>
      </c>
      <c r="M203" s="174"/>
      <c r="N203" s="226"/>
      <c r="O203" s="268"/>
      <c r="P203" s="93">
        <f>IF($I203="","",VLOOKUP($I203,MASTER!$G:$CF,65,0))</f>
        <v>3</v>
      </c>
      <c r="Q203" s="93">
        <v>11.8</v>
      </c>
      <c r="R203" s="99">
        <f t="shared" si="199"/>
        <v>2.95</v>
      </c>
      <c r="S203" s="208">
        <f>IF($I203="","",VLOOKUP($I203,MASTER!$G:$CF,39,0))</f>
        <v>0</v>
      </c>
      <c r="T203" s="208">
        <f>IF($I203="","",VLOOKUP($I203,MASTER!$G:$CF,38,0))</f>
        <v>1</v>
      </c>
      <c r="U203" s="208">
        <f>IF($I203="","",VLOOKUP($I203,MASTER!$G:$CF,41,0))</f>
        <v>2</v>
      </c>
      <c r="V203" s="100">
        <f t="shared" si="200"/>
        <v>5.95</v>
      </c>
      <c r="W203" s="170">
        <f t="shared" si="201"/>
        <v>3</v>
      </c>
      <c r="X203" s="101">
        <f t="shared" si="202"/>
        <v>6</v>
      </c>
      <c r="Y203" s="740">
        <f t="shared" si="194"/>
        <v>150</v>
      </c>
      <c r="Z203" s="211">
        <f t="shared" si="195"/>
        <v>0.55069444444444449</v>
      </c>
      <c r="AA203" s="269">
        <f t="shared" ref="AA203" si="208">IF(I203="","",Z203+X203/1440)</f>
        <v>0.55486111111111114</v>
      </c>
      <c r="AB203" s="269"/>
      <c r="AC203" s="269"/>
      <c r="AD203" s="102"/>
      <c r="AE203" s="299">
        <f>IFERROR(IF($I203="","",VLOOKUP($I203,MASTER!$G:$CF,56,0))*$X203,0)</f>
        <v>6</v>
      </c>
      <c r="AF203" s="299">
        <f>IFERROR(IF($I203="","",VLOOKUP($I203,MASTER!$G:$CF,57,0))*$X203,0)</f>
        <v>6</v>
      </c>
      <c r="AG203" s="299">
        <f>IFERROR(IF($I203="","",VLOOKUP($I203,MASTER!$G:$CF,58,0))*$X203,0)</f>
        <v>6</v>
      </c>
      <c r="AH203" s="299">
        <f>IFERROR(IF($I203="","",VLOOKUP($I203,MASTER!$G:$CF,59,0))*$X203,0)</f>
        <v>6</v>
      </c>
      <c r="AI203" s="300"/>
      <c r="AJ203" s="754"/>
      <c r="AK203" s="301">
        <f t="shared" ref="AK203" si="209">IF(L203="",0,P203*L203)</f>
        <v>45</v>
      </c>
      <c r="AM203" s="303"/>
      <c r="AN203" s="304">
        <f t="shared" ref="AN203:AN204" si="210">IF(L203="","",L203*P203)</f>
        <v>45</v>
      </c>
      <c r="AO203" s="301">
        <f t="shared" ref="AO203:AO204" si="211">IF(X203="","",X203*P203)</f>
        <v>18</v>
      </c>
      <c r="AP203" s="305">
        <f t="shared" ref="AP203:AP204" si="212">+X203/(60*24)</f>
        <v>4.1666666666666666E-3</v>
      </c>
    </row>
    <row r="204" spans="1:42" s="236" customFormat="1" ht="50.1" customHeight="1">
      <c r="A204" s="271" t="e">
        <f>VLOOKUP($I204,MASTER!$B:$B,2,0)</f>
        <v>#N/A</v>
      </c>
      <c r="B204" s="217"/>
      <c r="C204" s="306"/>
      <c r="D204" s="93" t="str">
        <f>IF($I204="","",VLOOKUP($I204,MASTER!$G:$CF,2,0))</f>
        <v>K-1036</v>
      </c>
      <c r="E204" s="93" t="str">
        <f>IF($I204="","",VLOOKUP($I204,MASTER!$G:$CF,25,0))</f>
        <v>KHS</v>
      </c>
      <c r="F204" s="93">
        <f>IF($I204="","",VLOOKUP($I204,MASTER!$G:$CF,27,0))</f>
        <v>30</v>
      </c>
      <c r="G204" s="760">
        <f t="shared" si="198"/>
        <v>240</v>
      </c>
      <c r="H204" s="94">
        <f t="shared" si="206"/>
        <v>8</v>
      </c>
      <c r="I204" s="171" t="s">
        <v>1379</v>
      </c>
      <c r="J204" s="172"/>
      <c r="K204" s="173"/>
      <c r="L204" s="245">
        <v>240</v>
      </c>
      <c r="M204" s="174"/>
      <c r="N204" s="226"/>
      <c r="O204" s="268"/>
      <c r="P204" s="93">
        <f>IF($I204="","",VLOOKUP($I204,MASTER!$G:$CF,65,0))</f>
        <v>3</v>
      </c>
      <c r="Q204" s="93">
        <v>11.8</v>
      </c>
      <c r="R204" s="99">
        <f t="shared" si="199"/>
        <v>47.2</v>
      </c>
      <c r="S204" s="208">
        <f>IF($I204="","",VLOOKUP($I204,MASTER!$G:$CF,39,0))</f>
        <v>0</v>
      </c>
      <c r="T204" s="208">
        <f>IF($I204="","",VLOOKUP($I204,MASTER!$G:$CF,38,0))</f>
        <v>8</v>
      </c>
      <c r="U204" s="208">
        <f>IF($I204="","",VLOOKUP($I204,MASTER!$G:$CF,41,0))</f>
        <v>2</v>
      </c>
      <c r="V204" s="100">
        <f t="shared" si="200"/>
        <v>57.2</v>
      </c>
      <c r="W204" s="170">
        <f t="shared" si="201"/>
        <v>24</v>
      </c>
      <c r="X204" s="101">
        <f t="shared" si="202"/>
        <v>58</v>
      </c>
      <c r="Y204" s="740">
        <f t="shared" si="194"/>
        <v>248.27586206896552</v>
      </c>
      <c r="Z204" s="211">
        <f t="shared" si="195"/>
        <v>0.55486111111111114</v>
      </c>
      <c r="AA204" s="269">
        <f>IF(I204="","",Z204+X204/1440)</f>
        <v>0.59513888888888888</v>
      </c>
      <c r="AB204" s="269"/>
      <c r="AC204" s="269"/>
      <c r="AD204" s="102"/>
      <c r="AE204" s="299">
        <f>IFERROR(IF($I204="","",VLOOKUP($I204,MASTER!$G:$CF,56,0))*$X204,0)</f>
        <v>58</v>
      </c>
      <c r="AF204" s="299">
        <f>IFERROR(IF($I204="","",VLOOKUP($I204,MASTER!$G:$CF,57,0))*$X204,0)</f>
        <v>58</v>
      </c>
      <c r="AG204" s="299">
        <f>IFERROR(IF($I204="","",VLOOKUP($I204,MASTER!$G:$CF,58,0))*$X204,0)</f>
        <v>58</v>
      </c>
      <c r="AH204" s="299">
        <f>IFERROR(IF($I204="","",VLOOKUP($I204,MASTER!$G:$CF,59,0))*$X204,0)</f>
        <v>58</v>
      </c>
      <c r="AI204" s="757"/>
      <c r="AJ204" s="755"/>
      <c r="AK204" s="106">
        <f>IF(L204="",0,P204*L204)</f>
        <v>720</v>
      </c>
      <c r="AM204" s="307"/>
      <c r="AN204" s="308">
        <f t="shared" si="210"/>
        <v>720</v>
      </c>
      <c r="AO204" s="309">
        <f t="shared" si="211"/>
        <v>174</v>
      </c>
      <c r="AP204" s="310">
        <f t="shared" si="212"/>
        <v>4.027777777777778E-2</v>
      </c>
    </row>
    <row r="205" spans="1:42" ht="50.1" customHeight="1">
      <c r="A205" s="271" t="e">
        <f>VLOOKUP($I205,MASTER!$B:$B,2,0)</f>
        <v>#N/A</v>
      </c>
      <c r="C205" s="207"/>
      <c r="D205" s="93" t="str">
        <f>IF($I205="","",VLOOKUP($I205,MASTER!$G:$CF,2,0))</f>
        <v>K-1125</v>
      </c>
      <c r="E205" s="93" t="str">
        <f>IF($I205="","",VLOOKUP($I205,MASTER!$G:$CF,25,0))</f>
        <v>KHS</v>
      </c>
      <c r="F205" s="93">
        <f>IF($I205="","",VLOOKUP($I205,MASTER!$G:$CF,27,0))</f>
        <v>25</v>
      </c>
      <c r="G205" s="760">
        <f t="shared" si="198"/>
        <v>50</v>
      </c>
      <c r="H205" s="94">
        <f t="shared" si="206"/>
        <v>2</v>
      </c>
      <c r="I205" s="171" t="s">
        <v>1385</v>
      </c>
      <c r="J205" s="172"/>
      <c r="K205" s="173"/>
      <c r="L205" s="245">
        <v>50</v>
      </c>
      <c r="M205" s="97"/>
      <c r="N205" s="226"/>
      <c r="O205" s="98"/>
      <c r="P205" s="93">
        <f>IF($I205="","",VLOOKUP($I205,MASTER!$G:$CF,65,0))</f>
        <v>3</v>
      </c>
      <c r="Q205" s="93">
        <v>11.8</v>
      </c>
      <c r="R205" s="99">
        <f t="shared" si="199"/>
        <v>9.8333333333333339</v>
      </c>
      <c r="S205" s="208">
        <f>IF($I205="","",VLOOKUP($I205,MASTER!$G:$CF,39,0))</f>
        <v>0</v>
      </c>
      <c r="T205" s="208">
        <f>IF($I205="","",VLOOKUP($I205,MASTER!$G:$CF,38,0))</f>
        <v>1</v>
      </c>
      <c r="U205" s="208">
        <f>IF($I205="","",VLOOKUP($I205,MASTER!$G:$CF,41,0))</f>
        <v>2</v>
      </c>
      <c r="V205" s="100">
        <f t="shared" si="200"/>
        <v>12.833333333333334</v>
      </c>
      <c r="W205" s="170">
        <f t="shared" si="201"/>
        <v>3</v>
      </c>
      <c r="X205" s="101">
        <f t="shared" si="202"/>
        <v>13</v>
      </c>
      <c r="Y205" s="740">
        <f t="shared" si="194"/>
        <v>230.76923076923077</v>
      </c>
      <c r="Z205" s="211">
        <f t="shared" si="195"/>
        <v>0.59513888888888888</v>
      </c>
      <c r="AA205" s="102">
        <f>IF(I205="","",Z205+X205/1440)</f>
        <v>0.60416666666666663</v>
      </c>
      <c r="AB205" s="102"/>
      <c r="AC205" s="102"/>
      <c r="AD205" s="269"/>
      <c r="AE205" s="299">
        <f>IFERROR(IF($I205="","",VLOOKUP($I205,MASTER!$G:$CF,56,0))*$X205,0)</f>
        <v>13</v>
      </c>
      <c r="AF205" s="299">
        <f>IFERROR(IF($I205="","",VLOOKUP($I205,MASTER!$G:$CF,57,0))*$X205,0)</f>
        <v>13</v>
      </c>
      <c r="AG205" s="299">
        <f>IFERROR(IF($I205="","",VLOOKUP($I205,MASTER!$G:$CF,58,0))*$X205,0)</f>
        <v>13</v>
      </c>
      <c r="AH205" s="299">
        <f>IFERROR(IF($I205="","",VLOOKUP($I205,MASTER!$G:$CF,59,0))*$X205,0)</f>
        <v>13</v>
      </c>
      <c r="AI205" s="756"/>
      <c r="AJ205" s="745"/>
      <c r="AK205" s="106">
        <f>IF(L205="",0,P205*L205)</f>
        <v>150</v>
      </c>
      <c r="AM205" s="104"/>
      <c r="AN205" s="105">
        <f>IF(L205="","",L205*P205)</f>
        <v>150</v>
      </c>
      <c r="AO205" s="106">
        <f>IF(X205="","",X205*P205)</f>
        <v>39</v>
      </c>
      <c r="AP205" s="107">
        <f>+X205/(60*24)</f>
        <v>9.0277777777777769E-3</v>
      </c>
    </row>
    <row r="206" spans="1:42" ht="50.1" customHeight="1">
      <c r="A206" s="271" t="e">
        <f>VLOOKUP($I206,MASTER!$B:$B,2,0)</f>
        <v>#N/A</v>
      </c>
      <c r="C206" s="207"/>
      <c r="D206" s="93" t="str">
        <f>IF($I206="","",VLOOKUP($I206,MASTER!$G:$CF,2,0))</f>
        <v>K-1122</v>
      </c>
      <c r="E206" s="93" t="str">
        <f>IF($I206="","",VLOOKUP($I206,MASTER!$G:$CF,25,0))</f>
        <v>KHS</v>
      </c>
      <c r="F206" s="93">
        <f>IF($I206="","",VLOOKUP($I206,MASTER!$G:$CF,27,0))</f>
        <v>50</v>
      </c>
      <c r="G206" s="760">
        <f t="shared" si="198"/>
        <v>200</v>
      </c>
      <c r="H206" s="94">
        <f t="shared" si="206"/>
        <v>4</v>
      </c>
      <c r="I206" s="171" t="s">
        <v>1386</v>
      </c>
      <c r="J206" s="172"/>
      <c r="K206" s="173"/>
      <c r="L206" s="245">
        <v>200</v>
      </c>
      <c r="M206" s="97"/>
      <c r="N206" s="226"/>
      <c r="O206" s="98"/>
      <c r="P206" s="93">
        <f>IF($I206="","",VLOOKUP($I206,MASTER!$G:$CF,65,0))</f>
        <v>3</v>
      </c>
      <c r="Q206" s="93">
        <v>11.8</v>
      </c>
      <c r="R206" s="99">
        <f t="shared" si="199"/>
        <v>39.333333333333336</v>
      </c>
      <c r="S206" s="208">
        <v>2</v>
      </c>
      <c r="T206" s="208">
        <f>IF($I206="","",VLOOKUP($I206,MASTER!$G:$CF,38,0))</f>
        <v>1</v>
      </c>
      <c r="U206" s="208">
        <f>IF($I206="","",VLOOKUP($I206,MASTER!$G:$CF,41,0))</f>
        <v>2</v>
      </c>
      <c r="V206" s="100">
        <f t="shared" si="200"/>
        <v>44.333333333333336</v>
      </c>
      <c r="W206" s="170">
        <f t="shared" si="201"/>
        <v>9</v>
      </c>
      <c r="X206" s="101">
        <f t="shared" si="202"/>
        <v>45</v>
      </c>
      <c r="Y206" s="740">
        <f t="shared" si="194"/>
        <v>266.66666666666669</v>
      </c>
      <c r="Z206" s="211">
        <f t="shared" si="195"/>
        <v>0.60416666666666663</v>
      </c>
      <c r="AA206" s="102">
        <f t="shared" ref="AA206:AA207" si="213">IF(I206="","",Z206+X206/1440)</f>
        <v>0.63541666666666663</v>
      </c>
      <c r="AB206" s="102"/>
      <c r="AC206" s="102"/>
      <c r="AD206" s="102"/>
      <c r="AE206" s="299">
        <f>IFERROR(IF($I206="","",VLOOKUP($I206,MASTER!$G:$CF,56,0))*$X206,0)</f>
        <v>45</v>
      </c>
      <c r="AF206" s="299">
        <f>IFERROR(IF($I206="","",VLOOKUP($I206,MASTER!$G:$CF,57,0))*$X206,0)</f>
        <v>45</v>
      </c>
      <c r="AG206" s="299">
        <f>IFERROR(IF($I206="","",VLOOKUP($I206,MASTER!$G:$CF,58,0))*$X206,0)</f>
        <v>45</v>
      </c>
      <c r="AH206" s="299">
        <f>IFERROR(IF($I206="","",VLOOKUP($I206,MASTER!$G:$CF,59,0))*$X206,0)</f>
        <v>45</v>
      </c>
      <c r="AI206" s="756"/>
      <c r="AJ206" s="745"/>
      <c r="AK206" s="106">
        <f t="shared" ref="AK206:AK207" si="214">IF(L206="",0,P206*L206)</f>
        <v>600</v>
      </c>
      <c r="AM206" s="104"/>
      <c r="AN206" s="105">
        <f t="shared" ref="AN206:AN207" si="215">IF(L206="","",L206*P206)</f>
        <v>600</v>
      </c>
      <c r="AO206" s="106">
        <f t="shared" ref="AO206:AO207" si="216">IF(X206="","",X206*P206)</f>
        <v>135</v>
      </c>
      <c r="AP206" s="107">
        <f t="shared" ref="AP206:AP207" si="217">+X206/(60*24)</f>
        <v>3.125E-2</v>
      </c>
    </row>
    <row r="207" spans="1:42" ht="50.1" customHeight="1">
      <c r="A207" s="271" t="e">
        <f>VLOOKUP($I207,MASTER!$B:$B,2,0)</f>
        <v>#N/A</v>
      </c>
      <c r="C207" s="207"/>
      <c r="D207" s="93">
        <f>IF($I207="","",VLOOKUP($I207,MASTER!$G:$CF,2,0))</f>
        <v>0</v>
      </c>
      <c r="E207" s="93">
        <f>IF($I207="","",VLOOKUP($I207,MASTER!$G:$CF,25,0))</f>
        <v>0</v>
      </c>
      <c r="F207" s="93">
        <f>IF($I207="","",VLOOKUP($I207,MASTER!$G:$CF,27,0))</f>
        <v>0</v>
      </c>
      <c r="G207" s="760">
        <f t="shared" si="198"/>
        <v>0</v>
      </c>
      <c r="H207" s="94" t="str">
        <f t="shared" si="206"/>
        <v/>
      </c>
      <c r="I207" s="171" t="s">
        <v>854</v>
      </c>
      <c r="J207" s="172"/>
      <c r="K207" s="173"/>
      <c r="L207" s="245"/>
      <c r="M207" s="97"/>
      <c r="N207" s="226"/>
      <c r="O207" s="98"/>
      <c r="P207" s="93">
        <f>IF($I207="","",VLOOKUP($I207,MASTER!$G:$CF,65,0))</f>
        <v>0</v>
      </c>
      <c r="Q207" s="93">
        <f>IF($I207="","",VLOOKUP($I207,MASTER!$G:$CF,37,0))</f>
        <v>15</v>
      </c>
      <c r="R207" s="99" t="str">
        <f t="shared" si="199"/>
        <v/>
      </c>
      <c r="S207" s="208">
        <f>IF($I207="","",VLOOKUP($I207,MASTER!$G:$CF,39,0))</f>
        <v>0</v>
      </c>
      <c r="T207" s="208">
        <f>IF($I207="","",VLOOKUP($I207,MASTER!$G:$CF,38,0))</f>
        <v>15</v>
      </c>
      <c r="U207" s="208"/>
      <c r="V207" s="100">
        <f t="shared" si="200"/>
        <v>15</v>
      </c>
      <c r="W207" s="170">
        <f t="shared" si="201"/>
        <v>0</v>
      </c>
      <c r="X207" s="101">
        <f t="shared" si="202"/>
        <v>15</v>
      </c>
      <c r="Y207" s="740">
        <f t="shared" si="194"/>
        <v>0</v>
      </c>
      <c r="Z207" s="211">
        <f t="shared" si="195"/>
        <v>0.63541666666666663</v>
      </c>
      <c r="AA207" s="102">
        <f t="shared" si="213"/>
        <v>0.64583333333333326</v>
      </c>
      <c r="AB207" s="102"/>
      <c r="AC207" s="102"/>
      <c r="AD207" s="102"/>
      <c r="AE207" s="299">
        <f>IFERROR(IF($I207="","",VLOOKUP($I207,MASTER!$G:$CF,56,0))*$X207,0)</f>
        <v>0</v>
      </c>
      <c r="AF207" s="299">
        <f>IFERROR(IF($I207="","",VLOOKUP($I207,MASTER!$G:$CF,57,0))*$X207,0)</f>
        <v>0</v>
      </c>
      <c r="AG207" s="299">
        <f>IFERROR(IF($I207="","",VLOOKUP($I207,MASTER!$G:$CF,58,0))*$X207,0)</f>
        <v>0</v>
      </c>
      <c r="AH207" s="299">
        <f>IFERROR(IF($I207="","",VLOOKUP($I207,MASTER!$G:$CF,59,0))*$X207,0)</f>
        <v>0</v>
      </c>
      <c r="AI207" s="212"/>
      <c r="AJ207" s="753"/>
      <c r="AK207" s="106">
        <f t="shared" si="214"/>
        <v>0</v>
      </c>
      <c r="AM207" s="104"/>
      <c r="AN207" s="105" t="str">
        <f t="shared" si="215"/>
        <v/>
      </c>
      <c r="AO207" s="106">
        <f t="shared" si="216"/>
        <v>0</v>
      </c>
      <c r="AP207" s="107">
        <f t="shared" si="217"/>
        <v>1.0416666666666666E-2</v>
      </c>
    </row>
    <row r="208" spans="1:42" ht="50.1" customHeight="1">
      <c r="A208" s="271" t="e">
        <f>VLOOKUP($I208,MASTER!$B:$B,2,0)</f>
        <v>#N/A</v>
      </c>
      <c r="C208" s="207"/>
      <c r="D208" s="93" t="str">
        <f>IF($I208="","",VLOOKUP($I208,MASTER!$G:$CF,2,0))</f>
        <v>K-1123</v>
      </c>
      <c r="E208" s="93" t="str">
        <f>IF($I208="","",VLOOKUP($I208,MASTER!$G:$CF,25,0))</f>
        <v>KHS</v>
      </c>
      <c r="F208" s="93">
        <f>IF($I208="","",VLOOKUP($I208,MASTER!$G:$CF,27,0))</f>
        <v>50</v>
      </c>
      <c r="G208" s="760">
        <f t="shared" si="198"/>
        <v>200</v>
      </c>
      <c r="H208" s="94">
        <f t="shared" si="206"/>
        <v>4</v>
      </c>
      <c r="I208" s="171" t="s">
        <v>1387</v>
      </c>
      <c r="J208" s="172"/>
      <c r="K208" s="173"/>
      <c r="L208" s="245">
        <v>200</v>
      </c>
      <c r="M208" s="97"/>
      <c r="N208" s="226"/>
      <c r="O208" s="98"/>
      <c r="P208" s="93">
        <f>IF($I208="","",VLOOKUP($I208,MASTER!$G:$CF,65,0))</f>
        <v>3</v>
      </c>
      <c r="Q208" s="93">
        <v>11.8</v>
      </c>
      <c r="R208" s="99">
        <f t="shared" si="199"/>
        <v>39.333333333333336</v>
      </c>
      <c r="S208" s="208">
        <v>2</v>
      </c>
      <c r="T208" s="208">
        <f>IF($I208="","",VLOOKUP($I208,MASTER!$G:$CF,38,0))</f>
        <v>1</v>
      </c>
      <c r="U208" s="208">
        <f>IF($I208="","",VLOOKUP($I208,MASTER!$G:$CF,41,0))</f>
        <v>2</v>
      </c>
      <c r="V208" s="100">
        <f t="shared" si="200"/>
        <v>44.333333333333336</v>
      </c>
      <c r="W208" s="170">
        <f t="shared" si="201"/>
        <v>9</v>
      </c>
      <c r="X208" s="101">
        <f t="shared" si="202"/>
        <v>45</v>
      </c>
      <c r="Y208" s="740">
        <f t="shared" si="194"/>
        <v>266.66666666666669</v>
      </c>
      <c r="Z208" s="211">
        <f t="shared" si="195"/>
        <v>0.64583333333333326</v>
      </c>
      <c r="AA208" s="102">
        <f>IF(I208="","",Z208+X208/1440)</f>
        <v>0.67708333333333326</v>
      </c>
      <c r="AB208" s="102"/>
      <c r="AC208" s="102"/>
      <c r="AD208" s="102"/>
      <c r="AE208" s="299">
        <f>IFERROR(IF($I208="","",VLOOKUP($I208,MASTER!$G:$CF,56,0))*$X208,0)</f>
        <v>45</v>
      </c>
      <c r="AF208" s="299">
        <f>IFERROR(IF($I208="","",VLOOKUP($I208,MASTER!$G:$CF,57,0))*$X208,0)</f>
        <v>45</v>
      </c>
      <c r="AG208" s="299">
        <f>IFERROR(IF($I208="","",VLOOKUP($I208,MASTER!$G:$CF,58,0))*$X208,0)</f>
        <v>45</v>
      </c>
      <c r="AH208" s="299">
        <f>IFERROR(IF($I208="","",VLOOKUP($I208,MASTER!$G:$CF,59,0))*$X208,0)</f>
        <v>45</v>
      </c>
      <c r="AI208" s="756"/>
      <c r="AJ208" s="745"/>
      <c r="AK208" s="106">
        <f>IF(L208="",0,P208*L208)</f>
        <v>600</v>
      </c>
      <c r="AM208" s="104"/>
      <c r="AN208" s="105">
        <f>IF(L208="","",L208*P208)</f>
        <v>600</v>
      </c>
      <c r="AO208" s="106">
        <f>IF(X208="","",X208*P208)</f>
        <v>135</v>
      </c>
      <c r="AP208" s="107">
        <f>+X208/(60*24)</f>
        <v>3.125E-2</v>
      </c>
    </row>
    <row r="209" spans="1:42" s="206" customFormat="1" ht="50.1" customHeight="1">
      <c r="A209" s="271" t="e">
        <f>VLOOKUP($I209,MASTER!$B:$B,2,0)</f>
        <v>#N/A</v>
      </c>
      <c r="B209" s="272"/>
      <c r="C209" s="207"/>
      <c r="D209" s="173">
        <f>IF($I209="","",VLOOKUP($I209,MASTER!$G:$CF,2,0))</f>
        <v>0</v>
      </c>
      <c r="E209" s="173">
        <f>IF($I209="","",VLOOKUP($I209,MASTER!$G:$CF,25,0))</f>
        <v>0</v>
      </c>
      <c r="F209" s="173">
        <f>IF($I209="","",VLOOKUP($I209,MASTER!$G:$CF,27,0))</f>
        <v>0</v>
      </c>
      <c r="G209" s="760">
        <f t="shared" si="198"/>
        <v>0</v>
      </c>
      <c r="H209" s="298" t="str">
        <f t="shared" si="206"/>
        <v/>
      </c>
      <c r="I209" s="171" t="s">
        <v>674</v>
      </c>
      <c r="J209" s="172"/>
      <c r="K209" s="173"/>
      <c r="L209" s="245"/>
      <c r="M209" s="97"/>
      <c r="N209" s="226"/>
      <c r="O209" s="98"/>
      <c r="P209" s="93">
        <f>IF($I209="","",VLOOKUP($I209,MASTER!$G:$CF,65,0))</f>
        <v>0</v>
      </c>
      <c r="Q209" s="93">
        <f>IF($I209="","",VLOOKUP($I209,MASTER!$G:$CF,37,0))</f>
        <v>15</v>
      </c>
      <c r="R209" s="99" t="str">
        <f t="shared" si="199"/>
        <v/>
      </c>
      <c r="S209" s="208">
        <f>IF($I209="","",VLOOKUP($I209,MASTER!$G:$CF,39,0))</f>
        <v>0</v>
      </c>
      <c r="T209" s="208">
        <f>IF($I209="","",VLOOKUP($I209,MASTER!$G:$CF,38,0))</f>
        <v>15</v>
      </c>
      <c r="U209" s="208"/>
      <c r="V209" s="100">
        <f t="shared" si="200"/>
        <v>15</v>
      </c>
      <c r="W209" s="170">
        <f t="shared" si="201"/>
        <v>0</v>
      </c>
      <c r="X209" s="101">
        <f t="shared" si="202"/>
        <v>15</v>
      </c>
      <c r="Y209" s="740">
        <f t="shared" si="194"/>
        <v>0</v>
      </c>
      <c r="Z209" s="211">
        <f t="shared" si="195"/>
        <v>0.67708333333333326</v>
      </c>
      <c r="AA209" s="102">
        <f>IF(I209="","",Z209+X209/1440)</f>
        <v>0.68749999999999989</v>
      </c>
      <c r="AB209" s="102"/>
      <c r="AC209" s="102"/>
      <c r="AD209" s="102"/>
      <c r="AE209" s="299">
        <f>IFERROR(IF($I209="","",VLOOKUP($I209,MASTER!$G:$CF,56,0))*$X209,0)</f>
        <v>0</v>
      </c>
      <c r="AF209" s="299">
        <f>IFERROR(IF($I209="","",VLOOKUP($I209,MASTER!$G:$CF,57,0))*$X209,0)</f>
        <v>0</v>
      </c>
      <c r="AG209" s="299">
        <f>IFERROR(IF($I209="","",VLOOKUP($I209,MASTER!$G:$CF,58,0))*$X209,0)</f>
        <v>0</v>
      </c>
      <c r="AH209" s="299">
        <f>IFERROR(IF($I209="","",VLOOKUP($I209,MASTER!$G:$CF,59,0))*$X209,0)</f>
        <v>0</v>
      </c>
      <c r="AI209" s="212"/>
      <c r="AJ209" s="753"/>
      <c r="AK209" s="106">
        <f>IF(L209="",0,P209*L209)</f>
        <v>0</v>
      </c>
      <c r="AM209" s="214"/>
      <c r="AN209" s="215" t="str">
        <f>IF(L209="","",L209*P209)</f>
        <v/>
      </c>
      <c r="AO209" s="213">
        <f>IF(X209="","",X209*P209)</f>
        <v>0</v>
      </c>
      <c r="AP209" s="216">
        <f>+X209/(60*24)</f>
        <v>1.0416666666666666E-2</v>
      </c>
    </row>
    <row r="210" spans="1:42" s="206" customFormat="1" ht="50.1" customHeight="1">
      <c r="A210" s="271" t="e">
        <f>VLOOKUP($I210,MASTER!$B:$B,2,0)</f>
        <v>#N/A</v>
      </c>
      <c r="B210" s="272"/>
      <c r="C210" s="207"/>
      <c r="D210" s="93" t="str">
        <f>IF($I210="","",VLOOKUP($I210,MASTER!$G:$CF,2,0))</f>
        <v>K-4078</v>
      </c>
      <c r="E210" s="93" t="str">
        <f>IF($I210="","",VLOOKUP($I210,MASTER!$G:$CF,25,0))</f>
        <v>KHS</v>
      </c>
      <c r="F210" s="93">
        <f>IF($I210="","",VLOOKUP($I210,MASTER!$G:$CF,27,0))</f>
        <v>40</v>
      </c>
      <c r="G210" s="760">
        <f t="shared" si="198"/>
        <v>360</v>
      </c>
      <c r="H210" s="94">
        <f t="shared" si="206"/>
        <v>9</v>
      </c>
      <c r="I210" s="171" t="s">
        <v>855</v>
      </c>
      <c r="J210" s="172"/>
      <c r="K210" s="173"/>
      <c r="L210" s="245">
        <v>360</v>
      </c>
      <c r="M210" s="97"/>
      <c r="N210" s="226"/>
      <c r="O210" s="98"/>
      <c r="P210" s="93">
        <f>IF($I210="","",VLOOKUP($I210,MASTER!$G:$CF,65,0))</f>
        <v>3</v>
      </c>
      <c r="Q210" s="93">
        <v>11.8</v>
      </c>
      <c r="R210" s="99">
        <f t="shared" si="199"/>
        <v>70.8</v>
      </c>
      <c r="S210" s="208">
        <v>9</v>
      </c>
      <c r="T210" s="208">
        <f>IF($I210="","",VLOOKUP($I210,MASTER!$G:$CF,38,0))</f>
        <v>8</v>
      </c>
      <c r="U210" s="208">
        <f>IF($I210="","",VLOOKUP($I210,MASTER!$G:$CF,41,0))</f>
        <v>2</v>
      </c>
      <c r="V210" s="100">
        <f t="shared" si="200"/>
        <v>89.8</v>
      </c>
      <c r="W210" s="170">
        <f t="shared" si="201"/>
        <v>51</v>
      </c>
      <c r="X210" s="101">
        <f t="shared" si="202"/>
        <v>90</v>
      </c>
      <c r="Y210" s="740">
        <f t="shared" si="194"/>
        <v>240</v>
      </c>
      <c r="Z210" s="211">
        <f t="shared" si="195"/>
        <v>0.68749999999999989</v>
      </c>
      <c r="AA210" s="102">
        <f t="shared" ref="AA210:AA212" si="218">IF(I210="","",Z210+X210/1440)</f>
        <v>0.74999999999999989</v>
      </c>
      <c r="AB210" s="102"/>
      <c r="AC210" s="102"/>
      <c r="AD210" s="102"/>
      <c r="AE210" s="299">
        <f>IFERROR(IF($I210="","",VLOOKUP($I210,MASTER!$G:$CF,56,0))*$X210,0)</f>
        <v>90</v>
      </c>
      <c r="AF210" s="299">
        <f>IFERROR(IF($I210="","",VLOOKUP($I210,MASTER!$G:$CF,57,0))*$X210,0)</f>
        <v>90</v>
      </c>
      <c r="AG210" s="299">
        <f>IFERROR(IF($I210="","",VLOOKUP($I210,MASTER!$G:$CF,58,0))*$X210,0)</f>
        <v>90</v>
      </c>
      <c r="AH210" s="299">
        <f>IFERROR(IF($I210="","",VLOOKUP($I210,MASTER!$G:$CF,59,0))*$X210,0)</f>
        <v>90</v>
      </c>
      <c r="AI210" s="212"/>
      <c r="AJ210" s="753"/>
      <c r="AK210" s="106">
        <f>IF(L210="",0,P210*L210)</f>
        <v>1080</v>
      </c>
      <c r="AM210" s="214"/>
      <c r="AN210" s="215">
        <f t="shared" ref="AN210" si="219">IF(L210="","",L210*P210)</f>
        <v>1080</v>
      </c>
      <c r="AO210" s="213">
        <f t="shared" ref="AO210:AO212" si="220">IF(X210="","",X210*P210)</f>
        <v>270</v>
      </c>
      <c r="AP210" s="216">
        <f t="shared" ref="AP210:AP212" si="221">+X210/(60*24)</f>
        <v>6.25E-2</v>
      </c>
    </row>
    <row r="211" spans="1:42" s="206" customFormat="1" ht="50.1" customHeight="1">
      <c r="A211" s="271" t="e">
        <f>VLOOKUP($I211,MASTER!$B:$B,2,0)</f>
        <v>#N/A</v>
      </c>
      <c r="B211" s="272"/>
      <c r="C211" s="207"/>
      <c r="D211" s="93">
        <f>IF($I211="","",VLOOKUP($I211,MASTER!$G:$CF,2,0))</f>
        <v>0</v>
      </c>
      <c r="E211" s="93">
        <f>IF($I211="","",VLOOKUP($I211,MASTER!$G:$CF,25,0))</f>
        <v>0</v>
      </c>
      <c r="F211" s="93">
        <f>IF($I211="","",VLOOKUP($I211,MASTER!$G:$CF,27,0))</f>
        <v>0</v>
      </c>
      <c r="G211" s="760">
        <f>L211</f>
        <v>0</v>
      </c>
      <c r="H211" s="94" t="str">
        <f>IF($L211&lt;$F211="0","0",IF($L211="","",ROUNDUP(L211/F211,0)))</f>
        <v/>
      </c>
      <c r="I211" s="95" t="s">
        <v>675</v>
      </c>
      <c r="J211" s="96"/>
      <c r="K211" s="93"/>
      <c r="L211" s="244"/>
      <c r="M211" s="97"/>
      <c r="N211" s="226"/>
      <c r="O211" s="98"/>
      <c r="P211" s="93">
        <f>IF($I211="","",VLOOKUP($I211,MASTER!$G:$CF,65,0))</f>
        <v>0</v>
      </c>
      <c r="Q211" s="93">
        <f>IF($I211="","",VLOOKUP($I211,MASTER!$G:$CF,37,0))</f>
        <v>30</v>
      </c>
      <c r="R211" s="99" t="str">
        <f>IF(L211="","",+Q211*L211/60)</f>
        <v/>
      </c>
      <c r="S211" s="208">
        <f>IF($I211="","",VLOOKUP($I211,MASTER!$G:$CF,39,0))</f>
        <v>0</v>
      </c>
      <c r="T211" s="208">
        <f>IF($I211="","",VLOOKUP($I211,MASTER!$G:$CF,38,0))</f>
        <v>30</v>
      </c>
      <c r="U211" s="208"/>
      <c r="V211" s="100">
        <f>IF(I211="","",SUM(R211:U211))</f>
        <v>30</v>
      </c>
      <c r="W211" s="170">
        <f>IF(I211="","",(S211+T211)*P211)</f>
        <v>0</v>
      </c>
      <c r="X211" s="101">
        <f>IF(V211="","",ROUNDUP(V211,0))</f>
        <v>30</v>
      </c>
      <c r="Y211" s="740">
        <f>+L211/X211*60</f>
        <v>0</v>
      </c>
      <c r="Z211" s="211">
        <f t="shared" si="195"/>
        <v>0.74999999999999989</v>
      </c>
      <c r="AA211" s="102">
        <f t="shared" si="218"/>
        <v>0.77083333333333326</v>
      </c>
      <c r="AB211" s="102"/>
      <c r="AC211" s="102"/>
      <c r="AD211" s="102"/>
      <c r="AE211" s="299">
        <f>IFERROR(IF($I211="","",VLOOKUP($I211,MASTER!$G:$CF,56,0))*$X211,0)</f>
        <v>0</v>
      </c>
      <c r="AF211" s="299">
        <f>IFERROR(IF($I211="","",VLOOKUP($I211,MASTER!$G:$CF,57,0))*$X211,0)</f>
        <v>0</v>
      </c>
      <c r="AG211" s="299">
        <f>IFERROR(IF($I211="","",VLOOKUP($I211,MASTER!$G:$CF,58,0))*$X211,0)</f>
        <v>0</v>
      </c>
      <c r="AH211" s="299">
        <f>IFERROR(IF($I211="","",VLOOKUP($I211,MASTER!$G:$CF,59,0))*$X211,0)</f>
        <v>0</v>
      </c>
      <c r="AI211" s="212"/>
      <c r="AJ211" s="753"/>
      <c r="AK211" s="106">
        <f>IF(L211="",0,P211*L211)</f>
        <v>0</v>
      </c>
      <c r="AM211" s="214"/>
      <c r="AN211" s="215" t="str">
        <f>IF(L211="","",L211*P211)</f>
        <v/>
      </c>
      <c r="AO211" s="213">
        <f t="shared" si="220"/>
        <v>0</v>
      </c>
      <c r="AP211" s="216">
        <f t="shared" si="221"/>
        <v>2.0833333333333332E-2</v>
      </c>
    </row>
    <row r="212" spans="1:42" s="302" customFormat="1" ht="50.1" customHeight="1">
      <c r="A212" s="271" t="e">
        <f>VLOOKUP($I212,MASTER!$B:$B,2,0)</f>
        <v>#N/A</v>
      </c>
      <c r="B212" s="296"/>
      <c r="C212" s="306"/>
      <c r="D212" s="93" t="str">
        <f>IF($I212="","",VLOOKUP($I212,MASTER!$G:$CF,2,0))</f>
        <v>K-4080</v>
      </c>
      <c r="E212" s="93" t="str">
        <f>IF($I212="","",VLOOKUP($I212,MASTER!$G:$CF,25,0))</f>
        <v>KHS</v>
      </c>
      <c r="F212" s="93">
        <f>IF($I212="","",VLOOKUP($I212,MASTER!$G:$CF,27,0))</f>
        <v>40</v>
      </c>
      <c r="G212" s="760">
        <f t="shared" ref="G212" si="222">L212</f>
        <v>120</v>
      </c>
      <c r="H212" s="94">
        <f t="shared" ref="H212:H222" si="223">IF($L212&lt;$F212="0","0",IF($L212="","",ROUNDUP(L212/F212,0)))</f>
        <v>3</v>
      </c>
      <c r="I212" s="171" t="s">
        <v>856</v>
      </c>
      <c r="J212" s="172"/>
      <c r="K212" s="173"/>
      <c r="L212" s="245">
        <v>120</v>
      </c>
      <c r="M212" s="174"/>
      <c r="N212" s="226"/>
      <c r="O212" s="268"/>
      <c r="P212" s="93">
        <f>IF($I212="","",VLOOKUP($I212,MASTER!$G:$CF,65,0))</f>
        <v>3</v>
      </c>
      <c r="Q212" s="93">
        <v>11.8</v>
      </c>
      <c r="R212" s="99">
        <f t="shared" si="199"/>
        <v>23.6</v>
      </c>
      <c r="S212" s="208">
        <v>3</v>
      </c>
      <c r="T212" s="208">
        <f>IF($I212="","",VLOOKUP($I212,MASTER!$G:$CF,38,0))</f>
        <v>1</v>
      </c>
      <c r="U212" s="208">
        <f>IF($I212="","",VLOOKUP($I212,MASTER!$G:$CF,41,0))</f>
        <v>2</v>
      </c>
      <c r="V212" s="100">
        <f t="shared" si="200"/>
        <v>29.6</v>
      </c>
      <c r="W212" s="170">
        <f t="shared" si="201"/>
        <v>12</v>
      </c>
      <c r="X212" s="101">
        <f t="shared" si="202"/>
        <v>30</v>
      </c>
      <c r="Y212" s="740">
        <f t="shared" si="194"/>
        <v>240</v>
      </c>
      <c r="Z212" s="211">
        <f t="shared" si="195"/>
        <v>0.77083333333333326</v>
      </c>
      <c r="AA212" s="269">
        <f t="shared" si="218"/>
        <v>0.79166666666666663</v>
      </c>
      <c r="AB212" s="269"/>
      <c r="AC212" s="269"/>
      <c r="AD212" s="269"/>
      <c r="AE212" s="299">
        <f>IFERROR(IF($I212="","",VLOOKUP($I212,MASTER!$G:$CF,56,0))*$X212,0)</f>
        <v>30</v>
      </c>
      <c r="AF212" s="299">
        <f>IFERROR(IF($I212="","",VLOOKUP($I212,MASTER!$G:$CF,57,0))*$X212,0)</f>
        <v>30</v>
      </c>
      <c r="AG212" s="299">
        <f>IFERROR(IF($I212="","",VLOOKUP($I212,MASTER!$G:$CF,58,0))*$X212,0)</f>
        <v>30</v>
      </c>
      <c r="AH212" s="299">
        <f>IFERROR(IF($I212="","",VLOOKUP($I212,MASTER!$G:$CF,59,0))*$X212,0)</f>
        <v>30</v>
      </c>
      <c r="AI212" s="300"/>
      <c r="AJ212" s="754"/>
      <c r="AK212" s="106">
        <f>IF(L212="",0,P212*L212)</f>
        <v>360</v>
      </c>
      <c r="AM212" s="303"/>
      <c r="AN212" s="304">
        <f t="shared" ref="AN212" si="224">IF(L212="","",L212*P212)</f>
        <v>360</v>
      </c>
      <c r="AO212" s="301">
        <f t="shared" si="220"/>
        <v>90</v>
      </c>
      <c r="AP212" s="305">
        <f t="shared" si="221"/>
        <v>2.0833333333333332E-2</v>
      </c>
    </row>
    <row r="213" spans="1:42" s="206" customFormat="1" ht="50.1" customHeight="1">
      <c r="A213" s="271" t="e">
        <f>VLOOKUP($I213,MASTER!$B:$B,2,0)</f>
        <v>#N/A</v>
      </c>
      <c r="B213" s="272"/>
      <c r="C213" s="207"/>
      <c r="D213" s="93" t="str">
        <f>IF($I213="","",VLOOKUP($I213,MASTER!$G:$CF,2,0))</f>
        <v>NX-4142</v>
      </c>
      <c r="E213" s="93" t="str">
        <f>IF($I213="","",VLOOKUP($I213,MASTER!$G:$CF,25,0))</f>
        <v>KHS</v>
      </c>
      <c r="F213" s="93">
        <f>IF($I213="","",VLOOKUP($I213,MASTER!$G:$CF,27,0))</f>
        <v>50</v>
      </c>
      <c r="G213" s="760">
        <f t="shared" si="198"/>
        <v>300</v>
      </c>
      <c r="H213" s="94">
        <f t="shared" si="223"/>
        <v>6</v>
      </c>
      <c r="I213" s="171" t="s">
        <v>499</v>
      </c>
      <c r="J213" s="172"/>
      <c r="K213" s="173"/>
      <c r="L213" s="245">
        <v>300</v>
      </c>
      <c r="M213" s="97"/>
      <c r="N213" s="226"/>
      <c r="O213" s="98"/>
      <c r="P213" s="93">
        <f>IF($I213="","",VLOOKUP($I213,MASTER!$G:$CF,65,0))</f>
        <v>4</v>
      </c>
      <c r="Q213" s="93">
        <v>11.8</v>
      </c>
      <c r="R213" s="99">
        <f t="shared" si="199"/>
        <v>59</v>
      </c>
      <c r="S213" s="208">
        <v>11</v>
      </c>
      <c r="T213" s="208">
        <f>IF($I213="","",VLOOKUP($I213,MASTER!$G:$CF,38,0))</f>
        <v>8</v>
      </c>
      <c r="U213" s="208">
        <f>IF($I213="","",VLOOKUP($I213,MASTER!$G:$CF,41,0))</f>
        <v>2</v>
      </c>
      <c r="V213" s="100">
        <f t="shared" si="200"/>
        <v>80</v>
      </c>
      <c r="W213" s="170">
        <f t="shared" si="201"/>
        <v>76</v>
      </c>
      <c r="X213" s="101">
        <f t="shared" si="202"/>
        <v>80</v>
      </c>
      <c r="Y213" s="740">
        <f t="shared" si="194"/>
        <v>225</v>
      </c>
      <c r="Z213" s="211">
        <f t="shared" si="195"/>
        <v>0.79166666666666663</v>
      </c>
      <c r="AA213" s="102">
        <f>IF(I213="","",Z213+X213/1440)</f>
        <v>0.84722222222222221</v>
      </c>
      <c r="AB213" s="102"/>
      <c r="AC213" s="102"/>
      <c r="AD213" s="102"/>
      <c r="AE213" s="299">
        <f>IFERROR(IF($I213="","",VLOOKUP($I213,MASTER!$G:$CF,56,0))*$X213,0)</f>
        <v>80</v>
      </c>
      <c r="AF213" s="299">
        <f>IFERROR(IF($I213="","",VLOOKUP($I213,MASTER!$G:$CF,57,0))*$X213,0)</f>
        <v>80</v>
      </c>
      <c r="AG213" s="299">
        <f>IFERROR(IF($I213="","",VLOOKUP($I213,MASTER!$G:$CF,58,0))*$X213,0)</f>
        <v>80</v>
      </c>
      <c r="AH213" s="299">
        <f>IFERROR(IF($I213="","",VLOOKUP($I213,MASTER!$G:$CF,59,0))*$X213,0)</f>
        <v>80</v>
      </c>
      <c r="AI213" s="212"/>
      <c r="AJ213" s="753"/>
      <c r="AK213" s="106">
        <f t="shared" ref="AK213:AK219" si="225">IF(L213="",0,P213*L213)</f>
        <v>1200</v>
      </c>
      <c r="AM213" s="214"/>
      <c r="AN213" s="215">
        <f>IF(L213="","",L213*P213)</f>
        <v>1200</v>
      </c>
      <c r="AO213" s="213"/>
      <c r="AP213" s="216"/>
    </row>
    <row r="214" spans="1:42" s="206" customFormat="1" ht="50.1" hidden="1" customHeight="1">
      <c r="A214" s="271" t="e">
        <f>VLOOKUP($I214,MASTER!$B:$B,2,0)</f>
        <v>#N/A</v>
      </c>
      <c r="B214" s="272"/>
      <c r="C214" s="207"/>
      <c r="D214" s="173" t="str">
        <f>IF($I214="","",VLOOKUP($I214,MASTER!$G:$CF,2,0))</f>
        <v/>
      </c>
      <c r="E214" s="173" t="str">
        <f>IF($I214="","",VLOOKUP($I214,MASTER!$G:$CF,25,0))</f>
        <v/>
      </c>
      <c r="F214" s="173" t="str">
        <f>IF($I214="","",VLOOKUP($I214,MASTER!$G:$CF,27,0))</f>
        <v/>
      </c>
      <c r="G214" s="760">
        <f t="shared" si="198"/>
        <v>0</v>
      </c>
      <c r="H214" s="298" t="str">
        <f t="shared" si="223"/>
        <v/>
      </c>
      <c r="I214" s="95"/>
      <c r="J214" s="96"/>
      <c r="K214" s="93"/>
      <c r="L214" s="244"/>
      <c r="M214" s="97"/>
      <c r="N214" s="226"/>
      <c r="O214" s="98"/>
      <c r="P214" s="93" t="str">
        <f>IF($I214="","",VLOOKUP($I214,MASTER!$G:$CF,65,0))</f>
        <v/>
      </c>
      <c r="Q214" s="93" t="str">
        <f>IF($I214="","",VLOOKUP($I214,MASTER!$G:$CF,37,0))</f>
        <v/>
      </c>
      <c r="R214" s="99" t="str">
        <f t="shared" si="199"/>
        <v/>
      </c>
      <c r="S214" s="208" t="str">
        <f>IF($I214="","",VLOOKUP($I214,MASTER!$G:$CF,39,0))</f>
        <v/>
      </c>
      <c r="T214" s="208" t="str">
        <f>IF($I214="","",VLOOKUP($I214,MASTER!$G:$CF,38,0))</f>
        <v/>
      </c>
      <c r="U214" s="208" t="str">
        <f>IF($I214="","",VLOOKUP($I214,MASTER!$G:$CF,41,0))</f>
        <v/>
      </c>
      <c r="V214" s="100" t="str">
        <f t="shared" si="200"/>
        <v/>
      </c>
      <c r="W214" s="170" t="str">
        <f t="shared" si="201"/>
        <v/>
      </c>
      <c r="X214" s="101" t="str">
        <f t="shared" si="202"/>
        <v/>
      </c>
      <c r="Y214" s="740" t="e">
        <f t="shared" si="194"/>
        <v>#VALUE!</v>
      </c>
      <c r="Z214" s="211">
        <f t="shared" si="195"/>
        <v>0.84722222222222221</v>
      </c>
      <c r="AA214" s="102" t="str">
        <f t="shared" ref="AA214:AA216" si="226">IF(I214="","",Z214+X214/1440)</f>
        <v/>
      </c>
      <c r="AB214" s="102"/>
      <c r="AC214" s="102"/>
      <c r="AD214" s="102"/>
      <c r="AE214" s="299">
        <f>IFERROR(IF($I214="","",VLOOKUP($I214,MASTER!$G:$CF,56,0))*$X214,0)</f>
        <v>0</v>
      </c>
      <c r="AF214" s="299">
        <f>IFERROR(IF($I214="","",VLOOKUP($I214,MASTER!$G:$CF,57,0))*$X214,0)</f>
        <v>0</v>
      </c>
      <c r="AG214" s="299">
        <f>IFERROR(IF($I214="","",VLOOKUP($I214,MASTER!$G:$CF,58,0))*$X214,0)</f>
        <v>0</v>
      </c>
      <c r="AH214" s="299">
        <f>IFERROR(IF($I214="","",VLOOKUP($I214,MASTER!$G:$CF,59,0))*$X214,0)</f>
        <v>0</v>
      </c>
      <c r="AI214" s="212"/>
      <c r="AJ214" s="753"/>
      <c r="AK214" s="106">
        <f t="shared" si="225"/>
        <v>0</v>
      </c>
      <c r="AM214" s="214"/>
      <c r="AN214" s="215" t="str">
        <f t="shared" ref="AN214:AN215" si="227">IF(L214="","",L214*P214)</f>
        <v/>
      </c>
      <c r="AO214" s="213" t="str">
        <f>IF(X214="","",X214*P214)</f>
        <v/>
      </c>
      <c r="AP214" s="216" t="e">
        <f>+X214/(60*24)</f>
        <v>#VALUE!</v>
      </c>
    </row>
    <row r="215" spans="1:42" s="206" customFormat="1" ht="50.1" hidden="1" customHeight="1">
      <c r="A215" s="271" t="e">
        <f>VLOOKUP($I215,MASTER!$B:$B,2,0)</f>
        <v>#N/A</v>
      </c>
      <c r="B215" s="272"/>
      <c r="C215" s="207"/>
      <c r="D215" s="93" t="str">
        <f>IF($I215="","",VLOOKUP($I215,MASTER!$G:$CF,2,0))</f>
        <v/>
      </c>
      <c r="E215" s="93" t="str">
        <f>IF($I215="","",VLOOKUP($I215,MASTER!$G:$CF,25,0))</f>
        <v/>
      </c>
      <c r="F215" s="93" t="str">
        <f>IF($I215="","",VLOOKUP($I215,MASTER!$G:$CF,27,0))</f>
        <v/>
      </c>
      <c r="G215" s="760">
        <f t="shared" si="198"/>
        <v>0</v>
      </c>
      <c r="H215" s="94" t="str">
        <f t="shared" si="223"/>
        <v/>
      </c>
      <c r="I215" s="171"/>
      <c r="J215" s="172"/>
      <c r="K215" s="173"/>
      <c r="L215" s="245"/>
      <c r="M215" s="97"/>
      <c r="N215" s="226"/>
      <c r="O215" s="98"/>
      <c r="P215" s="93" t="str">
        <f>IF($I215="","",VLOOKUP($I215,MASTER!$G:$CF,65,0))</f>
        <v/>
      </c>
      <c r="Q215" s="93" t="str">
        <f>IF($I215="","",VLOOKUP($I215,MASTER!$G:$CF,37,0))</f>
        <v/>
      </c>
      <c r="R215" s="99" t="str">
        <f t="shared" si="199"/>
        <v/>
      </c>
      <c r="S215" s="208" t="str">
        <f>IF($I215="","",VLOOKUP($I215,MASTER!$G:$CF,39,0))</f>
        <v/>
      </c>
      <c r="T215" s="208" t="str">
        <f>IF($I215="","",VLOOKUP($I215,MASTER!$G:$CF,38,0))</f>
        <v/>
      </c>
      <c r="U215" s="208" t="str">
        <f>IF($I215="","",VLOOKUP($I215,MASTER!$G:$CF,41,0))</f>
        <v/>
      </c>
      <c r="V215" s="100" t="str">
        <f t="shared" si="200"/>
        <v/>
      </c>
      <c r="W215" s="170" t="str">
        <f t="shared" si="201"/>
        <v/>
      </c>
      <c r="X215" s="101" t="str">
        <f t="shared" si="202"/>
        <v/>
      </c>
      <c r="Y215" s="740" t="e">
        <f t="shared" si="194"/>
        <v>#VALUE!</v>
      </c>
      <c r="Z215" s="211" t="str">
        <f t="shared" si="195"/>
        <v/>
      </c>
      <c r="AA215" s="102" t="str">
        <f t="shared" si="226"/>
        <v/>
      </c>
      <c r="AB215" s="102"/>
      <c r="AC215" s="102"/>
      <c r="AD215" s="102"/>
      <c r="AE215" s="299">
        <f>IFERROR(IF($I215="","",VLOOKUP($I215,MASTER!$G:$CF,56,0))*$X215,0)</f>
        <v>0</v>
      </c>
      <c r="AF215" s="299">
        <f>IFERROR(IF($I215="","",VLOOKUP($I215,MASTER!$G:$CF,57,0))*$X215,0)</f>
        <v>0</v>
      </c>
      <c r="AG215" s="299">
        <f>IFERROR(IF($I215="","",VLOOKUP($I215,MASTER!$G:$CF,58,0))*$X215,0)</f>
        <v>0</v>
      </c>
      <c r="AH215" s="299">
        <f>IFERROR(IF($I215="","",VLOOKUP($I215,MASTER!$G:$CF,59,0))*$X215,0)</f>
        <v>0</v>
      </c>
      <c r="AI215" s="212"/>
      <c r="AJ215" s="753"/>
      <c r="AK215" s="106">
        <f t="shared" si="225"/>
        <v>0</v>
      </c>
      <c r="AM215" s="214"/>
      <c r="AN215" s="215" t="str">
        <f t="shared" si="227"/>
        <v/>
      </c>
      <c r="AO215" s="213" t="str">
        <f>IF(X215="","",X215*P215)</f>
        <v/>
      </c>
      <c r="AP215" s="216" t="e">
        <f>+X215/(60*24)</f>
        <v>#VALUE!</v>
      </c>
    </row>
    <row r="216" spans="1:42" ht="50.1" hidden="1" customHeight="1">
      <c r="A216" s="271" t="e">
        <f>VLOOKUP($I216,MASTER!$B:$B,2,0)</f>
        <v>#N/A</v>
      </c>
      <c r="C216" s="207"/>
      <c r="D216" s="93" t="str">
        <f>IF($I216="","",VLOOKUP($I216,MASTER!$G:$CF,2,0))</f>
        <v/>
      </c>
      <c r="E216" s="93" t="str">
        <f>IF($I216="","",VLOOKUP($I216,MASTER!$G:$CF,25,0))</f>
        <v/>
      </c>
      <c r="F216" s="93" t="str">
        <f>IF($I216="","",VLOOKUP($I216,MASTER!$G:$CF,27,0))</f>
        <v/>
      </c>
      <c r="G216" s="760">
        <f t="shared" si="198"/>
        <v>0</v>
      </c>
      <c r="H216" s="94" t="str">
        <f t="shared" si="223"/>
        <v/>
      </c>
      <c r="I216" s="171"/>
      <c r="J216" s="172"/>
      <c r="K216" s="173"/>
      <c r="L216" s="245"/>
      <c r="M216" s="97"/>
      <c r="N216" s="226"/>
      <c r="O216" s="98"/>
      <c r="P216" s="93" t="str">
        <f>IF($I216="","",VLOOKUP($I216,MASTER!$G:$CF,65,0))</f>
        <v/>
      </c>
      <c r="Q216" s="93" t="str">
        <f>IF($I216="","",VLOOKUP($I216,MASTER!$G:$CF,37,0))</f>
        <v/>
      </c>
      <c r="R216" s="99" t="str">
        <f t="shared" si="199"/>
        <v/>
      </c>
      <c r="S216" s="208" t="str">
        <f>IF($I216="","",VLOOKUP($I216,MASTER!$G:$CF,39,0))</f>
        <v/>
      </c>
      <c r="T216" s="208" t="str">
        <f>IF($I216="","",VLOOKUP($I216,MASTER!$G:$CF,38,0))</f>
        <v/>
      </c>
      <c r="U216" s="208" t="str">
        <f>IF($I216="","",VLOOKUP($I216,MASTER!$G:$CF,41,0))</f>
        <v/>
      </c>
      <c r="V216" s="100" t="str">
        <f t="shared" si="200"/>
        <v/>
      </c>
      <c r="W216" s="170" t="str">
        <f t="shared" si="201"/>
        <v/>
      </c>
      <c r="X216" s="101" t="str">
        <f t="shared" si="202"/>
        <v/>
      </c>
      <c r="Y216" s="740" t="e">
        <f t="shared" si="194"/>
        <v>#VALUE!</v>
      </c>
      <c r="Z216" s="211" t="str">
        <f t="shared" si="195"/>
        <v/>
      </c>
      <c r="AA216" s="102" t="str">
        <f t="shared" si="226"/>
        <v/>
      </c>
      <c r="AB216" s="102"/>
      <c r="AC216" s="102"/>
      <c r="AD216" s="102"/>
      <c r="AE216" s="299">
        <f>IFERROR(IF($I216="","",VLOOKUP($I216,MASTER!$G:$CF,56,0))*$X216,0)</f>
        <v>0</v>
      </c>
      <c r="AF216" s="299">
        <f>IFERROR(IF($I216="","",VLOOKUP($I216,MASTER!$G:$CF,57,0))*$X216,0)</f>
        <v>0</v>
      </c>
      <c r="AG216" s="299">
        <f>IFERROR(IF($I216="","",VLOOKUP($I216,MASTER!$G:$CF,58,0))*$X216,0)</f>
        <v>0</v>
      </c>
      <c r="AH216" s="299">
        <f>IFERROR(IF($I216="","",VLOOKUP($I216,MASTER!$G:$CF,59,0))*$X216,0)</f>
        <v>0</v>
      </c>
      <c r="AI216" s="212"/>
      <c r="AJ216" s="753"/>
      <c r="AK216" s="106">
        <f t="shared" si="225"/>
        <v>0</v>
      </c>
      <c r="AM216" s="104"/>
      <c r="AN216" s="105" t="str">
        <f>IF(L216="","",L216*P216)</f>
        <v/>
      </c>
      <c r="AO216" s="106" t="str">
        <f>IF(X216="","",X216*P216)</f>
        <v/>
      </c>
      <c r="AP216" s="107" t="e">
        <f>+X216/(60*24)</f>
        <v>#VALUE!</v>
      </c>
    </row>
    <row r="217" spans="1:42" ht="50.1" hidden="1" customHeight="1">
      <c r="A217" s="271" t="e">
        <f>VLOOKUP($I217,MASTER!$B:$B,2,0)</f>
        <v>#N/A</v>
      </c>
      <c r="C217" s="207"/>
      <c r="D217" s="93" t="str">
        <f>IF($I217="","",VLOOKUP($I217,MASTER!$G:$CF,2,0))</f>
        <v/>
      </c>
      <c r="E217" s="93" t="str">
        <f>IF($I217="","",VLOOKUP($I217,MASTER!$G:$CF,25,0))</f>
        <v/>
      </c>
      <c r="F217" s="93" t="str">
        <f>IF($I217="","",VLOOKUP($I217,MASTER!$G:$CF,27,0))</f>
        <v/>
      </c>
      <c r="G217" s="760">
        <f t="shared" si="198"/>
        <v>0</v>
      </c>
      <c r="H217" s="94" t="str">
        <f t="shared" si="223"/>
        <v/>
      </c>
      <c r="I217" s="171"/>
      <c r="J217" s="172"/>
      <c r="K217" s="173"/>
      <c r="L217" s="245"/>
      <c r="M217" s="97"/>
      <c r="N217" s="226"/>
      <c r="O217" s="98"/>
      <c r="P217" s="93" t="str">
        <f>IF($I217="","",VLOOKUP($I217,MASTER!$G:$CF,65,0))</f>
        <v/>
      </c>
      <c r="Q217" s="93" t="str">
        <f>IF($I217="","",VLOOKUP($I217,MASTER!$G:$CF,37,0))</f>
        <v/>
      </c>
      <c r="R217" s="99" t="str">
        <f t="shared" si="199"/>
        <v/>
      </c>
      <c r="S217" s="208" t="str">
        <f>IF($I217="","",VLOOKUP($I217,MASTER!$G:$CF,39,0))</f>
        <v/>
      </c>
      <c r="T217" s="208" t="str">
        <f>IF($I217="","",VLOOKUP($I217,MASTER!$G:$CF,38,0))</f>
        <v/>
      </c>
      <c r="U217" s="208" t="str">
        <f>IF($I217="","",VLOOKUP($I217,MASTER!$G:$CF,41,0))</f>
        <v/>
      </c>
      <c r="V217" s="100" t="str">
        <f t="shared" si="200"/>
        <v/>
      </c>
      <c r="W217" s="170" t="str">
        <f t="shared" si="201"/>
        <v/>
      </c>
      <c r="X217" s="101" t="str">
        <f t="shared" si="202"/>
        <v/>
      </c>
      <c r="Y217" s="740" t="e">
        <f t="shared" si="194"/>
        <v>#VALUE!</v>
      </c>
      <c r="Z217" s="211" t="str">
        <f t="shared" si="195"/>
        <v/>
      </c>
      <c r="AA217" s="102" t="str">
        <f>IF(I217="","",Z217+X217/1440)</f>
        <v/>
      </c>
      <c r="AB217" s="102"/>
      <c r="AC217" s="102"/>
      <c r="AD217" s="293"/>
      <c r="AE217" s="299">
        <f>IFERROR(IF($I217="","",VLOOKUP($I217,MASTER!$G:$CF,56,0))*$X217,0)</f>
        <v>0</v>
      </c>
      <c r="AF217" s="299">
        <f>IFERROR(IF($I217="","",VLOOKUP($I217,MASTER!$G:$CF,57,0))*$X217,0)</f>
        <v>0</v>
      </c>
      <c r="AG217" s="299">
        <f>IFERROR(IF($I217="","",VLOOKUP($I217,MASTER!$G:$CF,58,0))*$X217,0)</f>
        <v>0</v>
      </c>
      <c r="AH217" s="299">
        <f>IFERROR(IF($I217="","",VLOOKUP($I217,MASTER!$G:$CF,59,0))*$X217,0)</f>
        <v>0</v>
      </c>
      <c r="AI217" s="212"/>
      <c r="AJ217" s="753"/>
      <c r="AK217" s="213">
        <f t="shared" si="225"/>
        <v>0</v>
      </c>
      <c r="AM217" s="104"/>
      <c r="AN217" s="105" t="str">
        <f t="shared" ref="AN217:AN221" si="228">IF(L217="","",L217*P217)</f>
        <v/>
      </c>
      <c r="AO217" s="106" t="str">
        <f t="shared" ref="AO217:AO224" si="229">IF(X217="","",X217*P217)</f>
        <v/>
      </c>
      <c r="AP217" s="107" t="e">
        <f t="shared" ref="AP217:AP224" si="230">+X217/(60*24)</f>
        <v>#VALUE!</v>
      </c>
    </row>
    <row r="218" spans="1:42" s="236" customFormat="1" ht="50.1" hidden="1" customHeight="1">
      <c r="A218" s="271" t="e">
        <f>VLOOKUP($I218,MASTER!$B:$B,2,0)</f>
        <v>#N/A</v>
      </c>
      <c r="B218" s="217"/>
      <c r="C218" s="306"/>
      <c r="D218" s="173" t="str">
        <f>IF($I218="","",VLOOKUP($I218,MASTER!$G:$CF,2,0))</f>
        <v/>
      </c>
      <c r="E218" s="173" t="str">
        <f>IF($I218="","",VLOOKUP($I218,MASTER!$G:$CF,25,0))</f>
        <v/>
      </c>
      <c r="F218" s="173" t="str">
        <f>IF($I218="","",VLOOKUP($I218,MASTER!$G:$CF,27,0))</f>
        <v/>
      </c>
      <c r="G218" s="760">
        <f t="shared" si="198"/>
        <v>0</v>
      </c>
      <c r="H218" s="298" t="str">
        <f t="shared" si="223"/>
        <v/>
      </c>
      <c r="I218" s="171"/>
      <c r="J218" s="172"/>
      <c r="K218" s="173"/>
      <c r="L218" s="245"/>
      <c r="M218" s="174"/>
      <c r="N218" s="226"/>
      <c r="O218" s="268"/>
      <c r="P218" s="93" t="str">
        <f>IF($I218="","",VLOOKUP($I218,MASTER!$G:$CF,65,0))</f>
        <v/>
      </c>
      <c r="Q218" s="93" t="str">
        <f>IF($I218="","",VLOOKUP($I218,MASTER!$G:$CF,37,0))</f>
        <v/>
      </c>
      <c r="R218" s="99" t="str">
        <f t="shared" si="199"/>
        <v/>
      </c>
      <c r="S218" s="208" t="str">
        <f>IF($I218="","",VLOOKUP($I218,MASTER!$G:$CF,39,0))</f>
        <v/>
      </c>
      <c r="T218" s="208" t="str">
        <f>IF($I218="","",VLOOKUP($I218,MASTER!$G:$CF,38,0))</f>
        <v/>
      </c>
      <c r="U218" s="208" t="str">
        <f>IF($I218="","",VLOOKUP($I218,MASTER!$G:$CF,41,0))</f>
        <v/>
      </c>
      <c r="V218" s="100" t="str">
        <f t="shared" si="200"/>
        <v/>
      </c>
      <c r="W218" s="170" t="str">
        <f t="shared" si="201"/>
        <v/>
      </c>
      <c r="X218" s="101" t="str">
        <f t="shared" si="202"/>
        <v/>
      </c>
      <c r="Y218" s="740" t="e">
        <f t="shared" si="194"/>
        <v>#VALUE!</v>
      </c>
      <c r="Z218" s="211" t="str">
        <f t="shared" si="195"/>
        <v/>
      </c>
      <c r="AA218" s="269" t="str">
        <f>IF(I218="","",Z218+X218/1440)</f>
        <v/>
      </c>
      <c r="AB218" s="269"/>
      <c r="AC218" s="269"/>
      <c r="AD218" s="269"/>
      <c r="AE218" s="299">
        <f>IFERROR(IF($I218="","",VLOOKUP($I218,MASTER!$G:$CF,56,0))*$X218,0)</f>
        <v>0</v>
      </c>
      <c r="AF218" s="299">
        <f>IFERROR(IF($I218="","",VLOOKUP($I218,MASTER!$G:$CF,57,0))*$X218,0)</f>
        <v>0</v>
      </c>
      <c r="AG218" s="299">
        <f>IFERROR(IF($I218="","",VLOOKUP($I218,MASTER!$G:$CF,58,0))*$X218,0)</f>
        <v>0</v>
      </c>
      <c r="AH218" s="299">
        <f>IFERROR(IF($I218="","",VLOOKUP($I218,MASTER!$G:$CF,59,0))*$X218,0)</f>
        <v>0</v>
      </c>
      <c r="AI218" s="757"/>
      <c r="AJ218" s="755"/>
      <c r="AK218" s="106">
        <f t="shared" si="225"/>
        <v>0</v>
      </c>
      <c r="AM218" s="307"/>
      <c r="AN218" s="308" t="str">
        <f t="shared" si="228"/>
        <v/>
      </c>
      <c r="AO218" s="309" t="str">
        <f t="shared" si="229"/>
        <v/>
      </c>
      <c r="AP218" s="310" t="e">
        <f t="shared" si="230"/>
        <v>#VALUE!</v>
      </c>
    </row>
    <row r="219" spans="1:42" ht="50.1" hidden="1" customHeight="1">
      <c r="A219" s="271" t="e">
        <f>VLOOKUP($I219,MASTER!$B:$B,2,0)</f>
        <v>#N/A</v>
      </c>
      <c r="C219" s="207"/>
      <c r="D219" s="93" t="str">
        <f>IF($I219="","",VLOOKUP($I219,MASTER!$G:$CF,2,0))</f>
        <v/>
      </c>
      <c r="E219" s="93" t="str">
        <f>IF($I219="","",VLOOKUP($I219,MASTER!$G:$CF,25,0))</f>
        <v/>
      </c>
      <c r="F219" s="93" t="str">
        <f>IF($I219="","",VLOOKUP($I219,MASTER!$G:$CF,27,0))</f>
        <v/>
      </c>
      <c r="G219" s="760">
        <f t="shared" si="198"/>
        <v>0</v>
      </c>
      <c r="H219" s="94" t="str">
        <f t="shared" si="223"/>
        <v/>
      </c>
      <c r="I219" s="171"/>
      <c r="J219" s="172"/>
      <c r="K219" s="173"/>
      <c r="L219" s="245"/>
      <c r="M219" s="97"/>
      <c r="N219" s="226"/>
      <c r="O219" s="98"/>
      <c r="P219" s="93" t="str">
        <f>IF($I219="","",VLOOKUP($I219,MASTER!$G:$CF,65,0))</f>
        <v/>
      </c>
      <c r="Q219" s="93" t="str">
        <f>IF($I219="","",VLOOKUP($I219,MASTER!$G:$CF,37,0))</f>
        <v/>
      </c>
      <c r="R219" s="99" t="str">
        <f t="shared" si="199"/>
        <v/>
      </c>
      <c r="S219" s="208" t="str">
        <f>IF($I219="","",VLOOKUP($I219,MASTER!$G:$CF,39,0))</f>
        <v/>
      </c>
      <c r="T219" s="208" t="str">
        <f>IF($I219="","",VLOOKUP($I219,MASTER!$G:$CF,38,0))</f>
        <v/>
      </c>
      <c r="U219" s="208" t="str">
        <f>IF($I219="","",VLOOKUP($I219,MASTER!$G:$CF,41,0))</f>
        <v/>
      </c>
      <c r="V219" s="100" t="str">
        <f t="shared" si="200"/>
        <v/>
      </c>
      <c r="W219" s="170" t="str">
        <f t="shared" si="201"/>
        <v/>
      </c>
      <c r="X219" s="101" t="str">
        <f t="shared" si="202"/>
        <v/>
      </c>
      <c r="Y219" s="740" t="e">
        <f t="shared" si="194"/>
        <v>#VALUE!</v>
      </c>
      <c r="Z219" s="211" t="str">
        <f t="shared" si="195"/>
        <v/>
      </c>
      <c r="AA219" s="102" t="str">
        <f>IF(I219="","",Z219+X219/1440)</f>
        <v/>
      </c>
      <c r="AB219" s="102"/>
      <c r="AC219" s="102"/>
      <c r="AD219" s="102"/>
      <c r="AE219" s="299">
        <f>IFERROR(IF($I219="","",VLOOKUP($I219,MASTER!$G:$CF,56,0))*$X219,0)</f>
        <v>0</v>
      </c>
      <c r="AF219" s="299">
        <f>IFERROR(IF($I219="","",VLOOKUP($I219,MASTER!$G:$CF,57,0))*$X219,0)</f>
        <v>0</v>
      </c>
      <c r="AG219" s="299">
        <f>IFERROR(IF($I219="","",VLOOKUP($I219,MASTER!$G:$CF,58,0))*$X219,0)</f>
        <v>0</v>
      </c>
      <c r="AH219" s="299">
        <f>IFERROR(IF($I219="","",VLOOKUP($I219,MASTER!$G:$CF,59,0))*$X219,0)</f>
        <v>0</v>
      </c>
      <c r="AI219" s="756"/>
      <c r="AJ219" s="745"/>
      <c r="AK219" s="106">
        <f t="shared" si="225"/>
        <v>0</v>
      </c>
      <c r="AM219" s="104"/>
      <c r="AN219" s="105" t="str">
        <f t="shared" si="228"/>
        <v/>
      </c>
      <c r="AO219" s="106" t="str">
        <f t="shared" si="229"/>
        <v/>
      </c>
      <c r="AP219" s="107" t="e">
        <f t="shared" si="230"/>
        <v>#VALUE!</v>
      </c>
    </row>
    <row r="220" spans="1:42" ht="50.1" hidden="1" customHeight="1">
      <c r="A220" s="271" t="e">
        <f>VLOOKUP($I220,MASTER!$B:$B,2,0)</f>
        <v>#N/A</v>
      </c>
      <c r="C220" s="207"/>
      <c r="D220" s="93" t="str">
        <f>IF($I220="","",VLOOKUP($I220,MASTER!$G:$CF,2,0))</f>
        <v/>
      </c>
      <c r="E220" s="93" t="str">
        <f>IF($I220="","",VLOOKUP($I220,MASTER!$G:$CF,25,0))</f>
        <v/>
      </c>
      <c r="F220" s="93" t="str">
        <f>IF($I220="","",VLOOKUP($I220,MASTER!$G:$CF,27,0))</f>
        <v/>
      </c>
      <c r="G220" s="760">
        <f t="shared" si="198"/>
        <v>0</v>
      </c>
      <c r="H220" s="94" t="str">
        <f t="shared" si="223"/>
        <v/>
      </c>
      <c r="I220" s="171"/>
      <c r="J220" s="172"/>
      <c r="K220" s="173"/>
      <c r="L220" s="245"/>
      <c r="M220" s="97"/>
      <c r="N220" s="226"/>
      <c r="O220" s="98"/>
      <c r="P220" s="93" t="str">
        <f>IF($I220="","",VLOOKUP($I220,MASTER!$G:$CF,65,0))</f>
        <v/>
      </c>
      <c r="Q220" s="93" t="str">
        <f>IF($I220="","",VLOOKUP($I220,MASTER!$G:$CF,37,0))</f>
        <v/>
      </c>
      <c r="R220" s="99" t="str">
        <f t="shared" si="199"/>
        <v/>
      </c>
      <c r="S220" s="208" t="str">
        <f>IF($I220="","",VLOOKUP($I220,MASTER!$G:$CF,39,0))</f>
        <v/>
      </c>
      <c r="T220" s="208" t="str">
        <f>IF($I220="","",VLOOKUP($I220,MASTER!$G:$CF,38,0))</f>
        <v/>
      </c>
      <c r="U220" s="208" t="str">
        <f>IF($I220="","",VLOOKUP($I220,MASTER!$G:$CF,41,0))</f>
        <v/>
      </c>
      <c r="V220" s="100" t="str">
        <f t="shared" si="200"/>
        <v/>
      </c>
      <c r="W220" s="170" t="str">
        <f t="shared" si="201"/>
        <v/>
      </c>
      <c r="X220" s="101" t="str">
        <f t="shared" si="202"/>
        <v/>
      </c>
      <c r="Y220" s="740" t="e">
        <f t="shared" si="194"/>
        <v>#VALUE!</v>
      </c>
      <c r="Z220" s="211" t="str">
        <f t="shared" si="195"/>
        <v/>
      </c>
      <c r="AA220" s="102" t="str">
        <f>IF(I220="","",Z220+X220/1440)</f>
        <v/>
      </c>
      <c r="AB220" s="102"/>
      <c r="AC220" s="102"/>
      <c r="AD220" s="102"/>
      <c r="AE220" s="299">
        <f>IFERROR(IF($I220="","",VLOOKUP($I220,MASTER!$G:$CF,56,0))*$X220,0)</f>
        <v>0</v>
      </c>
      <c r="AF220" s="299">
        <f>IFERROR(IF($I220="","",VLOOKUP($I220,MASTER!$G:$CF,57,0))*$X220,0)</f>
        <v>0</v>
      </c>
      <c r="AG220" s="299">
        <f>IFERROR(IF($I220="","",VLOOKUP($I220,MASTER!$G:$CF,58,0))*$X220,0)</f>
        <v>0</v>
      </c>
      <c r="AH220" s="299">
        <f>IFERROR(IF($I220="","",VLOOKUP($I220,MASTER!$G:$CF,59,0))*$X220,0)</f>
        <v>0</v>
      </c>
      <c r="AI220" s="212"/>
      <c r="AJ220" s="753"/>
      <c r="AK220" s="106">
        <f>IF(L220="",0,P220*L220)</f>
        <v>0</v>
      </c>
      <c r="AM220" s="104"/>
      <c r="AN220" s="105" t="str">
        <f t="shared" si="228"/>
        <v/>
      </c>
      <c r="AO220" s="106" t="str">
        <f t="shared" si="229"/>
        <v/>
      </c>
      <c r="AP220" s="107" t="e">
        <f t="shared" si="230"/>
        <v>#VALUE!</v>
      </c>
    </row>
    <row r="221" spans="1:42" s="206" customFormat="1" ht="50.1" hidden="1" customHeight="1">
      <c r="A221" s="271" t="e">
        <f>VLOOKUP($I221,MASTER!$B:$B,2,0)</f>
        <v>#N/A</v>
      </c>
      <c r="B221" s="272"/>
      <c r="C221" s="207"/>
      <c r="D221" s="93" t="str">
        <f>IF($I221="","",VLOOKUP($I221,MASTER!$G:$CF,2,0))</f>
        <v/>
      </c>
      <c r="E221" s="93" t="str">
        <f>IF($I221="","",VLOOKUP($I221,MASTER!$G:$CF,25,0))</f>
        <v/>
      </c>
      <c r="F221" s="93" t="str">
        <f>IF($I221="","",VLOOKUP($I221,MASTER!$G:$CF,27,0))</f>
        <v/>
      </c>
      <c r="G221" s="760">
        <f t="shared" si="198"/>
        <v>0</v>
      </c>
      <c r="H221" s="94" t="str">
        <f t="shared" si="223"/>
        <v/>
      </c>
      <c r="I221" s="171"/>
      <c r="J221" s="172"/>
      <c r="K221" s="173"/>
      <c r="L221" s="245"/>
      <c r="M221" s="97"/>
      <c r="N221" s="226"/>
      <c r="O221" s="98"/>
      <c r="P221" s="93" t="str">
        <f>IF($I221="","",VLOOKUP($I221,MASTER!$G:$CF,65,0))</f>
        <v/>
      </c>
      <c r="Q221" s="93" t="str">
        <f>IF($I221="","",VLOOKUP($I221,MASTER!$G:$CF,37,0))</f>
        <v/>
      </c>
      <c r="R221" s="99" t="str">
        <f t="shared" si="199"/>
        <v/>
      </c>
      <c r="S221" s="208" t="str">
        <f>IF($I221="","",VLOOKUP($I221,MASTER!$G:$CF,39,0))</f>
        <v/>
      </c>
      <c r="T221" s="208" t="str">
        <f>IF($I221="","",VLOOKUP($I221,MASTER!$G:$CF,38,0))</f>
        <v/>
      </c>
      <c r="U221" s="208" t="str">
        <f>IF($I221="","",VLOOKUP($I221,MASTER!$G:$CF,41,0))</f>
        <v/>
      </c>
      <c r="V221" s="100" t="str">
        <f t="shared" si="200"/>
        <v/>
      </c>
      <c r="W221" s="170" t="str">
        <f t="shared" si="201"/>
        <v/>
      </c>
      <c r="X221" s="101" t="str">
        <f t="shared" si="202"/>
        <v/>
      </c>
      <c r="Y221" s="740" t="e">
        <f t="shared" si="194"/>
        <v>#VALUE!</v>
      </c>
      <c r="Z221" s="211" t="str">
        <f t="shared" si="195"/>
        <v/>
      </c>
      <c r="AA221" s="102" t="str">
        <f t="shared" ref="AA221:AA222" si="231">IF(I221="","",Z221+X221/1440)</f>
        <v/>
      </c>
      <c r="AB221" s="102"/>
      <c r="AC221" s="102"/>
      <c r="AD221" s="102"/>
      <c r="AE221" s="299">
        <f>IFERROR(IF($I221="","",VLOOKUP($I221,MASTER!$G:$CF,56,0))*$X221,0)</f>
        <v>0</v>
      </c>
      <c r="AF221" s="299">
        <f>IFERROR(IF($I221="","",VLOOKUP($I221,MASTER!$G:$CF,57,0))*$X221,0)</f>
        <v>0</v>
      </c>
      <c r="AG221" s="299">
        <f>IFERROR(IF($I221="","",VLOOKUP($I221,MASTER!$G:$CF,58,0))*$X221,0)</f>
        <v>0</v>
      </c>
      <c r="AH221" s="299">
        <f>IFERROR(IF($I221="","",VLOOKUP($I221,MASTER!$G:$CF,59,0))*$X221,0)</f>
        <v>0</v>
      </c>
      <c r="AI221" s="212"/>
      <c r="AJ221" s="753"/>
      <c r="AK221" s="213">
        <f t="shared" ref="AK221" si="232">IF(L221="",0,P221*L221)</f>
        <v>0</v>
      </c>
      <c r="AM221" s="214"/>
      <c r="AN221" s="215" t="str">
        <f t="shared" si="228"/>
        <v/>
      </c>
      <c r="AO221" s="213" t="str">
        <f t="shared" si="229"/>
        <v/>
      </c>
      <c r="AP221" s="216" t="e">
        <f t="shared" si="230"/>
        <v>#VALUE!</v>
      </c>
    </row>
    <row r="222" spans="1:42" ht="50.1" hidden="1" customHeight="1">
      <c r="A222" s="271" t="e">
        <f>VLOOKUP($I222,MASTER!$B:$B,2,0)</f>
        <v>#N/A</v>
      </c>
      <c r="C222" s="207"/>
      <c r="D222" s="93" t="str">
        <f>IF($I222="","",VLOOKUP($I222,MASTER!$G:$CF,2,0))</f>
        <v/>
      </c>
      <c r="E222" s="93" t="str">
        <f>IF($I222="","",VLOOKUP($I222,MASTER!$G:$CF,25,0))</f>
        <v/>
      </c>
      <c r="F222" s="93" t="str">
        <f>IF($I222="","",VLOOKUP($I222,MASTER!$G:$CF,27,0))</f>
        <v/>
      </c>
      <c r="G222" s="760">
        <f t="shared" si="198"/>
        <v>0</v>
      </c>
      <c r="H222" s="94" t="str">
        <f t="shared" si="223"/>
        <v/>
      </c>
      <c r="I222" s="95"/>
      <c r="J222" s="96"/>
      <c r="K222" s="93"/>
      <c r="L222" s="244"/>
      <c r="M222" s="97"/>
      <c r="N222" s="226"/>
      <c r="O222" s="98"/>
      <c r="P222" s="93" t="str">
        <f>IF($I222="","",VLOOKUP($I222,MASTER!$G:$CF,65,0))</f>
        <v/>
      </c>
      <c r="Q222" s="93" t="str">
        <f>IF($I222="","",VLOOKUP($I222,MASTER!$G:$CF,37,0))</f>
        <v/>
      </c>
      <c r="R222" s="99" t="str">
        <f t="shared" si="199"/>
        <v/>
      </c>
      <c r="S222" s="208" t="str">
        <f>IF($I222="","",VLOOKUP($I222,MASTER!$G:$CF,39,0))</f>
        <v/>
      </c>
      <c r="T222" s="208" t="str">
        <f>IF($I222="","",VLOOKUP($I222,MASTER!$G:$CF,38,0))</f>
        <v/>
      </c>
      <c r="U222" s="208" t="str">
        <f>IF($I222="","",VLOOKUP($I222,MASTER!$G:$CF,41,0))</f>
        <v/>
      </c>
      <c r="V222" s="100" t="str">
        <f t="shared" si="200"/>
        <v/>
      </c>
      <c r="W222" s="170" t="str">
        <f t="shared" si="201"/>
        <v/>
      </c>
      <c r="X222" s="101" t="str">
        <f t="shared" si="202"/>
        <v/>
      </c>
      <c r="Y222" s="740" t="e">
        <f t="shared" si="194"/>
        <v>#VALUE!</v>
      </c>
      <c r="Z222" s="211" t="str">
        <f t="shared" si="195"/>
        <v/>
      </c>
      <c r="AA222" s="102" t="str">
        <f t="shared" si="231"/>
        <v/>
      </c>
      <c r="AB222" s="102"/>
      <c r="AC222" s="102"/>
      <c r="AD222" s="102"/>
      <c r="AE222" s="299">
        <f>IFERROR(IF($I222="","",VLOOKUP($I222,MASTER!$G:$CF,56,0))*$X222,0)</f>
        <v>0</v>
      </c>
      <c r="AF222" s="299">
        <f>IFERROR(IF($I222="","",VLOOKUP($I222,MASTER!$G:$CF,57,0))*$X222,0)</f>
        <v>0</v>
      </c>
      <c r="AG222" s="299">
        <f>IFERROR(IF($I222="","",VLOOKUP($I222,MASTER!$G:$CF,58,0))*$X222,0)</f>
        <v>0</v>
      </c>
      <c r="AH222" s="299">
        <f>IFERROR(IF($I222="","",VLOOKUP($I222,MASTER!$G:$CF,59,0))*$X222,0)</f>
        <v>0</v>
      </c>
      <c r="AI222" s="212"/>
      <c r="AJ222" s="753"/>
      <c r="AK222" s="213">
        <f>IF(L222="",0,P222*L222)</f>
        <v>0</v>
      </c>
      <c r="AN222" s="105" t="str">
        <f>IF(L222="","",L222*P222)</f>
        <v/>
      </c>
      <c r="AO222" s="106" t="str">
        <f t="shared" si="229"/>
        <v/>
      </c>
      <c r="AP222" s="107" t="e">
        <f t="shared" si="230"/>
        <v>#VALUE!</v>
      </c>
    </row>
    <row r="223" spans="1:42" s="206" customFormat="1" ht="50.1" hidden="1" customHeight="1">
      <c r="A223" s="271" t="e">
        <f>VLOOKUP($I223,MASTER!$B:$B,2,0)</f>
        <v>#N/A</v>
      </c>
      <c r="B223" s="272"/>
      <c r="C223" s="207"/>
      <c r="D223" s="93" t="str">
        <f>IF($I223="","",VLOOKUP($I223,MASTER!$G:$CF,2,0))</f>
        <v/>
      </c>
      <c r="E223" s="93" t="str">
        <f>IF($I223="","",VLOOKUP($I223,MASTER!$G:$CF,25,0))</f>
        <v/>
      </c>
      <c r="F223" s="93" t="str">
        <f>IF($I223="","",VLOOKUP($I223,MASTER!$G:$CF,27,0))</f>
        <v/>
      </c>
      <c r="G223" s="760">
        <f t="shared" si="198"/>
        <v>0</v>
      </c>
      <c r="H223" s="94" t="str">
        <f>IF($L223&lt;$F223="0","0",IF($L223="","",ROUNDUP(L223/F223,0)))</f>
        <v/>
      </c>
      <c r="I223" s="171"/>
      <c r="J223" s="96"/>
      <c r="K223" s="93"/>
      <c r="L223" s="244"/>
      <c r="M223" s="97"/>
      <c r="N223" s="226"/>
      <c r="O223" s="98"/>
      <c r="P223" s="93" t="str">
        <f>IF($I223="","",VLOOKUP($I223,MASTER!$G:$CF,65,0))</f>
        <v/>
      </c>
      <c r="Q223" s="93" t="str">
        <f>IF($I223="","",VLOOKUP($I223,MASTER!$G:$CF,37,0))</f>
        <v/>
      </c>
      <c r="R223" s="99" t="str">
        <f t="shared" si="199"/>
        <v/>
      </c>
      <c r="S223" s="208" t="str">
        <f>IF($I223="","",VLOOKUP($I223,MASTER!$G:$CF,39,0))</f>
        <v/>
      </c>
      <c r="T223" s="208" t="str">
        <f>IF($I223="","",VLOOKUP($I223,MASTER!$G:$CF,38,0))</f>
        <v/>
      </c>
      <c r="U223" s="208" t="str">
        <f>IF($I223="","",VLOOKUP($I223,MASTER!$G:$CF,41,0))</f>
        <v/>
      </c>
      <c r="V223" s="100" t="str">
        <f t="shared" si="200"/>
        <v/>
      </c>
      <c r="W223" s="170" t="str">
        <f t="shared" si="201"/>
        <v/>
      </c>
      <c r="X223" s="101" t="str">
        <f t="shared" si="202"/>
        <v/>
      </c>
      <c r="Y223" s="740" t="e">
        <f t="shared" si="194"/>
        <v>#VALUE!</v>
      </c>
      <c r="Z223" s="211" t="str">
        <f t="shared" si="195"/>
        <v/>
      </c>
      <c r="AA223" s="102" t="str">
        <f>IF(I223="","",Z223+X223/1440)</f>
        <v/>
      </c>
      <c r="AB223" s="102"/>
      <c r="AC223" s="102"/>
      <c r="AD223" s="102"/>
      <c r="AE223" s="299">
        <f>IFERROR(IF($I223="","",VLOOKUP($I223,MASTER!$G:$CF,56,0))*$X223,0)</f>
        <v>0</v>
      </c>
      <c r="AF223" s="299">
        <f>IFERROR(IF($I223="","",VLOOKUP($I223,MASTER!$G:$CF,57,0))*$X223,0)</f>
        <v>0</v>
      </c>
      <c r="AG223" s="299">
        <f>IFERROR(IF($I223="","",VLOOKUP($I223,MASTER!$G:$CF,58,0))*$X223,0)</f>
        <v>0</v>
      </c>
      <c r="AH223" s="299">
        <f>IFERROR(IF($I223="","",VLOOKUP($I223,MASTER!$G:$CF,59,0))*$X223,0)</f>
        <v>0</v>
      </c>
      <c r="AI223" s="212"/>
      <c r="AJ223" s="753"/>
      <c r="AK223" s="213">
        <f>IF(L223="",0,P223*L223)</f>
        <v>0</v>
      </c>
      <c r="AM223" s="214"/>
      <c r="AN223" s="215" t="str">
        <f>IF(L223="","",L223*P223)</f>
        <v/>
      </c>
      <c r="AO223" s="213" t="str">
        <f t="shared" si="229"/>
        <v/>
      </c>
      <c r="AP223" s="216" t="e">
        <f t="shared" si="230"/>
        <v>#VALUE!</v>
      </c>
    </row>
    <row r="224" spans="1:42" ht="50.1" hidden="1" customHeight="1">
      <c r="A224" s="271" t="e">
        <f>VLOOKUP($I224,MASTER!$B:$B,2,0)</f>
        <v>#N/A</v>
      </c>
      <c r="C224" s="207"/>
      <c r="D224" s="93" t="str">
        <f>IF($I224="","",VLOOKUP($I224,MASTER!$G:$CF,2,0))</f>
        <v/>
      </c>
      <c r="E224" s="93" t="str">
        <f>IF($I224="","",VLOOKUP($I224,MASTER!$G:$CF,25,0))</f>
        <v/>
      </c>
      <c r="F224" s="93" t="str">
        <f>IF($I224="","",VLOOKUP($I224,MASTER!$G:$CF,27,0))</f>
        <v/>
      </c>
      <c r="G224" s="760">
        <f t="shared" si="198"/>
        <v>0</v>
      </c>
      <c r="H224" s="94" t="str">
        <f>IF($L224&lt;$F224="0","0",IF($L224="","",ROUNDUP(L224/F224,0)))</f>
        <v/>
      </c>
      <c r="I224" s="171"/>
      <c r="J224" s="172"/>
      <c r="K224" s="173"/>
      <c r="L224" s="245"/>
      <c r="M224" s="97"/>
      <c r="N224" s="226"/>
      <c r="O224" s="98"/>
      <c r="P224" s="93" t="str">
        <f>IF($I224="","",VLOOKUP($I224,MASTER!$G:$CF,65,0))</f>
        <v/>
      </c>
      <c r="Q224" s="93" t="str">
        <f>IF($I224="","",VLOOKUP($I224,MASTER!$G:$CF,37,0))</f>
        <v/>
      </c>
      <c r="R224" s="99" t="str">
        <f t="shared" si="199"/>
        <v/>
      </c>
      <c r="S224" s="208" t="str">
        <f>IF($I224="","",VLOOKUP($I224,MASTER!$G:$CF,39,0))</f>
        <v/>
      </c>
      <c r="T224" s="208" t="str">
        <f>IF($I224="","",VLOOKUP($I224,MASTER!$G:$CF,38,0))</f>
        <v/>
      </c>
      <c r="U224" s="208" t="str">
        <f>IF($I224="","",VLOOKUP($I224,MASTER!$G:$CF,41,0))</f>
        <v/>
      </c>
      <c r="V224" s="100" t="str">
        <f t="shared" si="200"/>
        <v/>
      </c>
      <c r="W224" s="170" t="str">
        <f t="shared" si="201"/>
        <v/>
      </c>
      <c r="X224" s="101" t="str">
        <f t="shared" si="202"/>
        <v/>
      </c>
      <c r="Y224" s="740" t="e">
        <f t="shared" si="194"/>
        <v>#VALUE!</v>
      </c>
      <c r="Z224" s="211" t="str">
        <f t="shared" si="195"/>
        <v/>
      </c>
      <c r="AA224" s="102" t="str">
        <f t="shared" ref="AA224" si="233">IF(I224="","",Z224+X224/1440)</f>
        <v/>
      </c>
      <c r="AB224" s="102"/>
      <c r="AC224" s="102"/>
      <c r="AD224" s="102"/>
      <c r="AE224" s="299">
        <f>IFERROR(IF($I224="","",VLOOKUP($I224,MASTER!$G:$CF,56,0))*$X224,0)</f>
        <v>0</v>
      </c>
      <c r="AF224" s="299">
        <f>IFERROR(IF($I224="","",VLOOKUP($I224,MASTER!$G:$CF,57,0))*$X224,0)</f>
        <v>0</v>
      </c>
      <c r="AG224" s="299">
        <f>IFERROR(IF($I224="","",VLOOKUP($I224,MASTER!$G:$CF,58,0))*$X224,0)</f>
        <v>0</v>
      </c>
      <c r="AH224" s="299">
        <f>IFERROR(IF($I224="","",VLOOKUP($I224,MASTER!$G:$CF,59,0))*$X224,0)</f>
        <v>0</v>
      </c>
      <c r="AI224" s="212"/>
      <c r="AJ224" s="753"/>
      <c r="AK224" s="213">
        <f t="shared" ref="AK224" si="234">IF(L224="",0,P224*L224)</f>
        <v>0</v>
      </c>
      <c r="AM224" s="104"/>
      <c r="AN224" s="105" t="str">
        <f>IF(L224="","",L224*P224)</f>
        <v/>
      </c>
      <c r="AO224" s="106" t="str">
        <f t="shared" si="229"/>
        <v/>
      </c>
      <c r="AP224" s="107" t="e">
        <f t="shared" si="230"/>
        <v>#VALUE!</v>
      </c>
    </row>
    <row r="225" spans="1:42" ht="15" customHeight="1" thickBot="1">
      <c r="C225" s="703"/>
      <c r="D225" s="508"/>
      <c r="E225" s="508"/>
      <c r="F225" s="508"/>
      <c r="G225" s="508"/>
      <c r="H225" s="704"/>
      <c r="I225" s="705"/>
      <c r="J225" s="706"/>
      <c r="K225" s="707"/>
      <c r="L225" s="708"/>
      <c r="M225" s="204"/>
      <c r="N225" s="709"/>
      <c r="O225" s="105"/>
      <c r="P225" s="508"/>
      <c r="Q225" s="508"/>
      <c r="R225" s="710"/>
      <c r="S225" s="711"/>
      <c r="T225" s="711"/>
      <c r="U225" s="711"/>
      <c r="V225" s="712"/>
      <c r="W225" s="106"/>
      <c r="X225" s="713"/>
      <c r="Y225" s="105"/>
      <c r="Z225" s="216"/>
      <c r="AA225" s="107"/>
      <c r="AB225" s="107"/>
      <c r="AC225" s="107"/>
      <c r="AD225" s="107"/>
      <c r="AE225" s="107"/>
      <c r="AF225" s="107"/>
      <c r="AG225" s="107"/>
      <c r="AH225" s="107"/>
      <c r="AI225" s="758"/>
      <c r="AJ225" s="213"/>
      <c r="AK225" s="213"/>
      <c r="AM225" s="104"/>
      <c r="AN225" s="105"/>
      <c r="AO225" s="106"/>
      <c r="AP225" s="107"/>
    </row>
    <row r="226" spans="1:42" ht="31.5">
      <c r="A226" s="271" t="e">
        <f>VLOOKUP($I226,MASTER!$B:$B,2,0)</f>
        <v>#N/A</v>
      </c>
      <c r="C226" s="675"/>
      <c r="D226" s="676"/>
      <c r="E226" s="676"/>
      <c r="F226" s="676"/>
      <c r="G226" s="676"/>
      <c r="H226" s="677"/>
      <c r="I226" s="676" t="s">
        <v>1547</v>
      </c>
      <c r="J226" s="678"/>
      <c r="K226" s="676"/>
      <c r="L226" s="714">
        <f>SUM($L$196:$L$223)</f>
        <v>2775</v>
      </c>
      <c r="M226" s="679"/>
      <c r="N226" s="701"/>
      <c r="O226" s="681"/>
      <c r="P226" s="681"/>
      <c r="Q226" s="682">
        <f>AVERAGE($Q$196:$Q$223)</f>
        <v>14.733333333333336</v>
      </c>
      <c r="R226" s="683"/>
      <c r="S226" s="683"/>
      <c r="T226" s="683"/>
      <c r="U226" s="683"/>
      <c r="V226" s="684"/>
      <c r="W226" s="681"/>
      <c r="X226" s="681">
        <f>SUM($X$196:$X$224)</f>
        <v>760</v>
      </c>
      <c r="Y226" s="685"/>
      <c r="Z226" s="686"/>
      <c r="AA226" s="686"/>
      <c r="AB226" s="686"/>
      <c r="AC226" s="686"/>
      <c r="AD226" s="686"/>
      <c r="AE226" s="130">
        <f>SUM(AE$195:AE$224)</f>
        <v>660</v>
      </c>
      <c r="AF226" s="130">
        <f>SUM(AF$195:AF$224)</f>
        <v>660</v>
      </c>
      <c r="AG226" s="130">
        <f>SUM(AG$195:AG$224)</f>
        <v>660</v>
      </c>
      <c r="AH226" s="130">
        <f>SUM(AH$195:AH$224)</f>
        <v>660</v>
      </c>
      <c r="AI226" s="131">
        <f>SUM(AI195:AI224)</f>
        <v>0</v>
      </c>
      <c r="AJ226" s="130">
        <f>SUM(AJ208:AJ224)</f>
        <v>0</v>
      </c>
      <c r="AK226" s="175">
        <f>SUM(AK188:AK224)</f>
        <v>9375</v>
      </c>
      <c r="AN226" s="105">
        <f t="shared" si="192"/>
        <v>0</v>
      </c>
      <c r="AO226" s="106">
        <f t="shared" si="193"/>
        <v>0</v>
      </c>
      <c r="AP226" s="107">
        <f t="shared" ref="AP226:AP256" si="235">+X226/(60*24)</f>
        <v>0.52777777777777779</v>
      </c>
    </row>
    <row r="227" spans="1:42" ht="32.25" thickBot="1">
      <c r="A227" s="271" t="e">
        <f>VLOOKUP($I227,MASTER!$B:$B,2,0)</f>
        <v>#N/A</v>
      </c>
      <c r="C227" s="687"/>
      <c r="D227" s="612"/>
      <c r="E227" s="612"/>
      <c r="F227" s="612"/>
      <c r="G227" s="612"/>
      <c r="H227" s="688"/>
      <c r="I227" s="612"/>
      <c r="J227" s="689"/>
      <c r="K227" s="612"/>
      <c r="L227" s="702"/>
      <c r="M227" s="691"/>
      <c r="N227" s="791"/>
      <c r="O227" s="791"/>
      <c r="P227" s="692"/>
      <c r="Q227" s="693"/>
      <c r="R227" s="694"/>
      <c r="S227" s="694"/>
      <c r="T227" s="694"/>
      <c r="U227" s="694"/>
      <c r="V227" s="695"/>
      <c r="W227" s="692"/>
      <c r="X227" s="696"/>
      <c r="Y227" s="697"/>
      <c r="Z227" s="698"/>
      <c r="AA227" s="698"/>
      <c r="AB227" s="698"/>
      <c r="AC227" s="698"/>
      <c r="AD227" s="698"/>
      <c r="AE227" s="140">
        <f>$AD$193-AE226</f>
        <v>-200</v>
      </c>
      <c r="AF227" s="140">
        <f>$AD$193-AF226</f>
        <v>-200</v>
      </c>
      <c r="AG227" s="140">
        <f>$AD$193-AG226</f>
        <v>-200</v>
      </c>
      <c r="AH227" s="140">
        <f>$AD$193-AH226</f>
        <v>-200</v>
      </c>
      <c r="AI227" s="143"/>
      <c r="AJ227" s="143"/>
      <c r="AK227" s="40">
        <f>+AK226/(AE226+AF226+AG226+AH226)*60</f>
        <v>213.06818181818181</v>
      </c>
      <c r="AN227" s="105" t="str">
        <f t="shared" si="192"/>
        <v/>
      </c>
      <c r="AO227" s="106" t="str">
        <f t="shared" si="193"/>
        <v/>
      </c>
      <c r="AP227" s="107">
        <f t="shared" si="235"/>
        <v>0</v>
      </c>
    </row>
    <row r="228" spans="1:42" ht="31.5" customHeight="1">
      <c r="A228" s="271" t="e">
        <f>VLOOKUP($I228,MASTER!$B:$B,2,0)</f>
        <v>#N/A</v>
      </c>
      <c r="C228" s="40"/>
      <c r="D228" s="40"/>
      <c r="E228" s="40"/>
      <c r="F228" s="40"/>
      <c r="G228" s="40"/>
      <c r="H228" s="144"/>
      <c r="I228" s="40"/>
      <c r="J228" s="145"/>
      <c r="K228" s="40"/>
      <c r="L228" s="256"/>
      <c r="M228" s="146"/>
      <c r="N228" s="229"/>
      <c r="O228" s="147"/>
      <c r="P228" s="147"/>
      <c r="Q228" s="148"/>
      <c r="R228" s="149"/>
      <c r="S228" s="149"/>
      <c r="T228" s="149"/>
      <c r="U228" s="149"/>
      <c r="V228" s="150"/>
      <c r="W228" s="147"/>
      <c r="X228" s="175"/>
      <c r="Y228" s="151"/>
      <c r="Z228" s="152"/>
      <c r="AA228" s="152"/>
      <c r="AB228" s="152"/>
      <c r="AC228" s="152"/>
      <c r="AD228" s="152"/>
      <c r="AE228" s="175"/>
      <c r="AF228" s="175"/>
      <c r="AG228" s="175"/>
      <c r="AH228" s="175"/>
      <c r="AI228" s="40"/>
      <c r="AJ228" s="40"/>
      <c r="AK228" s="40"/>
      <c r="AN228" s="105" t="str">
        <f t="shared" si="192"/>
        <v/>
      </c>
      <c r="AO228" s="106" t="str">
        <f t="shared" si="193"/>
        <v/>
      </c>
      <c r="AP228" s="107">
        <f t="shared" si="235"/>
        <v>0</v>
      </c>
    </row>
    <row r="229" spans="1:42" ht="31.5" customHeight="1">
      <c r="A229" s="271" t="e">
        <f>VLOOKUP($I229,MASTER!$B:$B,2,0)</f>
        <v>#N/A</v>
      </c>
      <c r="C229" s="40"/>
      <c r="D229" s="513" t="s">
        <v>1001</v>
      </c>
      <c r="E229" s="517"/>
      <c r="F229" s="40"/>
      <c r="G229" s="40"/>
      <c r="H229" s="144"/>
      <c r="I229" s="40"/>
      <c r="J229" s="145"/>
      <c r="K229" s="40"/>
      <c r="L229" s="256"/>
      <c r="M229" s="146"/>
      <c r="N229" s="229"/>
      <c r="O229" s="550"/>
      <c r="P229" s="550"/>
      <c r="Q229" s="550"/>
      <c r="R229" s="550"/>
      <c r="S229" s="550"/>
      <c r="T229" s="550"/>
      <c r="U229" s="550"/>
      <c r="V229" s="550"/>
      <c r="W229" s="550"/>
      <c r="X229" s="550"/>
      <c r="Y229" s="550"/>
      <c r="Z229" s="550"/>
      <c r="AA229" s="550"/>
      <c r="AB229" s="550"/>
      <c r="AC229" s="550"/>
      <c r="AD229" s="551"/>
      <c r="AE229" s="551"/>
      <c r="AF229" s="551"/>
      <c r="AG229" s="551"/>
      <c r="AH229" s="551"/>
      <c r="AI229" s="551"/>
      <c r="AJ229" s="551"/>
      <c r="AK229" s="40"/>
      <c r="AN229" s="105" t="str">
        <f t="shared" si="192"/>
        <v/>
      </c>
      <c r="AO229" s="106" t="str">
        <f t="shared" si="193"/>
        <v/>
      </c>
      <c r="AP229" s="107">
        <f t="shared" si="235"/>
        <v>0</v>
      </c>
    </row>
    <row r="230" spans="1:42" ht="31.5" customHeight="1">
      <c r="A230" s="271" t="e">
        <f>VLOOKUP($I230,MASTER!$B:$B,2,0)</f>
        <v>#N/A</v>
      </c>
      <c r="C230" s="40"/>
      <c r="D230" s="514" t="s">
        <v>1002</v>
      </c>
      <c r="E230" s="519">
        <f>+L226</f>
        <v>2775</v>
      </c>
      <c r="F230" s="43"/>
      <c r="G230" s="43"/>
      <c r="H230" s="153"/>
      <c r="I230" s="157"/>
      <c r="J230" s="157"/>
      <c r="K230" s="157"/>
      <c r="L230" s="257"/>
      <c r="M230" s="157"/>
      <c r="N230" s="238"/>
      <c r="O230" s="550"/>
      <c r="P230" s="550"/>
      <c r="Q230" s="550"/>
      <c r="R230" s="550"/>
      <c r="S230" s="550"/>
      <c r="T230" s="550"/>
      <c r="U230" s="550"/>
      <c r="V230" s="550"/>
      <c r="W230" s="550"/>
      <c r="X230" s="550"/>
      <c r="Y230" s="550"/>
      <c r="Z230" s="550"/>
      <c r="AA230" s="550"/>
      <c r="AB230" s="550"/>
      <c r="AC230" s="550"/>
      <c r="AD230" s="551"/>
      <c r="AE230" s="551"/>
      <c r="AF230" s="551"/>
      <c r="AG230" s="551"/>
      <c r="AH230" s="551"/>
      <c r="AI230" s="551"/>
      <c r="AJ230" s="551"/>
      <c r="AK230" s="40"/>
      <c r="AN230" s="105" t="str">
        <f t="shared" si="192"/>
        <v/>
      </c>
      <c r="AO230" s="106" t="str">
        <f t="shared" si="193"/>
        <v/>
      </c>
      <c r="AP230" s="107">
        <f t="shared" si="235"/>
        <v>0</v>
      </c>
    </row>
    <row r="231" spans="1:42" ht="31.5" customHeight="1">
      <c r="A231" s="271" t="e">
        <f>VLOOKUP($I231,MASTER!$B:$B,2,0)</f>
        <v>#N/A</v>
      </c>
      <c r="C231" s="40"/>
      <c r="D231" s="513" t="s">
        <v>1003</v>
      </c>
      <c r="E231" s="519">
        <f>+AE226</f>
        <v>660</v>
      </c>
      <c r="F231" s="43"/>
      <c r="G231" s="43"/>
      <c r="H231" s="153"/>
      <c r="I231" s="43"/>
      <c r="J231" s="154"/>
      <c r="K231" s="43"/>
      <c r="L231" s="260"/>
      <c r="M231" s="43"/>
      <c r="N231" s="230"/>
      <c r="O231" s="43"/>
      <c r="P231" s="43"/>
      <c r="Q231" s="148"/>
      <c r="R231" s="149"/>
      <c r="S231" s="149"/>
      <c r="T231" s="149"/>
      <c r="U231" s="149"/>
      <c r="V231" s="150"/>
      <c r="W231" s="147"/>
      <c r="X231" s="237"/>
      <c r="Y231" s="237"/>
      <c r="Z231" s="237"/>
      <c r="AA231" s="237"/>
      <c r="AB231" s="237"/>
      <c r="AC231" s="187"/>
      <c r="AD231" s="187"/>
      <c r="AE231" s="187"/>
      <c r="AF231" s="175"/>
      <c r="AG231" s="175"/>
      <c r="AH231" s="175"/>
      <c r="AI231" s="40"/>
      <c r="AJ231" s="40"/>
      <c r="AK231" s="40"/>
      <c r="AN231" s="105" t="str">
        <f t="shared" si="192"/>
        <v/>
      </c>
      <c r="AO231" s="106" t="str">
        <f t="shared" si="193"/>
        <v/>
      </c>
      <c r="AP231" s="107">
        <f t="shared" si="235"/>
        <v>0</v>
      </c>
    </row>
    <row r="232" spans="1:42" ht="31.5" customHeight="1">
      <c r="C232" s="40"/>
      <c r="D232" s="513" t="s">
        <v>1535</v>
      </c>
      <c r="E232" s="519">
        <v>230</v>
      </c>
      <c r="F232" s="43"/>
      <c r="G232" s="43"/>
      <c r="H232" s="153"/>
      <c r="I232" s="43"/>
      <c r="J232" s="154"/>
      <c r="K232" s="43"/>
      <c r="L232" s="260"/>
      <c r="M232" s="43"/>
      <c r="N232" s="230"/>
      <c r="O232" s="43"/>
      <c r="P232" s="43"/>
      <c r="Q232" s="148"/>
      <c r="R232" s="149"/>
      <c r="S232" s="149"/>
      <c r="T232" s="149"/>
      <c r="U232" s="149"/>
      <c r="V232" s="150"/>
      <c r="W232" s="147"/>
      <c r="X232" s="237"/>
      <c r="Y232" s="237"/>
      <c r="Z232" s="237"/>
      <c r="AA232" s="237"/>
      <c r="AB232" s="237"/>
      <c r="AC232" s="187"/>
      <c r="AD232" s="187"/>
      <c r="AE232" s="187"/>
      <c r="AF232" s="175"/>
      <c r="AG232" s="175"/>
      <c r="AH232" s="175"/>
      <c r="AI232" s="40"/>
      <c r="AJ232" s="40"/>
      <c r="AK232" s="40"/>
      <c r="AN232" s="105"/>
      <c r="AO232" s="106"/>
      <c r="AP232" s="107"/>
    </row>
    <row r="233" spans="1:42" ht="31.5" customHeight="1">
      <c r="A233" s="271" t="e">
        <f>VLOOKUP($I233,MASTER!$B:$B,2,0)</f>
        <v>#N/A</v>
      </c>
      <c r="C233" s="40"/>
      <c r="D233" s="513" t="s">
        <v>723</v>
      </c>
      <c r="E233" s="514">
        <f>+E230/E231*60</f>
        <v>252.27272727272725</v>
      </c>
      <c r="F233" s="43"/>
      <c r="G233" s="43"/>
      <c r="H233" s="153"/>
      <c r="I233" s="43"/>
      <c r="J233" s="154"/>
      <c r="K233" s="43"/>
      <c r="L233" s="260"/>
      <c r="M233" s="43"/>
      <c r="N233" s="230"/>
      <c r="O233" s="43"/>
      <c r="P233" s="43"/>
      <c r="Q233" s="148"/>
      <c r="R233" s="149"/>
      <c r="S233" s="149"/>
      <c r="T233" s="149"/>
      <c r="U233" s="149"/>
      <c r="V233" s="150"/>
      <c r="W233" s="147"/>
      <c r="X233" s="237"/>
      <c r="Y233" s="237"/>
      <c r="Z233" s="237"/>
      <c r="AA233" s="237"/>
      <c r="AB233" s="237"/>
      <c r="AC233" s="187"/>
      <c r="AD233" s="187"/>
      <c r="AE233" s="187"/>
      <c r="AF233" s="175"/>
      <c r="AG233" s="175"/>
      <c r="AH233" s="175"/>
      <c r="AI233" s="40"/>
      <c r="AJ233" s="40"/>
      <c r="AK233" s="40"/>
      <c r="AN233" s="105" t="str">
        <f t="shared" si="192"/>
        <v/>
      </c>
      <c r="AO233" s="106" t="str">
        <f t="shared" si="193"/>
        <v/>
      </c>
      <c r="AP233" s="107">
        <f t="shared" si="235"/>
        <v>0</v>
      </c>
    </row>
    <row r="234" spans="1:42" ht="31.5" customHeight="1">
      <c r="A234" s="271" t="e">
        <f>VLOOKUP($I234,MASTER!$B:$B,2,0)</f>
        <v>#N/A</v>
      </c>
      <c r="C234" s="40"/>
      <c r="D234" s="513" t="s">
        <v>1011</v>
      </c>
      <c r="E234" s="521">
        <f>L226</f>
        <v>2775</v>
      </c>
      <c r="F234" s="43"/>
      <c r="G234" s="43"/>
      <c r="H234" s="153"/>
      <c r="I234" s="43"/>
      <c r="J234" s="154"/>
      <c r="K234" s="43"/>
      <c r="L234" s="260"/>
      <c r="M234" s="43"/>
      <c r="N234" s="230"/>
      <c r="O234" s="43"/>
      <c r="P234" s="43"/>
      <c r="Q234" s="148"/>
      <c r="R234" s="149"/>
      <c r="S234" s="149"/>
      <c r="T234" s="149"/>
      <c r="U234" s="149"/>
      <c r="V234" s="150"/>
      <c r="W234" s="147"/>
      <c r="X234" s="187"/>
      <c r="Y234" s="187"/>
      <c r="Z234" s="187"/>
      <c r="AA234" s="187"/>
      <c r="AB234" s="187"/>
      <c r="AC234" s="187"/>
      <c r="AD234" s="187"/>
      <c r="AE234" s="187"/>
      <c r="AF234" s="175"/>
      <c r="AG234" s="175"/>
      <c r="AH234" s="175"/>
      <c r="AI234" s="40"/>
      <c r="AJ234" s="40"/>
      <c r="AK234" s="40"/>
      <c r="AN234" s="105" t="str">
        <f t="shared" si="192"/>
        <v/>
      </c>
      <c r="AO234" s="106" t="str">
        <f t="shared" si="193"/>
        <v/>
      </c>
      <c r="AP234" s="107">
        <f t="shared" si="235"/>
        <v>0</v>
      </c>
    </row>
    <row r="235" spans="1:42" ht="31.5" customHeight="1">
      <c r="A235" s="271" t="e">
        <f>VLOOKUP($I235,MASTER!$B:$B,2,0)</f>
        <v>#N/A</v>
      </c>
      <c r="C235" s="40"/>
      <c r="F235" s="40"/>
      <c r="G235" s="40"/>
      <c r="H235" s="144"/>
      <c r="I235" s="40"/>
      <c r="J235" s="145"/>
      <c r="K235" s="40"/>
      <c r="L235" s="256"/>
      <c r="M235" s="146"/>
      <c r="N235" s="229"/>
      <c r="O235" s="147"/>
      <c r="P235" s="147"/>
      <c r="Q235" s="148"/>
      <c r="R235" s="149"/>
      <c r="S235" s="149"/>
      <c r="T235" s="149"/>
      <c r="U235" s="149"/>
      <c r="V235" s="150"/>
      <c r="W235" s="147"/>
      <c r="X235" s="237"/>
      <c r="Y235" s="237"/>
      <c r="Z235" s="237"/>
      <c r="AA235" s="237"/>
      <c r="AB235" s="237"/>
      <c r="AC235" s="152"/>
      <c r="AD235" s="152"/>
      <c r="AE235" s="175"/>
      <c r="AF235" s="175"/>
      <c r="AG235" s="175"/>
      <c r="AH235" s="175"/>
      <c r="AI235" s="40"/>
      <c r="AJ235" s="40"/>
      <c r="AK235" s="40"/>
      <c r="AN235" s="105" t="str">
        <f t="shared" si="192"/>
        <v/>
      </c>
      <c r="AO235" s="106" t="str">
        <f t="shared" si="193"/>
        <v/>
      </c>
      <c r="AP235" s="107">
        <f t="shared" si="235"/>
        <v>0</v>
      </c>
    </row>
    <row r="236" spans="1:42" ht="31.5" customHeight="1">
      <c r="A236" s="271" t="e">
        <f>VLOOKUP($I236,MASTER!$B:$B,2,0)</f>
        <v>#N/A</v>
      </c>
      <c r="C236" s="40"/>
      <c r="D236" s="40"/>
      <c r="E236" s="40"/>
      <c r="F236" s="40"/>
      <c r="G236" s="40"/>
      <c r="H236" s="144"/>
      <c r="I236" s="157"/>
      <c r="J236" s="157"/>
      <c r="K236" s="157"/>
      <c r="L236" s="257"/>
      <c r="M236" s="157"/>
      <c r="N236" s="231">
        <f>+J236*AI226</f>
        <v>0</v>
      </c>
      <c r="O236" s="147"/>
      <c r="P236" s="43"/>
      <c r="Q236" s="148"/>
      <c r="R236" s="149"/>
      <c r="S236" s="149"/>
      <c r="T236" s="149"/>
      <c r="U236" s="149"/>
      <c r="V236" s="150"/>
      <c r="W236" s="147"/>
      <c r="X236" s="237"/>
      <c r="Y236" s="237"/>
      <c r="Z236" s="237"/>
      <c r="AA236" s="237"/>
      <c r="AB236" s="237"/>
      <c r="AC236" s="152"/>
      <c r="AD236" s="152"/>
      <c r="AE236" s="175"/>
      <c r="AF236" s="175"/>
      <c r="AG236" s="175"/>
      <c r="AH236" s="175"/>
      <c r="AI236" s="40"/>
      <c r="AJ236" s="40"/>
      <c r="AK236" s="40"/>
      <c r="AN236" s="105" t="str">
        <f t="shared" si="192"/>
        <v/>
      </c>
      <c r="AO236" s="106" t="str">
        <f t="shared" si="193"/>
        <v/>
      </c>
      <c r="AP236" s="107">
        <f t="shared" si="235"/>
        <v>0</v>
      </c>
    </row>
    <row r="237" spans="1:42" ht="31.5" customHeight="1">
      <c r="A237" s="271" t="e">
        <f>VLOOKUP($I237,MASTER!$B:$B,2,0)</f>
        <v>#N/A</v>
      </c>
      <c r="P237" s="43"/>
      <c r="Q237" s="148"/>
      <c r="R237" s="149"/>
      <c r="S237" s="149"/>
      <c r="T237" s="149"/>
      <c r="U237" s="149"/>
      <c r="V237" s="150"/>
      <c r="W237" s="147"/>
      <c r="X237" s="237"/>
      <c r="Y237" s="237"/>
      <c r="Z237" s="237"/>
      <c r="AA237" s="237"/>
      <c r="AB237" s="237"/>
      <c r="AN237" s="105" t="str">
        <f t="shared" si="192"/>
        <v/>
      </c>
      <c r="AO237" s="106" t="str">
        <f t="shared" si="193"/>
        <v/>
      </c>
      <c r="AP237" s="107">
        <f t="shared" si="235"/>
        <v>0</v>
      </c>
    </row>
    <row r="238" spans="1:42" ht="31.5" customHeight="1">
      <c r="A238" s="271" t="e">
        <f>VLOOKUP($I238,MASTER!$B:$B,2,0)</f>
        <v>#N/A</v>
      </c>
      <c r="O238" s="795"/>
      <c r="P238" s="795"/>
      <c r="Q238" s="795"/>
      <c r="R238" s="795"/>
      <c r="S238" s="795"/>
      <c r="T238" s="795"/>
      <c r="U238" s="795"/>
      <c r="V238" s="795"/>
      <c r="W238" s="795"/>
      <c r="X238" s="795"/>
      <c r="Y238" s="795"/>
      <c r="Z238" s="796"/>
      <c r="AA238" s="796"/>
      <c r="AB238" s="796"/>
      <c r="AC238" s="796"/>
      <c r="AD238" s="797"/>
      <c r="AE238" s="797"/>
      <c r="AF238" s="797"/>
      <c r="AG238" s="797"/>
      <c r="AH238" s="797"/>
      <c r="AI238" s="797"/>
      <c r="AJ238" s="797"/>
      <c r="AN238" s="105" t="str">
        <f t="shared" si="192"/>
        <v/>
      </c>
      <c r="AO238" s="106" t="str">
        <f t="shared" si="193"/>
        <v/>
      </c>
      <c r="AP238" s="107">
        <f t="shared" si="235"/>
        <v>0</v>
      </c>
    </row>
    <row r="239" spans="1:42" ht="31.5" customHeight="1">
      <c r="A239" s="271" t="e">
        <f>VLOOKUP($I239,MASTER!$B:$B,2,0)</f>
        <v>#N/A</v>
      </c>
      <c r="P239" s="43"/>
      <c r="Q239" s="148"/>
      <c r="R239" s="149"/>
      <c r="S239" s="149"/>
      <c r="T239" s="149"/>
      <c r="U239" s="149"/>
      <c r="V239" s="150"/>
      <c r="W239" s="147"/>
      <c r="X239" s="187"/>
      <c r="Y239" s="187"/>
      <c r="Z239" s="187"/>
      <c r="AA239" s="187"/>
      <c r="AB239" s="187"/>
      <c r="AN239" s="105" t="str">
        <f t="shared" si="192"/>
        <v/>
      </c>
      <c r="AO239" s="106" t="str">
        <f t="shared" si="193"/>
        <v/>
      </c>
      <c r="AP239" s="107">
        <f t="shared" si="235"/>
        <v>0</v>
      </c>
    </row>
    <row r="240" spans="1:42" ht="31.5" customHeight="1">
      <c r="A240" s="271" t="e">
        <f>VLOOKUP($I240,MASTER!$B:$B,2,0)</f>
        <v>#N/A</v>
      </c>
      <c r="AN240" s="105" t="str">
        <f t="shared" si="192"/>
        <v/>
      </c>
      <c r="AO240" s="106" t="str">
        <f t="shared" si="193"/>
        <v/>
      </c>
      <c r="AP240" s="107">
        <f t="shared" si="235"/>
        <v>0</v>
      </c>
    </row>
    <row r="241" spans="1:42" ht="31.5" customHeight="1">
      <c r="A241" s="271" t="e">
        <f>VLOOKUP($I241,MASTER!$B:$B,2,0)</f>
        <v>#N/A</v>
      </c>
      <c r="AN241" s="105" t="str">
        <f t="shared" si="192"/>
        <v/>
      </c>
      <c r="AO241" s="106" t="str">
        <f t="shared" si="193"/>
        <v/>
      </c>
      <c r="AP241" s="107">
        <f t="shared" si="235"/>
        <v>0</v>
      </c>
    </row>
    <row r="242" spans="1:42" ht="31.5" customHeight="1">
      <c r="A242" s="271" t="e">
        <f>VLOOKUP($I242,MASTER!$B:$B,2,0)</f>
        <v>#N/A</v>
      </c>
      <c r="AN242" s="105" t="str">
        <f t="shared" si="192"/>
        <v/>
      </c>
      <c r="AO242" s="106" t="str">
        <f t="shared" si="193"/>
        <v/>
      </c>
      <c r="AP242" s="107">
        <f t="shared" si="235"/>
        <v>0</v>
      </c>
    </row>
    <row r="243" spans="1:42" ht="31.5" customHeight="1">
      <c r="A243" s="271" t="e">
        <f>VLOOKUP($I243,MASTER!$B:$B,2,0)</f>
        <v>#N/A</v>
      </c>
      <c r="AN243" s="105" t="str">
        <f t="shared" si="192"/>
        <v/>
      </c>
      <c r="AO243" s="106" t="str">
        <f t="shared" si="193"/>
        <v/>
      </c>
      <c r="AP243" s="107">
        <f t="shared" si="235"/>
        <v>0</v>
      </c>
    </row>
    <row r="244" spans="1:42" ht="90.75" customHeight="1" thickBot="1"/>
    <row r="245" spans="1:42" ht="42" customHeight="1">
      <c r="C245" s="2"/>
      <c r="D245" s="2"/>
      <c r="I245" s="3"/>
      <c r="J245" s="3"/>
      <c r="K245" s="3"/>
      <c r="M245" s="3"/>
      <c r="N245" s="218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H245" s="798" t="s">
        <v>680</v>
      </c>
      <c r="AI245" s="799"/>
    </row>
    <row r="246" spans="1:42" ht="24" thickBot="1">
      <c r="C246" s="2"/>
      <c r="E246" s="4" t="s">
        <v>681</v>
      </c>
      <c r="I246" s="3"/>
      <c r="J246" s="3"/>
      <c r="K246" s="3"/>
      <c r="M246" s="3"/>
      <c r="N246" s="218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H246" s="800"/>
      <c r="AI246" s="801"/>
    </row>
    <row r="247" spans="1:42" ht="24" thickBot="1">
      <c r="C247" s="2"/>
      <c r="E247" s="4" t="s">
        <v>682</v>
      </c>
      <c r="I247" s="3"/>
      <c r="J247" s="3"/>
      <c r="K247" s="3"/>
      <c r="M247" s="3"/>
      <c r="N247" s="218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42" ht="84.75" customHeight="1" thickBot="1">
      <c r="C248" s="266" t="s">
        <v>683</v>
      </c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  <c r="AC248" s="267"/>
      <c r="AD248" s="267"/>
      <c r="AE248" s="267"/>
      <c r="AF248" s="267"/>
      <c r="AG248" s="267"/>
      <c r="AH248" s="267"/>
      <c r="AI248" s="267"/>
      <c r="AJ248" s="5"/>
      <c r="AK248" s="176"/>
    </row>
    <row r="249" spans="1:42" ht="9.9499999999999993" customHeight="1" thickBot="1">
      <c r="A249" s="271" t="e">
        <f>VLOOKUP($I249,MASTER!$B:$B,2,0)</f>
        <v>#N/A</v>
      </c>
      <c r="AN249" s="105" t="str">
        <f t="shared" ref="AN249:AN251" si="236">IF(L249="","",L249*P249)</f>
        <v/>
      </c>
      <c r="AO249" s="106" t="str">
        <f t="shared" ref="AO249:AO256" si="237">IF(X249="","",X249*P249)</f>
        <v/>
      </c>
      <c r="AP249" s="107">
        <f t="shared" si="235"/>
        <v>0</v>
      </c>
    </row>
    <row r="250" spans="1:42" s="462" customFormat="1" ht="33.75">
      <c r="A250" s="460" t="e">
        <f>VLOOKUP($I250,MASTER!$B:$B,2,0)</f>
        <v>#N/A</v>
      </c>
      <c r="B250" s="460"/>
      <c r="C250" s="802" t="s">
        <v>728</v>
      </c>
      <c r="D250" s="803"/>
      <c r="E250" s="803"/>
      <c r="F250" s="803"/>
      <c r="G250" s="803"/>
      <c r="H250" s="803"/>
      <c r="I250" s="6"/>
      <c r="J250" s="429"/>
      <c r="K250" s="7"/>
      <c r="L250" s="432"/>
      <c r="M250" s="433"/>
      <c r="N250" s="434"/>
      <c r="O250" s="433"/>
      <c r="P250" s="435"/>
      <c r="Q250" s="436"/>
      <c r="R250" s="437" t="s">
        <v>675</v>
      </c>
      <c r="S250" s="436"/>
      <c r="T250" s="436"/>
      <c r="U250" s="436"/>
      <c r="V250" s="438"/>
      <c r="W250" s="433"/>
      <c r="X250" s="439"/>
      <c r="Y250" s="440"/>
      <c r="Z250" s="441"/>
      <c r="AA250" s="442" t="s">
        <v>684</v>
      </c>
      <c r="AB250" s="442" t="s">
        <v>685</v>
      </c>
      <c r="AC250" s="442"/>
      <c r="AD250" s="467" t="s">
        <v>40</v>
      </c>
      <c r="AE250" s="444"/>
      <c r="AF250" s="439"/>
      <c r="AG250" s="439"/>
      <c r="AH250" s="439"/>
      <c r="AI250" s="439"/>
      <c r="AJ250" s="445"/>
      <c r="AK250" s="452"/>
      <c r="AN250" s="463" t="str">
        <f t="shared" si="236"/>
        <v/>
      </c>
      <c r="AO250" s="464" t="str">
        <f t="shared" si="237"/>
        <v/>
      </c>
      <c r="AP250" s="465">
        <f t="shared" si="235"/>
        <v>0</v>
      </c>
    </row>
    <row r="251" spans="1:42" s="462" customFormat="1" ht="34.5" thickBot="1">
      <c r="A251" s="460" t="e">
        <f>VLOOKUP($I251,MASTER!$B:$B,2,0)</f>
        <v>#N/A</v>
      </c>
      <c r="B251" s="460"/>
      <c r="C251" s="804"/>
      <c r="D251" s="805"/>
      <c r="E251" s="805"/>
      <c r="F251" s="805"/>
      <c r="G251" s="805"/>
      <c r="H251" s="805"/>
      <c r="I251" s="430"/>
      <c r="J251" s="431"/>
      <c r="K251" s="19"/>
      <c r="L251" s="471"/>
      <c r="M251" s="472"/>
      <c r="N251" s="473"/>
      <c r="O251" s="472"/>
      <c r="P251" s="474"/>
      <c r="Q251" s="475"/>
      <c r="R251" s="475" t="s">
        <v>674</v>
      </c>
      <c r="S251" s="475"/>
      <c r="T251" s="475"/>
      <c r="U251" s="475"/>
      <c r="V251" s="476"/>
      <c r="W251" s="472"/>
      <c r="X251" s="477"/>
      <c r="Y251" s="478"/>
      <c r="Z251" s="479"/>
      <c r="AA251" s="480"/>
      <c r="AB251" s="480" t="s">
        <v>686</v>
      </c>
      <c r="AC251" s="480" t="s">
        <v>687</v>
      </c>
      <c r="AD251" s="481" t="s">
        <v>687</v>
      </c>
      <c r="AE251" s="457"/>
      <c r="AF251" s="452"/>
      <c r="AG251" s="452"/>
      <c r="AH251" s="452"/>
      <c r="AI251" s="447"/>
      <c r="AJ251" s="458"/>
      <c r="AK251" s="466"/>
      <c r="AN251" s="463" t="str">
        <f t="shared" si="236"/>
        <v/>
      </c>
      <c r="AO251" s="464" t="str">
        <f t="shared" si="237"/>
        <v/>
      </c>
      <c r="AP251" s="465">
        <f t="shared" si="235"/>
        <v>0</v>
      </c>
    </row>
    <row r="252" spans="1:42" s="599" customFormat="1" ht="41.25" customHeight="1">
      <c r="A252" s="587" t="e">
        <f>VLOOKUP($I252,MASTER!$B:$B,2,0)</f>
        <v>#N/A</v>
      </c>
      <c r="B252" s="587"/>
      <c r="C252" s="491" t="s">
        <v>688</v>
      </c>
      <c r="D252" s="437" t="str">
        <f>$D$191</f>
        <v>:   Selasa Pagi</v>
      </c>
      <c r="E252" s="437"/>
      <c r="F252" s="437"/>
      <c r="G252" s="437"/>
      <c r="H252" s="437"/>
      <c r="I252" s="437"/>
      <c r="J252" s="615"/>
      <c r="K252" s="494"/>
      <c r="L252" s="588" t="s">
        <v>689</v>
      </c>
      <c r="M252" s="589"/>
      <c r="N252" s="590"/>
      <c r="O252" s="437"/>
      <c r="P252" s="437"/>
      <c r="Q252" s="591"/>
      <c r="R252" s="437" t="s">
        <v>673</v>
      </c>
      <c r="S252" s="591"/>
      <c r="T252" s="591"/>
      <c r="U252" s="591"/>
      <c r="V252" s="592"/>
      <c r="W252" s="437"/>
      <c r="X252" s="787"/>
      <c r="Y252" s="787"/>
      <c r="Z252" s="788"/>
      <c r="AA252" s="593">
        <v>1</v>
      </c>
      <c r="AB252" s="594">
        <v>8</v>
      </c>
      <c r="AC252" s="593">
        <v>60</v>
      </c>
      <c r="AD252" s="616">
        <v>460</v>
      </c>
      <c r="AE252" s="792" t="s">
        <v>1593</v>
      </c>
      <c r="AF252" s="793"/>
      <c r="AG252" s="793"/>
      <c r="AH252" s="793"/>
      <c r="AI252" s="794"/>
      <c r="AJ252" s="598"/>
      <c r="AK252" s="596"/>
      <c r="AN252" s="463"/>
      <c r="AO252" s="464" t="str">
        <f t="shared" si="237"/>
        <v/>
      </c>
      <c r="AP252" s="465">
        <f t="shared" si="235"/>
        <v>0</v>
      </c>
    </row>
    <row r="253" spans="1:42" s="599" customFormat="1" ht="41.25" customHeight="1">
      <c r="A253" s="587" t="e">
        <f>VLOOKUP($I253,MASTER!$B:$B,2,0)</f>
        <v>#N/A</v>
      </c>
      <c r="B253" s="587"/>
      <c r="C253" s="490" t="s">
        <v>1437</v>
      </c>
      <c r="D253" s="459" t="str">
        <f>$D$192</f>
        <v>:   05-Mei-2026</v>
      </c>
      <c r="E253" s="459"/>
      <c r="F253" s="459"/>
      <c r="G253" s="459"/>
      <c r="H253" s="459"/>
      <c r="I253" s="459"/>
      <c r="J253" s="618"/>
      <c r="K253" s="459"/>
      <c r="L253" s="600" t="s">
        <v>691</v>
      </c>
      <c r="M253" s="619"/>
      <c r="N253" s="620" t="s">
        <v>692</v>
      </c>
      <c r="O253" s="621"/>
      <c r="P253" s="604" t="s">
        <v>693</v>
      </c>
      <c r="Q253" s="605"/>
      <c r="R253" s="459" t="s">
        <v>854</v>
      </c>
      <c r="S253" s="606"/>
      <c r="T253" s="606"/>
      <c r="U253" s="606"/>
      <c r="V253" s="607"/>
      <c r="W253" s="608" t="s">
        <v>694</v>
      </c>
      <c r="X253" s="789"/>
      <c r="Y253" s="789"/>
      <c r="Z253" s="790"/>
      <c r="AA253" s="609" t="s">
        <v>695</v>
      </c>
      <c r="AB253" s="610">
        <v>7</v>
      </c>
      <c r="AC253" s="609">
        <v>60</v>
      </c>
      <c r="AD253" s="622">
        <f>+AB253*AC253</f>
        <v>420</v>
      </c>
      <c r="AE253" s="792"/>
      <c r="AF253" s="793"/>
      <c r="AG253" s="793"/>
      <c r="AH253" s="793"/>
      <c r="AI253" s="794"/>
      <c r="AJ253" s="598"/>
      <c r="AK253" s="596"/>
      <c r="AN253" s="463"/>
      <c r="AO253" s="464" t="str">
        <f t="shared" si="237"/>
        <v/>
      </c>
      <c r="AP253" s="465">
        <f t="shared" si="235"/>
        <v>0</v>
      </c>
    </row>
    <row r="254" spans="1:42" s="599" customFormat="1" ht="41.25" customHeight="1" thickBot="1">
      <c r="A254" s="587" t="e">
        <f>VLOOKUP($I254,MASTER!$B:$B,2,0)</f>
        <v>#N/A</v>
      </c>
      <c r="B254" s="587"/>
      <c r="C254" s="490" t="s">
        <v>685</v>
      </c>
      <c r="D254" s="459" t="str">
        <f>$D$193</f>
        <v>:   07:30 - 16:15 WIB</v>
      </c>
      <c r="E254" s="459"/>
      <c r="F254" s="459"/>
      <c r="G254" s="459"/>
      <c r="H254" s="459"/>
      <c r="I254" s="459"/>
      <c r="J254" s="618"/>
      <c r="K254" s="459"/>
      <c r="L254" s="771"/>
      <c r="M254" s="778"/>
      <c r="N254" s="779"/>
      <c r="O254" s="780"/>
      <c r="P254" s="775"/>
      <c r="Q254" s="776"/>
      <c r="R254" s="459" t="s">
        <v>671</v>
      </c>
      <c r="S254" s="606"/>
      <c r="T254" s="606"/>
      <c r="U254" s="606"/>
      <c r="V254" s="607"/>
      <c r="W254" s="777"/>
      <c r="X254" s="789"/>
      <c r="Y254" s="789"/>
      <c r="Z254" s="790"/>
      <c r="AA254" s="609"/>
      <c r="AB254" s="609"/>
      <c r="AC254" s="609"/>
      <c r="AD254" s="622">
        <v>460</v>
      </c>
      <c r="AE254" s="617"/>
      <c r="AF254" s="464"/>
      <c r="AG254" s="464"/>
      <c r="AH254" s="597"/>
      <c r="AI254" s="464"/>
      <c r="AJ254" s="618"/>
      <c r="AK254" s="464"/>
      <c r="AN254" s="463" t="str">
        <f t="shared" ref="AN254:AN256" si="238">IF(L254="","",L254*P254)</f>
        <v/>
      </c>
      <c r="AO254" s="464" t="str">
        <f t="shared" si="237"/>
        <v/>
      </c>
      <c r="AP254" s="465">
        <f t="shared" si="235"/>
        <v>0</v>
      </c>
    </row>
    <row r="255" spans="1:42" s="614" customFormat="1" ht="99.95" customHeight="1" thickBot="1">
      <c r="A255" s="587" t="e">
        <f>VLOOKUP($I255,MASTER!$B:$B,2,0)</f>
        <v>#N/A</v>
      </c>
      <c r="B255" s="587"/>
      <c r="C255" s="624" t="s">
        <v>696</v>
      </c>
      <c r="D255" s="625" t="s">
        <v>697</v>
      </c>
      <c r="E255" s="626" t="s">
        <v>698</v>
      </c>
      <c r="F255" s="626" t="s">
        <v>699</v>
      </c>
      <c r="G255" s="741" t="s">
        <v>1556</v>
      </c>
      <c r="H255" s="627" t="s">
        <v>700</v>
      </c>
      <c r="I255" s="626" t="s">
        <v>701</v>
      </c>
      <c r="J255" s="628"/>
      <c r="K255" s="626" t="s">
        <v>702</v>
      </c>
      <c r="L255" s="629" t="s">
        <v>1001</v>
      </c>
      <c r="M255" s="630" t="s">
        <v>1446</v>
      </c>
      <c r="N255" s="630" t="s">
        <v>1447</v>
      </c>
      <c r="O255" s="630" t="s">
        <v>1448</v>
      </c>
      <c r="P255" s="781" t="s">
        <v>705</v>
      </c>
      <c r="Q255" s="631" t="s">
        <v>706</v>
      </c>
      <c r="R255" s="631" t="s">
        <v>707</v>
      </c>
      <c r="S255" s="631" t="s">
        <v>708</v>
      </c>
      <c r="T255" s="631" t="s">
        <v>67</v>
      </c>
      <c r="U255" s="631" t="s">
        <v>69</v>
      </c>
      <c r="V255" s="632"/>
      <c r="W255" s="625" t="s">
        <v>709</v>
      </c>
      <c r="X255" s="633" t="s">
        <v>106</v>
      </c>
      <c r="Y255" s="739" t="s">
        <v>1557</v>
      </c>
      <c r="Z255" s="634" t="s">
        <v>711</v>
      </c>
      <c r="AA255" s="634" t="s">
        <v>712</v>
      </c>
      <c r="AB255" s="634" t="s">
        <v>713</v>
      </c>
      <c r="AC255" s="634" t="s">
        <v>714</v>
      </c>
      <c r="AD255" s="635" t="s">
        <v>715</v>
      </c>
      <c r="AE255" s="636" t="s">
        <v>1561</v>
      </c>
      <c r="AF255" s="636" t="s">
        <v>1562</v>
      </c>
      <c r="AG255" s="636" t="s">
        <v>1563</v>
      </c>
      <c r="AH255" s="636" t="s">
        <v>1564</v>
      </c>
      <c r="AI255" s="638" t="s">
        <v>720</v>
      </c>
      <c r="AJ255" s="638" t="s">
        <v>721</v>
      </c>
      <c r="AK255" s="597"/>
      <c r="AL255" s="614" t="s">
        <v>32</v>
      </c>
      <c r="AM255" s="614" t="s">
        <v>722</v>
      </c>
      <c r="AN255" s="463" t="e">
        <f t="shared" si="238"/>
        <v>#VALUE!</v>
      </c>
      <c r="AO255" s="464" t="e">
        <f t="shared" si="237"/>
        <v>#VALUE!</v>
      </c>
      <c r="AP255" s="465" t="e">
        <f t="shared" si="235"/>
        <v>#VALUE!</v>
      </c>
    </row>
    <row r="256" spans="1:42" ht="12" customHeight="1">
      <c r="A256" s="271" t="e">
        <f>VLOOKUP($I256,MASTER!$B:$B,2,0)</f>
        <v>#N/A</v>
      </c>
      <c r="C256" s="82"/>
      <c r="D256" s="83"/>
      <c r="E256" s="83"/>
      <c r="F256" s="83"/>
      <c r="G256" s="83"/>
      <c r="H256" s="84"/>
      <c r="I256" s="83"/>
      <c r="J256" s="85"/>
      <c r="K256" s="83"/>
      <c r="L256" s="253"/>
      <c r="M256" s="83"/>
      <c r="N256" s="225"/>
      <c r="O256" s="83"/>
      <c r="P256" s="83"/>
      <c r="Q256" s="86"/>
      <c r="R256" s="86"/>
      <c r="S256" s="86"/>
      <c r="T256" s="86"/>
      <c r="U256" s="86"/>
      <c r="V256" s="87"/>
      <c r="W256" s="83"/>
      <c r="X256" s="88"/>
      <c r="Y256" s="89"/>
      <c r="Z256" s="90"/>
      <c r="AA256" s="90"/>
      <c r="AB256" s="90"/>
      <c r="AC256" s="90"/>
      <c r="AD256" s="90"/>
      <c r="AE256" s="88"/>
      <c r="AF256" s="88"/>
      <c r="AG256" s="88"/>
      <c r="AH256" s="88"/>
      <c r="AI256" s="83"/>
      <c r="AJ256" s="91"/>
      <c r="AK256" s="106">
        <f t="shared" ref="AK256" si="239">IF(L256="",0,P256*L256)</f>
        <v>0</v>
      </c>
      <c r="AN256" s="105" t="str">
        <f t="shared" si="238"/>
        <v/>
      </c>
      <c r="AO256" s="106" t="str">
        <f t="shared" si="237"/>
        <v/>
      </c>
      <c r="AP256" s="107">
        <f t="shared" si="235"/>
        <v>0</v>
      </c>
    </row>
    <row r="257" spans="1:42" ht="50.1" customHeight="1">
      <c r="A257" s="271" t="e">
        <f>VLOOKUP($I257,MASTER!$B:$B,2,0)</f>
        <v>#N/A</v>
      </c>
      <c r="C257" s="92"/>
      <c r="D257" s="93" t="str">
        <f>IF($I257="","",VLOOKUP($I257,MASTER!$G:$CF,2,0))</f>
        <v>57417-BZ120-00</v>
      </c>
      <c r="E257" s="93" t="str">
        <f>IF($I257="","",VLOOKUP($I257,MASTER!$G:$CF,25,0))</f>
        <v>C</v>
      </c>
      <c r="F257" s="93">
        <f>IF($I257="","",VLOOKUP($I257,MASTER!$G:$CF,27,0))</f>
        <v>100</v>
      </c>
      <c r="G257" s="759">
        <f t="shared" ref="G257:G287" si="240">L257</f>
        <v>400</v>
      </c>
      <c r="H257" s="94">
        <f t="shared" ref="H257:H287" si="241">IF($L257&lt;$F257="0","0",IF($L257="","",ROUNDUP(L257/F257,0)))</f>
        <v>4</v>
      </c>
      <c r="I257" s="171" t="s">
        <v>841</v>
      </c>
      <c r="J257" s="385"/>
      <c r="K257" s="384"/>
      <c r="L257" s="245">
        <v>400</v>
      </c>
      <c r="M257" s="97"/>
      <c r="N257" s="226"/>
      <c r="O257" s="98"/>
      <c r="P257" s="341">
        <f>IF($I257="","",VLOOKUP($I257,MASTER!$G:$CF,65,0))</f>
        <v>3</v>
      </c>
      <c r="Q257" s="341">
        <v>8</v>
      </c>
      <c r="R257" s="347">
        <f t="shared" ref="R257:R287" si="242">IF(L257="","",+Q257*L257/60)</f>
        <v>53.333333333333336</v>
      </c>
      <c r="S257" s="341">
        <f>IF($I257="","",VLOOKUP($I257,MASTER!$G:$CF,39,0))</f>
        <v>0</v>
      </c>
      <c r="T257" s="341">
        <f>IF($I257="","",VLOOKUP($I257,MASTER!$G:$CF,38,0))</f>
        <v>5</v>
      </c>
      <c r="U257" s="341"/>
      <c r="V257" s="348">
        <f t="shared" ref="V257:V287" si="243">IF(I257="","",SUM(R257:T257))</f>
        <v>58.333333333333336</v>
      </c>
      <c r="W257" s="349">
        <f t="shared" ref="W257:W287" si="244">IF(I257="","",(S257+T257)*P257)</f>
        <v>15</v>
      </c>
      <c r="X257" s="350">
        <f t="shared" ref="X257:X287" si="245">IF(V257="","",ROUNDUP(V257,0))</f>
        <v>59</v>
      </c>
      <c r="Y257" s="740">
        <f t="shared" ref="Y257:Y287" si="246">+L257/X257*60</f>
        <v>406.77966101694915</v>
      </c>
      <c r="Z257" s="102">
        <v>0.31944444444444448</v>
      </c>
      <c r="AA257" s="102">
        <f t="shared" ref="AA257:AA265" si="247">IF(I257="","",Z257+X257/1440)</f>
        <v>0.36041666666666672</v>
      </c>
      <c r="AB257" s="102"/>
      <c r="AC257" s="102"/>
      <c r="AD257" s="102"/>
      <c r="AE257" s="93">
        <f>IFERROR(IF($I257="","",VLOOKUP($I257,MASTER!$G:$CF,60,0))*$X257,0)</f>
        <v>59</v>
      </c>
      <c r="AF257" s="93">
        <f>IFERROR(IF($I257="","",VLOOKUP($I257,MASTER!$G:$CF,61,0))*$X257,0)</f>
        <v>59</v>
      </c>
      <c r="AG257" s="93">
        <f>IFERROR(IF($I257="","",VLOOKUP($I257,MASTER!$G:$CF,62,0))*$X257,0)</f>
        <v>59</v>
      </c>
      <c r="AH257" s="93">
        <f>IFERROR(IF($I257="","",VLOOKUP($I257,MASTER!$G:$CF,63,0))*$X257,0)</f>
        <v>0</v>
      </c>
      <c r="AI257" s="177"/>
      <c r="AJ257" s="103"/>
      <c r="AK257" s="106">
        <f t="shared" ref="AK257:AK272" si="248">IF(L257="",0,P257*L257)</f>
        <v>1200</v>
      </c>
      <c r="AL257">
        <f t="shared" ref="AL257:AL266" si="249">J257</f>
        <v>0</v>
      </c>
      <c r="AM257" s="104">
        <f t="shared" ref="AM257:AM269" si="250">Z257</f>
        <v>0.31944444444444448</v>
      </c>
      <c r="AN257" s="105">
        <f>IF(L257="","",L257*P257)</f>
        <v>1200</v>
      </c>
      <c r="AO257" s="106">
        <f>IF(X257="","",X257*P257)</f>
        <v>177</v>
      </c>
      <c r="AP257" s="107">
        <f>+X257/(60*24)</f>
        <v>4.0972222222222222E-2</v>
      </c>
    </row>
    <row r="258" spans="1:42" ht="50.1" customHeight="1">
      <c r="A258" s="271" t="e">
        <f>VLOOKUP($I258,MASTER!$B:$B,2,0)</f>
        <v>#N/A</v>
      </c>
      <c r="C258" s="92"/>
      <c r="D258" s="93" t="str">
        <f>IF($I258="","",VLOOKUP($I258,MASTER!$G:$CF,2,0))</f>
        <v>AES-011</v>
      </c>
      <c r="E258" s="93" t="str">
        <f>IF($I258="","",VLOOKUP($I258,MASTER!$G:$CF,25,0))</f>
        <v>KHS</v>
      </c>
      <c r="F258" s="93">
        <f>IF($I258="","",VLOOKUP($I258,MASTER!$G:$CF,27,0))</f>
        <v>600</v>
      </c>
      <c r="G258" s="759">
        <f t="shared" si="240"/>
        <v>600</v>
      </c>
      <c r="H258" s="94">
        <f t="shared" si="241"/>
        <v>1</v>
      </c>
      <c r="I258" s="171" t="s">
        <v>948</v>
      </c>
      <c r="J258" s="385"/>
      <c r="K258" s="384"/>
      <c r="L258" s="245">
        <v>600</v>
      </c>
      <c r="M258" s="97"/>
      <c r="N258" s="226"/>
      <c r="O258" s="98"/>
      <c r="P258" s="341">
        <f>IF($I258="","",VLOOKUP($I258,MASTER!$G:$CF,65,0))</f>
        <v>1</v>
      </c>
      <c r="Q258" s="341">
        <v>8</v>
      </c>
      <c r="R258" s="347">
        <f t="shared" si="242"/>
        <v>80</v>
      </c>
      <c r="S258" s="341">
        <f>IF($I258="","",VLOOKUP($I258,MASTER!$G:$CF,39,0))</f>
        <v>0</v>
      </c>
      <c r="T258" s="341">
        <f>IF($I258="","",VLOOKUP($I258,MASTER!$G:$CF,38,0))</f>
        <v>5</v>
      </c>
      <c r="U258" s="341"/>
      <c r="V258" s="348">
        <f t="shared" si="243"/>
        <v>85</v>
      </c>
      <c r="W258" s="349">
        <f t="shared" si="244"/>
        <v>5</v>
      </c>
      <c r="X258" s="350">
        <f t="shared" si="245"/>
        <v>85</v>
      </c>
      <c r="Y258" s="740">
        <f t="shared" si="246"/>
        <v>423.52941176470586</v>
      </c>
      <c r="Z258" s="102">
        <f>+Z257</f>
        <v>0.31944444444444448</v>
      </c>
      <c r="AA258" s="102">
        <f t="shared" si="247"/>
        <v>0.37847222222222227</v>
      </c>
      <c r="AB258" s="102"/>
      <c r="AC258" s="102"/>
      <c r="AD258" s="102"/>
      <c r="AE258" s="93">
        <f>IFERROR(IF($I258="","",VLOOKUP($I258,MASTER!$G:$CF,60,0))*$X258,0)</f>
        <v>0</v>
      </c>
      <c r="AF258" s="93">
        <f>IFERROR(IF($I258="","",VLOOKUP($I258,MASTER!$G:$CF,61,0))*$X258,0)</f>
        <v>0</v>
      </c>
      <c r="AG258" s="93">
        <f>IFERROR(IF($I258="","",VLOOKUP($I258,MASTER!$G:$CF,62,0))*$X258,0)</f>
        <v>0</v>
      </c>
      <c r="AH258" s="93">
        <f>IFERROR(IF($I258="","",VLOOKUP($I258,MASTER!$G:$CF,63,0))*$X258,0)</f>
        <v>85</v>
      </c>
      <c r="AI258" s="177"/>
      <c r="AJ258" s="103"/>
      <c r="AK258" s="106">
        <f t="shared" si="248"/>
        <v>600</v>
      </c>
      <c r="AL258">
        <f t="shared" si="249"/>
        <v>0</v>
      </c>
      <c r="AM258" s="104">
        <f t="shared" si="250"/>
        <v>0.31944444444444448</v>
      </c>
      <c r="AN258" s="105">
        <f>IF(L258="","",L258*P258)</f>
        <v>600</v>
      </c>
      <c r="AO258" s="106">
        <f>IF(X258="","",X258*P258)</f>
        <v>85</v>
      </c>
      <c r="AP258" s="107">
        <f>+X258/(60*24)</f>
        <v>5.9027777777777776E-2</v>
      </c>
    </row>
    <row r="259" spans="1:42" ht="50.1" customHeight="1">
      <c r="A259" s="271" t="e">
        <f>VLOOKUP($I259,MASTER!$B:$B,2,0)</f>
        <v>#N/A</v>
      </c>
      <c r="C259" s="92"/>
      <c r="D259" s="93" t="str">
        <f>IF($I259="","",VLOOKUP($I259,MASTER!$G:$CF,2,0))</f>
        <v>57418-BZ020-00</v>
      </c>
      <c r="E259" s="93" t="str">
        <f>IF($I259="","",VLOOKUP($I259,MASTER!$G:$CF,25,0))</f>
        <v>C</v>
      </c>
      <c r="F259" s="93">
        <f>IF($I259="","",VLOOKUP($I259,MASTER!$G:$CF,27,0))</f>
        <v>100</v>
      </c>
      <c r="G259" s="759">
        <f t="shared" si="240"/>
        <v>400</v>
      </c>
      <c r="H259" s="94">
        <f t="shared" si="241"/>
        <v>4</v>
      </c>
      <c r="I259" s="171" t="s">
        <v>839</v>
      </c>
      <c r="J259" s="385"/>
      <c r="K259" s="384"/>
      <c r="L259" s="245">
        <v>400</v>
      </c>
      <c r="M259" s="97"/>
      <c r="N259" s="226"/>
      <c r="O259" s="98"/>
      <c r="P259" s="341">
        <f>IF($I259="","",VLOOKUP($I259,MASTER!$G:$CF,65,0))</f>
        <v>3</v>
      </c>
      <c r="Q259" s="341">
        <v>8</v>
      </c>
      <c r="R259" s="347">
        <f t="shared" si="242"/>
        <v>53.333333333333336</v>
      </c>
      <c r="S259" s="341">
        <f>IF($I259="","",VLOOKUP($I259,MASTER!$G:$CF,39,0))</f>
        <v>0</v>
      </c>
      <c r="T259" s="341">
        <f>IF($I259="","",VLOOKUP($I259,MASTER!$G:$CF,38,0))</f>
        <v>5</v>
      </c>
      <c r="U259" s="341"/>
      <c r="V259" s="348">
        <f t="shared" si="243"/>
        <v>58.333333333333336</v>
      </c>
      <c r="W259" s="349">
        <f t="shared" si="244"/>
        <v>15</v>
      </c>
      <c r="X259" s="350">
        <f t="shared" si="245"/>
        <v>59</v>
      </c>
      <c r="Y259" s="740">
        <f t="shared" si="246"/>
        <v>406.77966101694915</v>
      </c>
      <c r="Z259" s="102">
        <f>+AA257</f>
        <v>0.36041666666666672</v>
      </c>
      <c r="AA259" s="102">
        <f t="shared" si="247"/>
        <v>0.40138888888888896</v>
      </c>
      <c r="AB259" s="102"/>
      <c r="AC259" s="102"/>
      <c r="AD259" s="102"/>
      <c r="AE259" s="93">
        <f>IFERROR(IF($I259="","",VLOOKUP($I259,MASTER!$G:$CF,60,0))*$X259,0)</f>
        <v>59</v>
      </c>
      <c r="AF259" s="93">
        <f>IFERROR(IF($I259="","",VLOOKUP($I259,MASTER!$G:$CF,61,0))*$X259,0)</f>
        <v>59</v>
      </c>
      <c r="AG259" s="93">
        <f>IFERROR(IF($I259="","",VLOOKUP($I259,MASTER!$G:$CF,62,0))*$X259,0)</f>
        <v>59</v>
      </c>
      <c r="AH259" s="93">
        <f>IFERROR(IF($I259="","",VLOOKUP($I259,MASTER!$G:$CF,63,0))*$X259,0)</f>
        <v>0</v>
      </c>
      <c r="AI259" s="177"/>
      <c r="AJ259" s="103"/>
      <c r="AK259" s="106">
        <f t="shared" si="248"/>
        <v>1200</v>
      </c>
      <c r="AL259">
        <f t="shared" si="249"/>
        <v>0</v>
      </c>
      <c r="AM259" s="104">
        <f t="shared" si="250"/>
        <v>0.36041666666666672</v>
      </c>
      <c r="AN259" s="105">
        <f>IF(L259="","",L259*P259)</f>
        <v>1200</v>
      </c>
      <c r="AO259" s="106">
        <f>IF(X259="","",X259*P259)</f>
        <v>177</v>
      </c>
      <c r="AP259" s="107">
        <f>+X259/(60*24)</f>
        <v>4.0972222222222222E-2</v>
      </c>
    </row>
    <row r="260" spans="1:42" ht="50.1" customHeight="1">
      <c r="A260" s="271" t="e">
        <f>VLOOKUP($I260,MASTER!$B:$B,2,0)</f>
        <v>#N/A</v>
      </c>
      <c r="C260" s="92"/>
      <c r="D260" s="93" t="str">
        <f>IF($I260="","",VLOOKUP($I260,MASTER!$G:$CF,2,0))</f>
        <v>AES-028/33</v>
      </c>
      <c r="E260" s="93" t="str">
        <f>IF($I260="","",VLOOKUP($I260,MASTER!$G:$CF,25,0))</f>
        <v>D</v>
      </c>
      <c r="F260" s="93">
        <f>IF($I260="","",VLOOKUP($I260,MASTER!$G:$CF,27,0))</f>
        <v>240</v>
      </c>
      <c r="G260" s="759">
        <f t="shared" si="240"/>
        <v>540</v>
      </c>
      <c r="H260" s="94">
        <f t="shared" si="241"/>
        <v>3</v>
      </c>
      <c r="I260" s="171" t="s">
        <v>961</v>
      </c>
      <c r="J260" s="385"/>
      <c r="K260" s="384"/>
      <c r="L260" s="245">
        <v>540</v>
      </c>
      <c r="M260" s="97"/>
      <c r="N260" s="226"/>
      <c r="O260" s="98"/>
      <c r="P260" s="341">
        <f>IF($I260="","",VLOOKUP($I260,MASTER!$G:$CF,65,0))</f>
        <v>1</v>
      </c>
      <c r="Q260" s="341">
        <v>8</v>
      </c>
      <c r="R260" s="347">
        <f t="shared" si="242"/>
        <v>72</v>
      </c>
      <c r="S260" s="341">
        <f>IF($I260="","",VLOOKUP($I260,MASTER!$G:$CF,39,0))</f>
        <v>0</v>
      </c>
      <c r="T260" s="341">
        <f>IF($I260="","",VLOOKUP($I260,MASTER!$G:$CF,38,0))</f>
        <v>5</v>
      </c>
      <c r="U260" s="341"/>
      <c r="V260" s="348">
        <f t="shared" si="243"/>
        <v>77</v>
      </c>
      <c r="W260" s="349">
        <f t="shared" si="244"/>
        <v>5</v>
      </c>
      <c r="X260" s="350">
        <f t="shared" si="245"/>
        <v>77</v>
      </c>
      <c r="Y260" s="740">
        <f t="shared" si="246"/>
        <v>420.77922077922079</v>
      </c>
      <c r="Z260" s="102">
        <f>+AA258</f>
        <v>0.37847222222222227</v>
      </c>
      <c r="AA260" s="102">
        <f t="shared" si="247"/>
        <v>0.43194444444444446</v>
      </c>
      <c r="AB260" s="102"/>
      <c r="AC260" s="102"/>
      <c r="AD260" s="102"/>
      <c r="AE260" s="93">
        <f>IFERROR(IF($I260="","",VLOOKUP($I260,MASTER!$G:$CF,60,0))*$X260,0)</f>
        <v>0</v>
      </c>
      <c r="AF260" s="93">
        <f>IFERROR(IF($I260="","",VLOOKUP($I260,MASTER!$G:$CF,61,0))*$X260,0)</f>
        <v>0</v>
      </c>
      <c r="AG260" s="93">
        <f>IFERROR(IF($I260="","",VLOOKUP($I260,MASTER!$G:$CF,62,0))*$X260,0)</f>
        <v>0</v>
      </c>
      <c r="AH260" s="93">
        <f>IFERROR(IF($I260="","",VLOOKUP($I260,MASTER!$G:$CF,63,0))*$X260,0)</f>
        <v>77</v>
      </c>
      <c r="AI260" s="177"/>
      <c r="AJ260" s="103"/>
      <c r="AK260" s="106">
        <f t="shared" si="248"/>
        <v>540</v>
      </c>
      <c r="AL260">
        <f t="shared" si="249"/>
        <v>0</v>
      </c>
      <c r="AM260" s="104">
        <f t="shared" si="250"/>
        <v>0.37847222222222227</v>
      </c>
      <c r="AN260" s="105">
        <f>IF(L260="","",L260*P260)</f>
        <v>540</v>
      </c>
      <c r="AO260" s="106">
        <f>IF(X260="","",X260*P260)</f>
        <v>77</v>
      </c>
      <c r="AP260" s="107">
        <f>+X260/(60*24)</f>
        <v>5.347222222222222E-2</v>
      </c>
    </row>
    <row r="261" spans="1:42" ht="50.1" customHeight="1">
      <c r="A261" s="271" t="e">
        <f>VLOOKUP($I261,MASTER!$B:$B,2,0)</f>
        <v>#N/A</v>
      </c>
      <c r="C261" s="92"/>
      <c r="D261" s="93" t="str">
        <f>IF($I261="","",VLOOKUP($I261,MASTER!$G:$CF,2,0))</f>
        <v>AES-029/34</v>
      </c>
      <c r="E261" s="93" t="str">
        <f>IF($I261="","",VLOOKUP($I261,MASTER!$G:$CF,25,0))</f>
        <v>D</v>
      </c>
      <c r="F261" s="93">
        <f>IF($I261="","",VLOOKUP($I261,MASTER!$G:$CF,27,0))</f>
        <v>240</v>
      </c>
      <c r="G261" s="759">
        <f t="shared" si="240"/>
        <v>120</v>
      </c>
      <c r="H261" s="94">
        <f t="shared" si="241"/>
        <v>1</v>
      </c>
      <c r="I261" s="171" t="s">
        <v>963</v>
      </c>
      <c r="J261" s="385"/>
      <c r="K261" s="384"/>
      <c r="L261" s="245">
        <v>120</v>
      </c>
      <c r="M261" s="97"/>
      <c r="N261" s="226"/>
      <c r="O261" s="98"/>
      <c r="P261" s="341">
        <f>IF($I261="","",VLOOKUP($I261,MASTER!$G:$CF,65,0))</f>
        <v>1</v>
      </c>
      <c r="Q261" s="341">
        <v>8</v>
      </c>
      <c r="R261" s="347">
        <f t="shared" si="242"/>
        <v>16</v>
      </c>
      <c r="S261" s="341">
        <f>IF($I261="","",VLOOKUP($I261,MASTER!$G:$CF,39,0))</f>
        <v>0</v>
      </c>
      <c r="T261" s="341">
        <v>1</v>
      </c>
      <c r="U261" s="341"/>
      <c r="V261" s="348">
        <f t="shared" si="243"/>
        <v>17</v>
      </c>
      <c r="W261" s="349">
        <f t="shared" si="244"/>
        <v>1</v>
      </c>
      <c r="X261" s="350">
        <f t="shared" si="245"/>
        <v>17</v>
      </c>
      <c r="Y261" s="740">
        <f t="shared" si="246"/>
        <v>423.52941176470586</v>
      </c>
      <c r="Z261" s="102">
        <f>+AA260</f>
        <v>0.43194444444444446</v>
      </c>
      <c r="AA261" s="102">
        <f t="shared" si="247"/>
        <v>0.44375000000000003</v>
      </c>
      <c r="AB261" s="102"/>
      <c r="AC261" s="102"/>
      <c r="AD261" s="102"/>
      <c r="AE261" s="93">
        <f>IFERROR(IF($I261="","",VLOOKUP($I261,MASTER!$G:$CF,60,0))*$X261,0)</f>
        <v>0</v>
      </c>
      <c r="AF261" s="93">
        <f>IFERROR(IF($I261="","",VLOOKUP($I261,MASTER!$G:$CF,61,0))*$X261,0)</f>
        <v>0</v>
      </c>
      <c r="AG261" s="93">
        <f>IFERROR(IF($I261="","",VLOOKUP($I261,MASTER!$G:$CF,62,0))*$X261,0)</f>
        <v>0</v>
      </c>
      <c r="AH261" s="93">
        <f>IFERROR(IF($I261="","",VLOOKUP($I261,MASTER!$G:$CF,63,0))*$X261,0)</f>
        <v>17</v>
      </c>
      <c r="AI261" s="177"/>
      <c r="AJ261" s="103"/>
      <c r="AK261" s="106">
        <f t="shared" si="248"/>
        <v>120</v>
      </c>
      <c r="AL261">
        <f t="shared" si="249"/>
        <v>0</v>
      </c>
      <c r="AM261" s="104">
        <f t="shared" si="250"/>
        <v>0.43194444444444446</v>
      </c>
      <c r="AN261" s="105">
        <f>IF(L261="","",L261*P261)</f>
        <v>120</v>
      </c>
      <c r="AO261" s="106">
        <f>IF(X261="","",X261*P261)</f>
        <v>17</v>
      </c>
      <c r="AP261" s="107">
        <f>+X261/(60*24)</f>
        <v>1.1805555555555555E-2</v>
      </c>
    </row>
    <row r="262" spans="1:42" ht="50.1" customHeight="1">
      <c r="A262" s="271" t="e">
        <f>VLOOKUP($I262,MASTER!$B:$B,2,0)</f>
        <v>#N/A</v>
      </c>
      <c r="C262" s="92"/>
      <c r="D262" s="93" t="str">
        <f>IF($I262="","",VLOOKUP($I262,MASTER!$G:$CF,2,0))</f>
        <v>61657-BZ100</v>
      </c>
      <c r="E262" s="93" t="str">
        <f>IF($I262="","",VLOOKUP($I262,MASTER!$G:$CF,25,0))</f>
        <v>C</v>
      </c>
      <c r="F262" s="93">
        <f>IF($I262="","",VLOOKUP($I262,MASTER!$G:$CF,27,0))</f>
        <v>300</v>
      </c>
      <c r="G262" s="759">
        <f t="shared" si="240"/>
        <v>600</v>
      </c>
      <c r="H262" s="94">
        <f t="shared" si="241"/>
        <v>2</v>
      </c>
      <c r="I262" s="171" t="s">
        <v>972</v>
      </c>
      <c r="J262" s="385"/>
      <c r="K262" s="384"/>
      <c r="L262" s="245">
        <v>600</v>
      </c>
      <c r="M262" s="97"/>
      <c r="N262" s="226"/>
      <c r="O262" s="98"/>
      <c r="P262" s="341">
        <f>IF($I262="","",VLOOKUP($I262,MASTER!$G:$CF,65,0))</f>
        <v>3</v>
      </c>
      <c r="Q262" s="341">
        <v>8</v>
      </c>
      <c r="R262" s="347">
        <f t="shared" si="242"/>
        <v>80</v>
      </c>
      <c r="S262" s="341">
        <f>IF($I262="","",VLOOKUP($I262,MASTER!$G:$CF,39,0))</f>
        <v>0</v>
      </c>
      <c r="T262" s="341">
        <f>IF($I262="","",VLOOKUP($I262,MASTER!$G:$CF,38,0))</f>
        <v>5</v>
      </c>
      <c r="U262" s="341"/>
      <c r="V262" s="348">
        <f t="shared" si="243"/>
        <v>85</v>
      </c>
      <c r="W262" s="349">
        <f t="shared" si="244"/>
        <v>15</v>
      </c>
      <c r="X262" s="350">
        <f t="shared" si="245"/>
        <v>85</v>
      </c>
      <c r="Y262" s="740">
        <f t="shared" si="246"/>
        <v>423.52941176470586</v>
      </c>
      <c r="Z262" s="102">
        <f>+AA259</f>
        <v>0.40138888888888896</v>
      </c>
      <c r="AA262" s="102">
        <f t="shared" si="247"/>
        <v>0.46041666666666675</v>
      </c>
      <c r="AB262" s="102"/>
      <c r="AC262" s="102"/>
      <c r="AD262" s="205"/>
      <c r="AE262" s="784">
        <f>X262</f>
        <v>85</v>
      </c>
      <c r="AF262" s="784">
        <f>AE262</f>
        <v>85</v>
      </c>
      <c r="AG262" s="784">
        <f>AF262</f>
        <v>85</v>
      </c>
      <c r="AH262" s="93">
        <f>IFERROR(IF($I262="","",VLOOKUP($I262,MASTER!$G:$CF,63,0))*$X262,0)</f>
        <v>0</v>
      </c>
      <c r="AI262" s="177"/>
      <c r="AJ262" s="103"/>
      <c r="AK262" s="106">
        <f t="shared" si="248"/>
        <v>1800</v>
      </c>
      <c r="AL262">
        <f t="shared" si="249"/>
        <v>0</v>
      </c>
      <c r="AM262" s="104">
        <f t="shared" si="250"/>
        <v>0.40138888888888896</v>
      </c>
      <c r="AN262" s="105">
        <f t="shared" ref="AN262" si="251">IF(L262="","",L262*P262)</f>
        <v>1800</v>
      </c>
      <c r="AO262" s="106">
        <f t="shared" ref="AO262" si="252">IF(X262="","",X262*P262)</f>
        <v>255</v>
      </c>
      <c r="AP262" s="107">
        <f t="shared" ref="AP262" si="253">+X262/(60*24)</f>
        <v>5.9027777777777776E-2</v>
      </c>
    </row>
    <row r="263" spans="1:42" ht="50.1" customHeight="1">
      <c r="A263" s="271" t="e">
        <f>VLOOKUP($I263,MASTER!$B:$B,2,0)</f>
        <v>#N/A</v>
      </c>
      <c r="C263" s="92"/>
      <c r="D263" s="93" t="str">
        <f>IF($I263="","",VLOOKUP($I263,MASTER!$G:$CF,2,0))</f>
        <v>AES-012 BLK</v>
      </c>
      <c r="E263" s="93" t="str">
        <f>IF($I263="","",VLOOKUP($I263,MASTER!$G:$CF,25,0))</f>
        <v>KHS</v>
      </c>
      <c r="F263" s="93">
        <f>IF($I263="","",VLOOKUP($I263,MASTER!$G:$CF,27,0))</f>
        <v>600</v>
      </c>
      <c r="G263" s="759">
        <f t="shared" si="240"/>
        <v>700</v>
      </c>
      <c r="H263" s="94">
        <f t="shared" si="241"/>
        <v>2</v>
      </c>
      <c r="I263" s="171" t="s">
        <v>950</v>
      </c>
      <c r="J263" s="385"/>
      <c r="K263" s="384"/>
      <c r="L263" s="245">
        <v>700</v>
      </c>
      <c r="M263" s="97"/>
      <c r="N263" s="226"/>
      <c r="O263" s="98"/>
      <c r="P263" s="341">
        <f>IF($I263="","",VLOOKUP($I263,MASTER!$G:$CF,65,0))</f>
        <v>1</v>
      </c>
      <c r="Q263" s="341">
        <f>IF($I263="","",VLOOKUP($I263,MASTER!$G:$CF,37,0))</f>
        <v>6</v>
      </c>
      <c r="R263" s="347">
        <f t="shared" si="242"/>
        <v>70</v>
      </c>
      <c r="S263" s="341">
        <f>IF($I263="","",VLOOKUP($I263,MASTER!$G:$CF,39,0))</f>
        <v>0</v>
      </c>
      <c r="T263" s="341">
        <f>IF($I263="","",VLOOKUP($I263,MASTER!$G:$CF,38,0))</f>
        <v>5</v>
      </c>
      <c r="U263" s="341"/>
      <c r="V263" s="348">
        <f t="shared" si="243"/>
        <v>75</v>
      </c>
      <c r="W263" s="349">
        <f t="shared" si="244"/>
        <v>5</v>
      </c>
      <c r="X263" s="350">
        <f t="shared" si="245"/>
        <v>75</v>
      </c>
      <c r="Y263" s="740">
        <f t="shared" si="246"/>
        <v>560</v>
      </c>
      <c r="Z263" s="102">
        <f>+AA261</f>
        <v>0.44375000000000003</v>
      </c>
      <c r="AA263" s="102">
        <f t="shared" si="247"/>
        <v>0.49583333333333335</v>
      </c>
      <c r="AB263" s="102"/>
      <c r="AC263" s="102"/>
      <c r="AD263" s="102"/>
      <c r="AE263" s="93">
        <f>IFERROR(IF($I263="","",VLOOKUP($I263,MASTER!$G:$CF,60,0))*$X263,0)</f>
        <v>0</v>
      </c>
      <c r="AF263" s="93">
        <f>IFERROR(IF($I263="","",VLOOKUP($I263,MASTER!$G:$CF,61,0))*$X263,0)</f>
        <v>0</v>
      </c>
      <c r="AG263" s="93">
        <f>IFERROR(IF($I263="","",VLOOKUP($I263,MASTER!$G:$CF,62,0))*$X263,0)</f>
        <v>0</v>
      </c>
      <c r="AH263" s="93">
        <f>IFERROR(IF($I263="","",VLOOKUP($I263,MASTER!$G:$CF,63,0))*$X263,0)</f>
        <v>75</v>
      </c>
      <c r="AI263" s="177"/>
      <c r="AJ263" s="103"/>
      <c r="AK263" s="106">
        <f t="shared" si="248"/>
        <v>700</v>
      </c>
      <c r="AL263">
        <f t="shared" si="249"/>
        <v>0</v>
      </c>
      <c r="AM263" s="104">
        <f t="shared" si="250"/>
        <v>0.44375000000000003</v>
      </c>
      <c r="AN263" s="105">
        <f>IF(L263="","",L263*P263)</f>
        <v>700</v>
      </c>
      <c r="AO263" s="106">
        <f>IF(X263="","",X263*P263)</f>
        <v>75</v>
      </c>
      <c r="AP263" s="107">
        <f>+X263/(60*24)</f>
        <v>5.2083333333333336E-2</v>
      </c>
    </row>
    <row r="264" spans="1:42" ht="50.1" customHeight="1">
      <c r="A264" s="271" t="e">
        <f>VLOOKUP($I264,MASTER!$B:$B,2,0)</f>
        <v>#N/A</v>
      </c>
      <c r="C264" s="92"/>
      <c r="D264" s="93" t="str">
        <f>IF($I264="","",VLOOKUP($I264,MASTER!$G:$CF,2,0))</f>
        <v>58115-BZ100</v>
      </c>
      <c r="E264" s="93" t="str">
        <f>IF($I264="","",VLOOKUP($I264,MASTER!$G:$CF,25,0))</f>
        <v>D</v>
      </c>
      <c r="F264" s="93">
        <f>IF($I264="","",VLOOKUP($I264,MASTER!$G:$CF,27,0))</f>
        <v>100</v>
      </c>
      <c r="G264" s="759">
        <f t="shared" si="240"/>
        <v>390</v>
      </c>
      <c r="H264" s="94">
        <f t="shared" si="241"/>
        <v>4</v>
      </c>
      <c r="I264" s="171" t="s">
        <v>951</v>
      </c>
      <c r="J264" s="385"/>
      <c r="K264" s="384"/>
      <c r="L264" s="245">
        <v>390</v>
      </c>
      <c r="M264" s="97"/>
      <c r="N264" s="226"/>
      <c r="O264" s="98"/>
      <c r="P264" s="341">
        <f>IF($I264="","",VLOOKUP($I264,MASTER!$G:$CF,65,0))</f>
        <v>3</v>
      </c>
      <c r="Q264" s="341">
        <v>8</v>
      </c>
      <c r="R264" s="347">
        <f t="shared" si="242"/>
        <v>52</v>
      </c>
      <c r="S264" s="341">
        <f>IF($I264="","",VLOOKUP($I264,MASTER!$G:$CF,39,0))</f>
        <v>0</v>
      </c>
      <c r="T264" s="341">
        <f>IF($I264="","",VLOOKUP($I264,MASTER!$G:$CF,38,0))</f>
        <v>5</v>
      </c>
      <c r="U264" s="341"/>
      <c r="V264" s="348">
        <f t="shared" si="243"/>
        <v>57</v>
      </c>
      <c r="W264" s="349">
        <f t="shared" si="244"/>
        <v>15</v>
      </c>
      <c r="X264" s="350">
        <f t="shared" si="245"/>
        <v>57</v>
      </c>
      <c r="Y264" s="740">
        <f t="shared" si="246"/>
        <v>410.5263157894737</v>
      </c>
      <c r="Z264" s="102">
        <f>+AA262</f>
        <v>0.46041666666666675</v>
      </c>
      <c r="AA264" s="102">
        <f t="shared" si="247"/>
        <v>0.50000000000000011</v>
      </c>
      <c r="AB264" s="102"/>
      <c r="AC264" s="102"/>
      <c r="AD264" s="102"/>
      <c r="AE264" s="93">
        <f>IFERROR(IF($I264="","",VLOOKUP($I264,MASTER!$G:$CF,60,0))*$X264,0)</f>
        <v>57</v>
      </c>
      <c r="AF264" s="93">
        <f>IFERROR(IF($I264="","",VLOOKUP($I264,MASTER!$G:$CF,61,0))*$X264,0)</f>
        <v>57</v>
      </c>
      <c r="AG264" s="93">
        <f>IFERROR(IF($I264="","",VLOOKUP($I264,MASTER!$G:$CF,62,0))*$X264,0)</f>
        <v>57</v>
      </c>
      <c r="AH264" s="93">
        <f>IFERROR(IF($I264="","",VLOOKUP($I264,MASTER!$G:$CF,63,0))*$X264,0)</f>
        <v>0</v>
      </c>
      <c r="AI264" s="177"/>
      <c r="AJ264" s="103"/>
      <c r="AK264" s="106">
        <f t="shared" si="248"/>
        <v>1170</v>
      </c>
      <c r="AL264">
        <f t="shared" si="249"/>
        <v>0</v>
      </c>
      <c r="AM264" s="104">
        <f t="shared" si="250"/>
        <v>0.46041666666666675</v>
      </c>
      <c r="AN264" s="105">
        <f>IF(L264="","",L264*P264)</f>
        <v>1170</v>
      </c>
      <c r="AO264" s="106">
        <f>IF(X264="","",X264*P264)</f>
        <v>171</v>
      </c>
      <c r="AP264" s="107">
        <f>+X264/(60*24)</f>
        <v>3.9583333333333331E-2</v>
      </c>
    </row>
    <row r="265" spans="1:42" ht="50.1" customHeight="1">
      <c r="A265" s="271" t="e">
        <f>VLOOKUP($I265,MASTER!$B:$B,2,0)</f>
        <v>#N/A</v>
      </c>
      <c r="C265" s="92"/>
      <c r="D265" s="93" t="str">
        <f>IF($I265="","",VLOOKUP($I265,MASTER!$G:$CF,2,0))</f>
        <v>PB-033</v>
      </c>
      <c r="E265" s="93" t="str">
        <f>IF($I265="","",VLOOKUP($I265,MASTER!$G:$CF,25,0))</f>
        <v>KHS</v>
      </c>
      <c r="F265" s="93">
        <f>IF($I265="","",VLOOKUP($I265,MASTER!$G:$CF,27,0))</f>
        <v>180</v>
      </c>
      <c r="G265" s="759">
        <f t="shared" si="240"/>
        <v>5</v>
      </c>
      <c r="H265" s="94">
        <f t="shared" si="241"/>
        <v>1</v>
      </c>
      <c r="I265" s="171" t="s">
        <v>649</v>
      </c>
      <c r="J265" s="385"/>
      <c r="K265" s="384"/>
      <c r="L265" s="245">
        <v>5</v>
      </c>
      <c r="M265" s="97"/>
      <c r="N265" s="226"/>
      <c r="O265" s="98"/>
      <c r="P265" s="341">
        <f>IF($I265="","",VLOOKUP($I265,MASTER!$G:$CF,65,0))</f>
        <v>1</v>
      </c>
      <c r="Q265" s="341">
        <v>8</v>
      </c>
      <c r="R265" s="347">
        <f t="shared" si="242"/>
        <v>0.66666666666666663</v>
      </c>
      <c r="S265" s="341">
        <f>IF($I265="","",VLOOKUP($I265,MASTER!$G:$CF,39,0))</f>
        <v>0</v>
      </c>
      <c r="T265" s="341">
        <f>IF($I265="","",VLOOKUP($I265,MASTER!$G:$CF,38,0))</f>
        <v>5</v>
      </c>
      <c r="U265" s="341"/>
      <c r="V265" s="348">
        <f t="shared" si="243"/>
        <v>5.666666666666667</v>
      </c>
      <c r="W265" s="349">
        <f t="shared" si="244"/>
        <v>5</v>
      </c>
      <c r="X265" s="350">
        <f t="shared" si="245"/>
        <v>6</v>
      </c>
      <c r="Y265" s="740">
        <f t="shared" si="246"/>
        <v>50</v>
      </c>
      <c r="Z265" s="102">
        <f>+AA263</f>
        <v>0.49583333333333335</v>
      </c>
      <c r="AA265" s="102">
        <f t="shared" si="247"/>
        <v>0.5</v>
      </c>
      <c r="AB265" s="102"/>
      <c r="AC265" s="102"/>
      <c r="AD265" s="102"/>
      <c r="AE265" s="93">
        <f>IFERROR(IF($I265="","",VLOOKUP($I265,MASTER!$G:$CF,60,0))*$X265,0)</f>
        <v>0</v>
      </c>
      <c r="AF265" s="93">
        <f>IFERROR(IF($I265="","",VLOOKUP($I265,MASTER!$G:$CF,61,0))*$X265,0)</f>
        <v>0</v>
      </c>
      <c r="AG265" s="93">
        <f>IFERROR(IF($I265="","",VLOOKUP($I265,MASTER!$G:$CF,62,0))*$X265,0)</f>
        <v>0</v>
      </c>
      <c r="AH265" s="93">
        <f>IFERROR(IF($I265="","",VLOOKUP($I265,MASTER!$G:$CF,63,0))*$X265,0)</f>
        <v>6</v>
      </c>
      <c r="AI265" s="177"/>
      <c r="AJ265" s="103"/>
      <c r="AK265" s="106">
        <f t="shared" si="248"/>
        <v>5</v>
      </c>
      <c r="AL265">
        <f t="shared" si="249"/>
        <v>0</v>
      </c>
      <c r="AM265" s="104">
        <f t="shared" si="250"/>
        <v>0.49583333333333335</v>
      </c>
      <c r="AN265" s="105">
        <f>IF(L265="","",L265*P265)</f>
        <v>5</v>
      </c>
      <c r="AO265" s="106">
        <f>IF(X265="","",X265*P265)</f>
        <v>6</v>
      </c>
      <c r="AP265" s="107">
        <f>+X265/(60*24)</f>
        <v>4.1666666666666666E-3</v>
      </c>
    </row>
    <row r="266" spans="1:42" ht="50.1" customHeight="1">
      <c r="A266" s="271" t="e">
        <f>VLOOKUP($I266,MASTER!$B:$B,2,0)</f>
        <v>#N/A</v>
      </c>
      <c r="C266" s="92"/>
      <c r="D266" s="93">
        <f>IF($I266="","",VLOOKUP($I266,MASTER!$G:$CF,2,0))</f>
        <v>0</v>
      </c>
      <c r="E266" s="93">
        <f>IF($I266="","",VLOOKUP($I266,MASTER!$G:$CF,25,0))</f>
        <v>0</v>
      </c>
      <c r="F266" s="93">
        <f>IF($I266="","",VLOOKUP($I266,MASTER!$G:$CF,27,0))</f>
        <v>0</v>
      </c>
      <c r="G266" s="759">
        <f t="shared" si="240"/>
        <v>0</v>
      </c>
      <c r="H266" s="94" t="str">
        <f t="shared" si="241"/>
        <v/>
      </c>
      <c r="I266" s="171" t="s">
        <v>671</v>
      </c>
      <c r="J266" s="385"/>
      <c r="K266" s="384"/>
      <c r="L266" s="245"/>
      <c r="M266" s="97"/>
      <c r="N266" s="226"/>
      <c r="O266" s="98"/>
      <c r="P266" s="341">
        <f>IF($I266="","",VLOOKUP($I266,MASTER!$G:$CF,65,0))</f>
        <v>0</v>
      </c>
      <c r="Q266" s="341">
        <f>IF($I266="","",VLOOKUP($I266,MASTER!$G:$CF,37,0))</f>
        <v>40</v>
      </c>
      <c r="R266" s="347" t="str">
        <f t="shared" si="242"/>
        <v/>
      </c>
      <c r="S266" s="341">
        <f>IF($I266="","",VLOOKUP($I266,MASTER!$G:$CF,39,0))</f>
        <v>0</v>
      </c>
      <c r="T266" s="341">
        <f>IF($I266="","",VLOOKUP($I266,MASTER!$G:$CF,38,0))</f>
        <v>40</v>
      </c>
      <c r="U266" s="341"/>
      <c r="V266" s="348">
        <f t="shared" si="243"/>
        <v>40</v>
      </c>
      <c r="W266" s="349">
        <f t="shared" si="244"/>
        <v>0</v>
      </c>
      <c r="X266" s="350">
        <f t="shared" si="245"/>
        <v>40</v>
      </c>
      <c r="Y266" s="740">
        <f t="shared" si="246"/>
        <v>0</v>
      </c>
      <c r="Z266" s="102">
        <f>+AA265</f>
        <v>0.5</v>
      </c>
      <c r="AA266" s="102">
        <f t="shared" ref="AA266:AA267" si="254">IF(I266="","",Z266+X266/1440)</f>
        <v>0.52777777777777779</v>
      </c>
      <c r="AB266" s="102"/>
      <c r="AC266" s="102"/>
      <c r="AD266" s="102"/>
      <c r="AE266" s="93">
        <f>IFERROR(IF($I266="","",VLOOKUP($I266,MASTER!$G:$CF,60,0))*$X266,0)</f>
        <v>0</v>
      </c>
      <c r="AF266" s="93">
        <f>IFERROR(IF($I266="","",VLOOKUP($I266,MASTER!$G:$CF,61,0))*$X266,0)</f>
        <v>0</v>
      </c>
      <c r="AG266" s="93">
        <f>IFERROR(IF($I266="","",VLOOKUP($I266,MASTER!$G:$CF,62,0))*$X266,0)</f>
        <v>0</v>
      </c>
      <c r="AH266" s="93">
        <f>IFERROR(IF($I266="","",VLOOKUP($I266,MASTER!$G:$CF,63,0))*$X266,0)</f>
        <v>0</v>
      </c>
      <c r="AI266" s="177"/>
      <c r="AJ266" s="103"/>
      <c r="AK266" s="106">
        <f t="shared" si="248"/>
        <v>0</v>
      </c>
      <c r="AL266">
        <f t="shared" si="249"/>
        <v>0</v>
      </c>
      <c r="AM266" s="104">
        <f t="shared" si="250"/>
        <v>0.5</v>
      </c>
      <c r="AN266" s="105" t="str">
        <f t="shared" ref="AN266" si="255">IF(L266="","",L266*P266)</f>
        <v/>
      </c>
      <c r="AO266" s="106">
        <f t="shared" ref="AO266" si="256">IF(X266="","",X266*P266)</f>
        <v>0</v>
      </c>
      <c r="AP266" s="107">
        <f t="shared" ref="AP266" si="257">+X266/(60*24)</f>
        <v>2.7777777777777776E-2</v>
      </c>
    </row>
    <row r="267" spans="1:42" ht="50.1" customHeight="1">
      <c r="A267" s="271" t="e">
        <f>VLOOKUP($I267,MASTER!$B:$B,2,0)</f>
        <v>#N/A</v>
      </c>
      <c r="C267" s="92"/>
      <c r="D267" s="93" t="str">
        <f>IF($I267="","",VLOOKUP($I267,MASTER!$G:$CF,2,0))</f>
        <v>58114-BZ070</v>
      </c>
      <c r="E267" s="93" t="str">
        <f>IF($I267="","",VLOOKUP($I267,MASTER!$G:$CF,25,0))</f>
        <v>D</v>
      </c>
      <c r="F267" s="93">
        <f>IF($I267="","",VLOOKUP($I267,MASTER!$G:$CF,27,0))</f>
        <v>100</v>
      </c>
      <c r="G267" s="759">
        <f t="shared" si="240"/>
        <v>110</v>
      </c>
      <c r="H267" s="94">
        <f t="shared" si="241"/>
        <v>2</v>
      </c>
      <c r="I267" s="171" t="s">
        <v>949</v>
      </c>
      <c r="J267" s="385"/>
      <c r="K267" s="384"/>
      <c r="L267" s="245">
        <f>500-L264</f>
        <v>110</v>
      </c>
      <c r="M267" s="97"/>
      <c r="N267" s="226"/>
      <c r="O267" s="98"/>
      <c r="P267" s="341">
        <f>IF($I267="","",VLOOKUP($I267,MASTER!$G:$CF,65,0))</f>
        <v>3</v>
      </c>
      <c r="Q267" s="341">
        <v>8</v>
      </c>
      <c r="R267" s="347">
        <f t="shared" si="242"/>
        <v>14.666666666666666</v>
      </c>
      <c r="S267" s="341">
        <f>IF($I267="","",VLOOKUP($I267,MASTER!$G:$CF,39,0))</f>
        <v>0</v>
      </c>
      <c r="T267" s="341"/>
      <c r="U267" s="341"/>
      <c r="V267" s="348">
        <f t="shared" si="243"/>
        <v>14.666666666666666</v>
      </c>
      <c r="W267" s="349">
        <f t="shared" si="244"/>
        <v>0</v>
      </c>
      <c r="X267" s="350">
        <f t="shared" si="245"/>
        <v>15</v>
      </c>
      <c r="Y267" s="740">
        <f t="shared" si="246"/>
        <v>440</v>
      </c>
      <c r="Z267" s="102">
        <f>+AA266</f>
        <v>0.52777777777777779</v>
      </c>
      <c r="AA267" s="102">
        <f t="shared" si="254"/>
        <v>0.53819444444444442</v>
      </c>
      <c r="AB267" s="102"/>
      <c r="AC267" s="102"/>
      <c r="AD267" s="102"/>
      <c r="AE267" s="784">
        <f>X267</f>
        <v>15</v>
      </c>
      <c r="AF267" s="784">
        <f>AE267</f>
        <v>15</v>
      </c>
      <c r="AG267" s="784">
        <f>AF267</f>
        <v>15</v>
      </c>
      <c r="AH267" s="93">
        <f>IFERROR(IF($I267="","",VLOOKUP($I267,MASTER!$G:$CF,63,0))*$X267,0)</f>
        <v>0</v>
      </c>
      <c r="AI267" s="177"/>
      <c r="AJ267" s="103"/>
      <c r="AK267" s="106">
        <f t="shared" si="248"/>
        <v>330</v>
      </c>
      <c r="AL267" t="str">
        <f>I267</f>
        <v>AES-011 FNS</v>
      </c>
      <c r="AM267" s="104">
        <f t="shared" si="250"/>
        <v>0.52777777777777779</v>
      </c>
      <c r="AN267" s="105">
        <f>IF(L267="","",L267*P267)</f>
        <v>330</v>
      </c>
      <c r="AO267" s="106">
        <f t="shared" ref="AO267:AO276" si="258">IF(X267="","",X267*P267)</f>
        <v>45</v>
      </c>
      <c r="AP267" s="107">
        <f t="shared" ref="AP267:AP276" si="259">+X267/(60*24)</f>
        <v>1.0416666666666666E-2</v>
      </c>
    </row>
    <row r="268" spans="1:42" ht="50.1" customHeight="1">
      <c r="A268" s="271" t="e">
        <f>VLOOKUP($I268,MASTER!$B:$B,2,0)</f>
        <v>#N/A</v>
      </c>
      <c r="C268" s="92"/>
      <c r="D268" s="93" t="str">
        <f>IF($I268="","",VLOOKUP($I268,MASTER!$G:$CF,2,0))</f>
        <v>PB-033</v>
      </c>
      <c r="E268" s="93" t="str">
        <f>IF($I268="","",VLOOKUP($I268,MASTER!$G:$CF,25,0))</f>
        <v>KHS</v>
      </c>
      <c r="F268" s="93">
        <f>IF($I268="","",VLOOKUP($I268,MASTER!$G:$CF,27,0))</f>
        <v>180</v>
      </c>
      <c r="G268" s="759">
        <f t="shared" si="240"/>
        <v>235</v>
      </c>
      <c r="H268" s="94">
        <f t="shared" si="241"/>
        <v>2</v>
      </c>
      <c r="I268" s="171" t="s">
        <v>649</v>
      </c>
      <c r="J268" s="385"/>
      <c r="K268" s="384"/>
      <c r="L268" s="245">
        <f>240-L265</f>
        <v>235</v>
      </c>
      <c r="M268" s="97"/>
      <c r="N268" s="226"/>
      <c r="O268" s="98"/>
      <c r="P268" s="341">
        <f>IF($I268="","",VLOOKUP($I268,MASTER!$G:$CF,65,0))</f>
        <v>1</v>
      </c>
      <c r="Q268" s="341">
        <v>8</v>
      </c>
      <c r="R268" s="347">
        <f t="shared" si="242"/>
        <v>31.333333333333332</v>
      </c>
      <c r="S268" s="341">
        <f>IF($I268="","",VLOOKUP($I268,MASTER!$G:$CF,39,0))</f>
        <v>0</v>
      </c>
      <c r="T268" s="341"/>
      <c r="U268" s="341"/>
      <c r="V268" s="348">
        <f t="shared" si="243"/>
        <v>31.333333333333332</v>
      </c>
      <c r="W268" s="349">
        <f t="shared" si="244"/>
        <v>0</v>
      </c>
      <c r="X268" s="350">
        <f t="shared" si="245"/>
        <v>32</v>
      </c>
      <c r="Y268" s="740">
        <f t="shared" si="246"/>
        <v>440.625</v>
      </c>
      <c r="Z268" s="102">
        <f>+Z267</f>
        <v>0.52777777777777779</v>
      </c>
      <c r="AA268" s="102">
        <f t="shared" ref="AA268:AA278" si="260">IF(I268="","",Z268+X268/1440)</f>
        <v>0.55000000000000004</v>
      </c>
      <c r="AB268" s="102"/>
      <c r="AC268" s="102"/>
      <c r="AD268" s="102"/>
      <c r="AE268" s="93">
        <f>IFERROR(IF($I268="","",VLOOKUP($I268,MASTER!$G:$CF,60,0))*$X268,0)</f>
        <v>0</v>
      </c>
      <c r="AF268" s="93">
        <f>IFERROR(IF($I268="","",VLOOKUP($I268,MASTER!$G:$CF,61,0))*$X268,0)</f>
        <v>0</v>
      </c>
      <c r="AG268" s="93">
        <f>IFERROR(IF($I268="","",VLOOKUP($I268,MASTER!$G:$CF,62,0))*$X268,0)</f>
        <v>0</v>
      </c>
      <c r="AH268" s="93">
        <f>IFERROR(IF($I268="","",VLOOKUP($I268,MASTER!$G:$CF,63,0))*$X268,0)</f>
        <v>32</v>
      </c>
      <c r="AI268" s="177"/>
      <c r="AJ268" s="103"/>
      <c r="AK268" s="106">
        <f t="shared" si="248"/>
        <v>235</v>
      </c>
      <c r="AL268">
        <f>J268</f>
        <v>0</v>
      </c>
      <c r="AM268" s="104">
        <f t="shared" si="250"/>
        <v>0.52777777777777779</v>
      </c>
      <c r="AN268" s="105">
        <f>IF(L268="","",L268*P268)</f>
        <v>235</v>
      </c>
      <c r="AO268" s="106">
        <f t="shared" si="258"/>
        <v>32</v>
      </c>
      <c r="AP268" s="107">
        <f t="shared" si="259"/>
        <v>2.2222222222222223E-2</v>
      </c>
    </row>
    <row r="269" spans="1:42" ht="50.1" customHeight="1">
      <c r="A269" s="271" t="e">
        <f>VLOOKUP($I269,MASTER!$B:$B,2,0)</f>
        <v>#N/A</v>
      </c>
      <c r="C269" s="92"/>
      <c r="D269" s="93" t="str">
        <f>IF($I269="","",VLOOKUP($I269,MASTER!$G:$CF,2,0))</f>
        <v>58114-BZ070</v>
      </c>
      <c r="E269" s="93" t="str">
        <f>IF($I269="","",VLOOKUP($I269,MASTER!$G:$CF,25,0))</f>
        <v>D</v>
      </c>
      <c r="F269" s="93">
        <f>IF($I269="","",VLOOKUP($I269,MASTER!$G:$CF,27,0))</f>
        <v>120</v>
      </c>
      <c r="G269" s="759">
        <f t="shared" si="240"/>
        <v>120</v>
      </c>
      <c r="H269" s="94">
        <f t="shared" si="241"/>
        <v>1</v>
      </c>
      <c r="I269" s="171" t="s">
        <v>1395</v>
      </c>
      <c r="J269" s="385"/>
      <c r="K269" s="384"/>
      <c r="L269" s="245">
        <v>120</v>
      </c>
      <c r="M269" s="97"/>
      <c r="N269" s="226"/>
      <c r="O269" s="98"/>
      <c r="P269" s="341">
        <f>IF($I269="","",VLOOKUP($I269,MASTER!$G:$CF,65,0))</f>
        <v>3</v>
      </c>
      <c r="Q269" s="341">
        <v>8</v>
      </c>
      <c r="R269" s="347">
        <f t="shared" si="242"/>
        <v>16</v>
      </c>
      <c r="S269" s="341">
        <f>IF($I269="","",VLOOKUP($I269,MASTER!$G:$CF,39,0))</f>
        <v>0</v>
      </c>
      <c r="T269" s="341">
        <v>1</v>
      </c>
      <c r="U269" s="341"/>
      <c r="V269" s="348">
        <f t="shared" si="243"/>
        <v>17</v>
      </c>
      <c r="W269" s="349">
        <f t="shared" si="244"/>
        <v>3</v>
      </c>
      <c r="X269" s="350">
        <f t="shared" si="245"/>
        <v>17</v>
      </c>
      <c r="Y269" s="740">
        <f t="shared" si="246"/>
        <v>423.52941176470586</v>
      </c>
      <c r="Z269" s="102">
        <f>+AA267</f>
        <v>0.53819444444444442</v>
      </c>
      <c r="AA269" s="102">
        <f t="shared" si="260"/>
        <v>0.54999999999999993</v>
      </c>
      <c r="AB269" s="102"/>
      <c r="AC269" s="102"/>
      <c r="AD269" s="194"/>
      <c r="AE269" s="93">
        <f>IFERROR(IF($I269="","",VLOOKUP($I269,MASTER!$G:$CF,60,0))*$X269,0)</f>
        <v>17</v>
      </c>
      <c r="AF269" s="93">
        <f>IFERROR(IF($I269="","",VLOOKUP($I269,MASTER!$G:$CF,61,0))*$X269,0)</f>
        <v>17</v>
      </c>
      <c r="AG269" s="93">
        <f>IFERROR(IF($I269="","",VLOOKUP($I269,MASTER!$G:$CF,62,0))*$X269,0)</f>
        <v>17</v>
      </c>
      <c r="AH269" s="93">
        <f>IFERROR(IF($I269="","",VLOOKUP($I269,MASTER!$G:$CF,63,0))*$X269,0)</f>
        <v>0</v>
      </c>
      <c r="AI269" s="177"/>
      <c r="AJ269" s="103"/>
      <c r="AK269" s="106">
        <f t="shared" si="248"/>
        <v>360</v>
      </c>
      <c r="AL269">
        <f>J269</f>
        <v>0</v>
      </c>
      <c r="AM269" s="104">
        <f t="shared" si="250"/>
        <v>0.53819444444444442</v>
      </c>
      <c r="AN269" s="105">
        <f>IF(L269="","",L269*P269)</f>
        <v>360</v>
      </c>
      <c r="AO269" s="106">
        <f t="shared" si="258"/>
        <v>51</v>
      </c>
      <c r="AP269" s="107">
        <f t="shared" si="259"/>
        <v>1.1805555555555555E-2</v>
      </c>
    </row>
    <row r="270" spans="1:42" ht="49.5" customHeight="1">
      <c r="A270" s="271" t="e">
        <f>VLOOKUP($I270,MASTER!$B:$B,2,0)</f>
        <v>#N/A</v>
      </c>
      <c r="C270" s="92"/>
      <c r="D270" s="93" t="str">
        <f>IF($I270="","",VLOOKUP($I270,MASTER!$G:$CF,2,0))</f>
        <v>PB-017</v>
      </c>
      <c r="E270" s="93" t="str">
        <f>IF($I270="","",VLOOKUP($I270,MASTER!$G:$CF,25,0))</f>
        <v>BESI FLAT</v>
      </c>
      <c r="F270" s="93">
        <f>IF($I270="","",VLOOKUP($I270,MASTER!$G:$CF,27,0))</f>
        <v>180</v>
      </c>
      <c r="G270" s="759">
        <f t="shared" si="240"/>
        <v>180</v>
      </c>
      <c r="H270" s="94">
        <f t="shared" si="241"/>
        <v>1</v>
      </c>
      <c r="I270" s="171" t="s">
        <v>248</v>
      </c>
      <c r="J270" s="385"/>
      <c r="K270" s="384"/>
      <c r="L270" s="245">
        <v>180</v>
      </c>
      <c r="M270" s="97"/>
      <c r="N270" s="226"/>
      <c r="O270" s="98"/>
      <c r="P270" s="341">
        <f>IF($I270="","",VLOOKUP($I270,MASTER!$G:$CF,65,0))</f>
        <v>1</v>
      </c>
      <c r="Q270" s="341">
        <f>IF($I270="","",VLOOKUP($I270,MASTER!$G:$CF,37,0))</f>
        <v>9.9999999999999822</v>
      </c>
      <c r="R270" s="347">
        <f t="shared" si="242"/>
        <v>29.999999999999947</v>
      </c>
      <c r="S270" s="341">
        <f>IF($I270="","",VLOOKUP($I270,MASTER!$G:$CF,39,0))</f>
        <v>0</v>
      </c>
      <c r="T270" s="341">
        <f>IF($I270="","",VLOOKUP($I270,MASTER!$G:$CF,38,0))</f>
        <v>5</v>
      </c>
      <c r="U270" s="341"/>
      <c r="V270" s="348">
        <f t="shared" si="243"/>
        <v>34.999999999999943</v>
      </c>
      <c r="W270" s="349">
        <f t="shared" si="244"/>
        <v>5</v>
      </c>
      <c r="X270" s="350">
        <f t="shared" si="245"/>
        <v>35</v>
      </c>
      <c r="Y270" s="740">
        <f t="shared" si="246"/>
        <v>308.57142857142861</v>
      </c>
      <c r="Z270" s="102">
        <f>+AA268</f>
        <v>0.55000000000000004</v>
      </c>
      <c r="AA270" s="102">
        <f t="shared" si="260"/>
        <v>0.57430555555555562</v>
      </c>
      <c r="AB270" s="102"/>
      <c r="AC270" s="102"/>
      <c r="AD270" s="102"/>
      <c r="AE270" s="93">
        <f>IFERROR(IF($I270="","",VLOOKUP($I270,MASTER!$G:$CF,60,0))*$X270,0)</f>
        <v>0</v>
      </c>
      <c r="AF270" s="93">
        <f>IFERROR(IF($I270="","",VLOOKUP($I270,MASTER!$G:$CF,61,0))*$X270,0)</f>
        <v>0</v>
      </c>
      <c r="AG270" s="93">
        <f>IFERROR(IF($I270="","",VLOOKUP($I270,MASTER!$G:$CF,62,0))*$X270,0)</f>
        <v>0</v>
      </c>
      <c r="AH270" s="93">
        <f>IFERROR(IF($I270="","",VLOOKUP($I270,MASTER!$G:$CF,63,0))*$X270,0)</f>
        <v>35</v>
      </c>
      <c r="AI270" s="177"/>
      <c r="AJ270" s="103"/>
      <c r="AK270" s="106">
        <f t="shared" si="248"/>
        <v>180</v>
      </c>
      <c r="AL270">
        <f t="shared" ref="AL270" si="261">J270</f>
        <v>0</v>
      </c>
      <c r="AM270" s="104">
        <f t="shared" ref="AM270" si="262">Z270</f>
        <v>0.55000000000000004</v>
      </c>
      <c r="AN270" s="105">
        <f>IF(L270="","",L270*P270)</f>
        <v>180</v>
      </c>
      <c r="AO270" s="106">
        <f t="shared" si="258"/>
        <v>35</v>
      </c>
      <c r="AP270" s="107">
        <f t="shared" si="259"/>
        <v>2.4305555555555556E-2</v>
      </c>
    </row>
    <row r="271" spans="1:42" ht="50.1" customHeight="1">
      <c r="A271" s="271" t="e">
        <f>VLOOKUP($I271,MASTER!$B:$B,2,0)</f>
        <v>#N/A</v>
      </c>
      <c r="C271" s="92"/>
      <c r="D271" s="93" t="str">
        <f>IF($I271="","",VLOOKUP($I271,MASTER!$G:$CF,2,0))</f>
        <v>AES-012 BLK</v>
      </c>
      <c r="E271" s="93" t="str">
        <f>IF($I271="","",VLOOKUP($I271,MASTER!$G:$CF,25,0))</f>
        <v>KHS</v>
      </c>
      <c r="F271" s="93">
        <f>IF($I271="","",VLOOKUP($I271,MASTER!$G:$CF,27,0))</f>
        <v>600</v>
      </c>
      <c r="G271" s="759">
        <f t="shared" si="240"/>
        <v>400</v>
      </c>
      <c r="H271" s="94">
        <f t="shared" si="241"/>
        <v>1</v>
      </c>
      <c r="I271" s="171" t="s">
        <v>950</v>
      </c>
      <c r="J271" s="385"/>
      <c r="K271" s="384"/>
      <c r="L271" s="245">
        <v>400</v>
      </c>
      <c r="M271" s="97"/>
      <c r="N271" s="226"/>
      <c r="O271" s="98"/>
      <c r="P271" s="341">
        <f>IF($I271="","",VLOOKUP($I271,MASTER!$G:$CF,65,0))</f>
        <v>1</v>
      </c>
      <c r="Q271" s="341">
        <v>8</v>
      </c>
      <c r="R271" s="347">
        <f t="shared" si="242"/>
        <v>53.333333333333336</v>
      </c>
      <c r="S271" s="341">
        <f>IF($I271="","",VLOOKUP($I271,MASTER!$G:$CF,39,0))</f>
        <v>0</v>
      </c>
      <c r="T271" s="341">
        <f>IF($I271="","",VLOOKUP($I271,MASTER!$G:$CF,38,0))</f>
        <v>5</v>
      </c>
      <c r="U271" s="341"/>
      <c r="V271" s="348">
        <f t="shared" si="243"/>
        <v>58.333333333333336</v>
      </c>
      <c r="W271" s="349">
        <f t="shared" si="244"/>
        <v>5</v>
      </c>
      <c r="X271" s="350">
        <f t="shared" si="245"/>
        <v>59</v>
      </c>
      <c r="Y271" s="740">
        <f t="shared" si="246"/>
        <v>406.77966101694915</v>
      </c>
      <c r="Z271" s="102">
        <f>+AA270</f>
        <v>0.57430555555555562</v>
      </c>
      <c r="AA271" s="102">
        <f t="shared" si="260"/>
        <v>0.61527777777777781</v>
      </c>
      <c r="AB271" s="102"/>
      <c r="AC271" s="102"/>
      <c r="AD271" s="102"/>
      <c r="AE271" s="93">
        <f>IFERROR(IF($I271="","",VLOOKUP($I271,MASTER!$G:$CF,60,0))*$X271,0)</f>
        <v>0</v>
      </c>
      <c r="AF271" s="93">
        <f>IFERROR(IF($I271="","",VLOOKUP($I271,MASTER!$G:$CF,61,0))*$X271,0)</f>
        <v>0</v>
      </c>
      <c r="AG271" s="93">
        <f>IFERROR(IF($I271="","",VLOOKUP($I271,MASTER!$G:$CF,62,0))*$X271,0)</f>
        <v>0</v>
      </c>
      <c r="AH271" s="93">
        <f>IFERROR(IF($I271="","",VLOOKUP($I271,MASTER!$G:$CF,63,0))*$X271,0)</f>
        <v>59</v>
      </c>
      <c r="AI271" s="177"/>
      <c r="AJ271" s="103"/>
      <c r="AK271" s="106">
        <f t="shared" si="248"/>
        <v>400</v>
      </c>
      <c r="AL271" t="str">
        <f>I271</f>
        <v>AES-012 BLK</v>
      </c>
      <c r="AM271" s="104">
        <f>Z271</f>
        <v>0.57430555555555562</v>
      </c>
      <c r="AN271" s="105">
        <f>IF(L271="","",L271*P271)</f>
        <v>400</v>
      </c>
      <c r="AO271" s="106">
        <f t="shared" si="258"/>
        <v>59</v>
      </c>
      <c r="AP271" s="107">
        <f t="shared" si="259"/>
        <v>4.0972222222222222E-2</v>
      </c>
    </row>
    <row r="272" spans="1:42" ht="50.1" customHeight="1">
      <c r="A272" s="271" t="e">
        <f>VLOOKUP($I272,MASTER!$B:$B,2,0)</f>
        <v>#N/A</v>
      </c>
      <c r="C272" s="92"/>
      <c r="D272" s="93" t="str">
        <f>IF($I272="","",VLOOKUP($I272,MASTER!$G:$CF,2,0))</f>
        <v>61658-BZ100</v>
      </c>
      <c r="E272" s="93" t="str">
        <f>IF($I272="","",VLOOKUP($I272,MASTER!$G:$CF,25,0))</f>
        <v>C</v>
      </c>
      <c r="F272" s="93">
        <f>IF($I272="","",VLOOKUP($I272,MASTER!$G:$CF,27,0))</f>
        <v>300</v>
      </c>
      <c r="G272" s="759">
        <f t="shared" si="240"/>
        <v>800</v>
      </c>
      <c r="H272" s="94">
        <f t="shared" si="241"/>
        <v>3</v>
      </c>
      <c r="I272" s="171" t="s">
        <v>967</v>
      </c>
      <c r="J272" s="385"/>
      <c r="K272" s="384"/>
      <c r="L272" s="245">
        <v>800</v>
      </c>
      <c r="M272" s="97"/>
      <c r="N272" s="226"/>
      <c r="O272" s="98"/>
      <c r="P272" s="341">
        <f>IF($I272="","",VLOOKUP($I272,MASTER!$G:$CF,65,0))</f>
        <v>3</v>
      </c>
      <c r="Q272" s="341">
        <v>8</v>
      </c>
      <c r="R272" s="347">
        <f t="shared" si="242"/>
        <v>106.66666666666667</v>
      </c>
      <c r="S272" s="341">
        <f>IF($I272="","",VLOOKUP($I272,MASTER!$G:$CF,39,0))</f>
        <v>0</v>
      </c>
      <c r="T272" s="341">
        <f>IF($I272="","",VLOOKUP($I272,MASTER!$G:$CF,38,0))</f>
        <v>5</v>
      </c>
      <c r="U272" s="341"/>
      <c r="V272" s="348">
        <f t="shared" si="243"/>
        <v>111.66666666666667</v>
      </c>
      <c r="W272" s="349">
        <f t="shared" si="244"/>
        <v>15</v>
      </c>
      <c r="X272" s="350">
        <f t="shared" si="245"/>
        <v>112</v>
      </c>
      <c r="Y272" s="740">
        <f t="shared" si="246"/>
        <v>428.57142857142861</v>
      </c>
      <c r="Z272" s="102">
        <f>+AA269</f>
        <v>0.54999999999999993</v>
      </c>
      <c r="AA272" s="102">
        <f t="shared" si="260"/>
        <v>0.62777777777777777</v>
      </c>
      <c r="AB272" s="102"/>
      <c r="AC272" s="102"/>
      <c r="AD272" s="102"/>
      <c r="AE272" s="784">
        <f>X272</f>
        <v>112</v>
      </c>
      <c r="AF272" s="784">
        <f>AE272</f>
        <v>112</v>
      </c>
      <c r="AG272" s="784">
        <f>AF272</f>
        <v>112</v>
      </c>
      <c r="AH272" s="93">
        <f>IFERROR(IF($I272="","",VLOOKUP($I272,MASTER!$G:$CF,63,0))*$X272,0)</f>
        <v>0</v>
      </c>
      <c r="AI272" s="177"/>
      <c r="AJ272" s="103"/>
      <c r="AK272" s="106">
        <f t="shared" si="248"/>
        <v>2400</v>
      </c>
      <c r="AL272" t="str">
        <f>I272</f>
        <v>AES-017 FNS</v>
      </c>
      <c r="AM272" s="104">
        <f t="shared" ref="AM272" si="263">Z272</f>
        <v>0.54999999999999993</v>
      </c>
      <c r="AN272" s="105">
        <f t="shared" ref="AN272" si="264">IF(L272="","",L272*P272)</f>
        <v>2400</v>
      </c>
      <c r="AO272" s="106">
        <f t="shared" si="258"/>
        <v>336</v>
      </c>
      <c r="AP272" s="107">
        <f t="shared" si="259"/>
        <v>7.7777777777777779E-2</v>
      </c>
    </row>
    <row r="273" spans="1:42" ht="50.1" customHeight="1">
      <c r="A273" s="271" t="e">
        <f>VLOOKUP($I273,MASTER!$B:$B,2,0)</f>
        <v>#N/A</v>
      </c>
      <c r="C273" s="92"/>
      <c r="D273" s="93" t="str">
        <f>IF($I273="","",VLOOKUP($I273,MASTER!$G:$CF,2,0))</f>
        <v>AES-012 BLK</v>
      </c>
      <c r="E273" s="93" t="str">
        <f>IF($I273="","",VLOOKUP($I273,MASTER!$G:$CF,25,0))</f>
        <v>KHS</v>
      </c>
      <c r="F273" s="93">
        <f>IF($I273="","",VLOOKUP($I273,MASTER!$G:$CF,27,0))</f>
        <v>240</v>
      </c>
      <c r="G273" s="759">
        <f t="shared" si="240"/>
        <v>120</v>
      </c>
      <c r="H273" s="94">
        <f t="shared" si="241"/>
        <v>1</v>
      </c>
      <c r="I273" s="171" t="s">
        <v>1396</v>
      </c>
      <c r="J273" s="385"/>
      <c r="K273" s="384"/>
      <c r="L273" s="245">
        <v>120</v>
      </c>
      <c r="M273" s="97"/>
      <c r="N273" s="226"/>
      <c r="O273" s="98"/>
      <c r="P273" s="341">
        <f>IF($I273="","",VLOOKUP($I273,MASTER!$G:$CF,65,0))</f>
        <v>1</v>
      </c>
      <c r="Q273" s="341">
        <v>8</v>
      </c>
      <c r="R273" s="347">
        <f t="shared" si="242"/>
        <v>16</v>
      </c>
      <c r="S273" s="341">
        <f>IF($I273="","",VLOOKUP($I273,MASTER!$G:$CF,39,0))</f>
        <v>0</v>
      </c>
      <c r="T273" s="341">
        <v>1</v>
      </c>
      <c r="U273" s="341"/>
      <c r="V273" s="348">
        <f t="shared" si="243"/>
        <v>17</v>
      </c>
      <c r="W273" s="349">
        <f t="shared" si="244"/>
        <v>1</v>
      </c>
      <c r="X273" s="350">
        <f t="shared" si="245"/>
        <v>17</v>
      </c>
      <c r="Y273" s="740">
        <f t="shared" si="246"/>
        <v>423.52941176470586</v>
      </c>
      <c r="Z273" s="102">
        <f>+AA271</f>
        <v>0.61527777777777781</v>
      </c>
      <c r="AA273" s="102">
        <f t="shared" si="260"/>
        <v>0.62708333333333333</v>
      </c>
      <c r="AB273" s="102"/>
      <c r="AC273" s="102"/>
      <c r="AD273" s="102"/>
      <c r="AE273" s="93">
        <f>IFERROR(IF($I273="","",VLOOKUP($I273,MASTER!$G:$CF,60,0))*$X273,0)</f>
        <v>0</v>
      </c>
      <c r="AF273" s="93">
        <f>IFERROR(IF($I273="","",VLOOKUP($I273,MASTER!$G:$CF,61,0))*$X273,0)</f>
        <v>0</v>
      </c>
      <c r="AG273" s="93">
        <f>IFERROR(IF($I273="","",VLOOKUP($I273,MASTER!$G:$CF,62,0))*$X273,0)</f>
        <v>0</v>
      </c>
      <c r="AH273" s="93">
        <f>IFERROR(IF($I273="","",VLOOKUP($I273,MASTER!$G:$CF,63,0))*$X273,0)</f>
        <v>17</v>
      </c>
      <c r="AI273" s="177"/>
      <c r="AJ273" s="103"/>
      <c r="AK273" s="106">
        <f t="shared" ref="AK273" si="265">IF(L273="",0,P273*L273)</f>
        <v>120</v>
      </c>
      <c r="AL273">
        <f>J273</f>
        <v>0</v>
      </c>
      <c r="AM273" s="104">
        <f>Z273</f>
        <v>0.61527777777777781</v>
      </c>
      <c r="AN273" s="105">
        <f>IF(L273="","",L273*P273)</f>
        <v>120</v>
      </c>
      <c r="AO273" s="106">
        <f t="shared" si="258"/>
        <v>17</v>
      </c>
      <c r="AP273" s="107">
        <f t="shared" si="259"/>
        <v>1.1805555555555555E-2</v>
      </c>
    </row>
    <row r="274" spans="1:42" ht="50.1" customHeight="1">
      <c r="A274" s="271" t="e">
        <f>VLOOKUP($I274,MASTER!$B:$B,2,0)</f>
        <v>#N/A</v>
      </c>
      <c r="C274" s="92"/>
      <c r="D274" s="93" t="str">
        <f>IF($I274="","",VLOOKUP($I274,MASTER!$G:$CF,2,0))</f>
        <v>PB-018 FNS</v>
      </c>
      <c r="E274" s="93" t="str">
        <f>IF($I274="","",VLOOKUP($I274,MASTER!$G:$CF,25,0))</f>
        <v>E</v>
      </c>
      <c r="F274" s="93">
        <f>IF($I274="","",VLOOKUP($I274,MASTER!$G:$CF,27,0))</f>
        <v>180</v>
      </c>
      <c r="G274" s="759">
        <f t="shared" si="240"/>
        <v>25</v>
      </c>
      <c r="H274" s="94">
        <f t="shared" si="241"/>
        <v>1</v>
      </c>
      <c r="I274" s="171" t="s">
        <v>249</v>
      </c>
      <c r="J274" s="385"/>
      <c r="K274" s="384"/>
      <c r="L274" s="245">
        <v>25</v>
      </c>
      <c r="M274" s="97"/>
      <c r="N274" s="226"/>
      <c r="O274" s="98"/>
      <c r="P274" s="341">
        <f>IF($I274="","",VLOOKUP($I274,MASTER!$G:$CF,65,0))</f>
        <v>4</v>
      </c>
      <c r="Q274" s="341">
        <v>12</v>
      </c>
      <c r="R274" s="347">
        <f t="shared" si="242"/>
        <v>5</v>
      </c>
      <c r="S274" s="341">
        <f>IF($I274="","",VLOOKUP($I274,MASTER!$G:$CF,39,0))</f>
        <v>0</v>
      </c>
      <c r="T274" s="341">
        <v>6</v>
      </c>
      <c r="U274" s="341"/>
      <c r="V274" s="348">
        <f t="shared" si="243"/>
        <v>11</v>
      </c>
      <c r="W274" s="349">
        <f t="shared" si="244"/>
        <v>24</v>
      </c>
      <c r="X274" s="350">
        <f t="shared" si="245"/>
        <v>11</v>
      </c>
      <c r="Y274" s="740">
        <f t="shared" si="246"/>
        <v>136.36363636363637</v>
      </c>
      <c r="Z274" s="102">
        <f>+AA272</f>
        <v>0.62777777777777777</v>
      </c>
      <c r="AA274" s="102">
        <f t="shared" si="260"/>
        <v>0.63541666666666663</v>
      </c>
      <c r="AB274" s="102"/>
      <c r="AC274" s="102"/>
      <c r="AD274" s="205"/>
      <c r="AE274" s="93">
        <f>IFERROR(IF($I274="","",VLOOKUP($I274,MASTER!$G:$CF,60,0))*$X274,0)</f>
        <v>11</v>
      </c>
      <c r="AF274" s="93">
        <f>IFERROR(IF($I274="","",VLOOKUP($I274,MASTER!$G:$CF,61,0))*$X274,0)</f>
        <v>11</v>
      </c>
      <c r="AG274" s="93">
        <f>IFERROR(IF($I274="","",VLOOKUP($I274,MASTER!$G:$CF,62,0))*$X274,0)</f>
        <v>11</v>
      </c>
      <c r="AH274" s="93">
        <f>IFERROR(IF($I274="","",VLOOKUP($I274,MASTER!$G:$CF,63,0))*$X274,0)</f>
        <v>11</v>
      </c>
      <c r="AI274" s="177"/>
      <c r="AJ274" s="103"/>
      <c r="AK274" s="106">
        <f>IF(L274="",0,P274*L274)</f>
        <v>100</v>
      </c>
      <c r="AL274">
        <f>J274</f>
        <v>0</v>
      </c>
      <c r="AM274" s="104">
        <f>Z274</f>
        <v>0.62777777777777777</v>
      </c>
      <c r="AN274" s="105">
        <f>IF(L274="","",L274*P274)</f>
        <v>100</v>
      </c>
      <c r="AO274" s="106">
        <f t="shared" si="258"/>
        <v>44</v>
      </c>
      <c r="AP274" s="107">
        <f t="shared" si="259"/>
        <v>7.6388888888888886E-3</v>
      </c>
    </row>
    <row r="275" spans="1:42" ht="50.1" customHeight="1">
      <c r="A275" s="271" t="e">
        <f>VLOOKUP($I275,MASTER!$B:$B,2,0)</f>
        <v>#N/A</v>
      </c>
      <c r="C275" s="92"/>
      <c r="D275" s="93">
        <f>IF($I275="","",VLOOKUP($I275,MASTER!$G:$CF,2,0))</f>
        <v>0</v>
      </c>
      <c r="E275" s="93">
        <f>IF($I275="","",VLOOKUP($I275,MASTER!$G:$CF,25,0))</f>
        <v>0</v>
      </c>
      <c r="F275" s="93">
        <f>IF($I275="","",VLOOKUP($I275,MASTER!$G:$CF,27,0))</f>
        <v>0</v>
      </c>
      <c r="G275" s="759">
        <f t="shared" si="240"/>
        <v>0</v>
      </c>
      <c r="H275" s="94" t="str">
        <f t="shared" si="241"/>
        <v/>
      </c>
      <c r="I275" s="171" t="s">
        <v>854</v>
      </c>
      <c r="J275" s="385"/>
      <c r="K275" s="384"/>
      <c r="L275" s="245"/>
      <c r="M275" s="97"/>
      <c r="N275" s="226"/>
      <c r="O275" s="98"/>
      <c r="P275" s="341">
        <f>IF($I275="","",VLOOKUP($I275,MASTER!$G:$CF,65,0))</f>
        <v>0</v>
      </c>
      <c r="Q275" s="341">
        <f>IF($I275="","",VLOOKUP($I275,MASTER!$G:$CF,37,0))</f>
        <v>15</v>
      </c>
      <c r="R275" s="347" t="str">
        <f t="shared" si="242"/>
        <v/>
      </c>
      <c r="S275" s="341">
        <f>IF($I275="","",VLOOKUP($I275,MASTER!$G:$CF,39,0))</f>
        <v>0</v>
      </c>
      <c r="T275" s="341">
        <f>IF($I275="","",VLOOKUP($I275,MASTER!$G:$CF,38,0))</f>
        <v>15</v>
      </c>
      <c r="U275" s="341"/>
      <c r="V275" s="348">
        <f t="shared" si="243"/>
        <v>15</v>
      </c>
      <c r="W275" s="349">
        <f t="shared" si="244"/>
        <v>0</v>
      </c>
      <c r="X275" s="350">
        <f t="shared" si="245"/>
        <v>15</v>
      </c>
      <c r="Y275" s="740">
        <f t="shared" si="246"/>
        <v>0</v>
      </c>
      <c r="Z275" s="102">
        <f t="shared" ref="Z275:Z281" si="266">+AA274</f>
        <v>0.63541666666666663</v>
      </c>
      <c r="AA275" s="102">
        <f t="shared" si="260"/>
        <v>0.64583333333333326</v>
      </c>
      <c r="AB275" s="102"/>
      <c r="AC275" s="102"/>
      <c r="AD275" s="102"/>
      <c r="AE275" s="93">
        <f>IFERROR(IF($I275="","",VLOOKUP($I275,MASTER!$G:$CF,60,0))*$X275,0)</f>
        <v>0</v>
      </c>
      <c r="AF275" s="93">
        <f>IFERROR(IF($I275="","",VLOOKUP($I275,MASTER!$G:$CF,61,0))*$X275,0)</f>
        <v>0</v>
      </c>
      <c r="AG275" s="93">
        <f>IFERROR(IF($I275="","",VLOOKUP($I275,MASTER!$G:$CF,62,0))*$X275,0)</f>
        <v>0</v>
      </c>
      <c r="AH275" s="93">
        <f>IFERROR(IF($I275="","",VLOOKUP($I275,MASTER!$G:$CF,63,0))*$X275,0)</f>
        <v>0</v>
      </c>
      <c r="AI275" s="177"/>
      <c r="AJ275" s="103"/>
      <c r="AK275" s="106">
        <f>IF(L275="",0,P275*L275)</f>
        <v>0</v>
      </c>
      <c r="AL275" t="str">
        <f>I275</f>
        <v>CINGKORAK</v>
      </c>
      <c r="AM275" s="104">
        <f>Z275</f>
        <v>0.63541666666666663</v>
      </c>
      <c r="AN275" s="105" t="str">
        <f>IF(L275="","",L275*P275)</f>
        <v/>
      </c>
      <c r="AO275" s="106">
        <f t="shared" si="258"/>
        <v>0</v>
      </c>
      <c r="AP275" s="107">
        <f t="shared" si="259"/>
        <v>1.0416666666666666E-2</v>
      </c>
    </row>
    <row r="276" spans="1:42" ht="50.1" customHeight="1">
      <c r="A276" s="271" t="e">
        <f>VLOOKUP($I276,MASTER!$B:$B,2,0)</f>
        <v>#N/A</v>
      </c>
      <c r="C276" s="92"/>
      <c r="D276" s="93" t="str">
        <f>IF($I276="","",VLOOKUP($I276,MASTER!$G:$CF,2,0))</f>
        <v>PB-018 FNS</v>
      </c>
      <c r="E276" s="93" t="str">
        <f>IF($I276="","",VLOOKUP($I276,MASTER!$G:$CF,25,0))</f>
        <v>E</v>
      </c>
      <c r="F276" s="93">
        <f>IF($I276="","",VLOOKUP($I276,MASTER!$G:$CF,27,0))</f>
        <v>180</v>
      </c>
      <c r="G276" s="759">
        <f t="shared" si="240"/>
        <v>155</v>
      </c>
      <c r="H276" s="94">
        <f t="shared" si="241"/>
        <v>1</v>
      </c>
      <c r="I276" s="171" t="s">
        <v>249</v>
      </c>
      <c r="J276" s="385"/>
      <c r="K276" s="384"/>
      <c r="L276" s="245">
        <f>180-L274</f>
        <v>155</v>
      </c>
      <c r="M276" s="97"/>
      <c r="N276" s="226"/>
      <c r="O276" s="98"/>
      <c r="P276" s="341">
        <f>IF($I276="","",VLOOKUP($I276,MASTER!$G:$CF,65,0))</f>
        <v>4</v>
      </c>
      <c r="Q276" s="341">
        <v>12</v>
      </c>
      <c r="R276" s="347">
        <f t="shared" si="242"/>
        <v>31</v>
      </c>
      <c r="S276" s="341">
        <f>IF($I276="","",VLOOKUP($I276,MASTER!$G:$CF,39,0))</f>
        <v>0</v>
      </c>
      <c r="T276" s="341"/>
      <c r="U276" s="341"/>
      <c r="V276" s="348">
        <f t="shared" si="243"/>
        <v>31</v>
      </c>
      <c r="W276" s="349">
        <f t="shared" si="244"/>
        <v>0</v>
      </c>
      <c r="X276" s="350">
        <f t="shared" si="245"/>
        <v>31</v>
      </c>
      <c r="Y276" s="740">
        <f t="shared" si="246"/>
        <v>300</v>
      </c>
      <c r="Z276" s="102">
        <f t="shared" si="266"/>
        <v>0.64583333333333326</v>
      </c>
      <c r="AA276" s="102">
        <f t="shared" si="260"/>
        <v>0.66736111111111107</v>
      </c>
      <c r="AB276" s="102"/>
      <c r="AC276" s="102"/>
      <c r="AD276" s="205"/>
      <c r="AE276" s="93">
        <f>IFERROR(IF($I276="","",VLOOKUP($I276,MASTER!$G:$CF,60,0))*$X276,0)</f>
        <v>31</v>
      </c>
      <c r="AF276" s="93">
        <f>IFERROR(IF($I276="","",VLOOKUP($I276,MASTER!$G:$CF,61,0))*$X276,0)</f>
        <v>31</v>
      </c>
      <c r="AG276" s="93">
        <f>IFERROR(IF($I276="","",VLOOKUP($I276,MASTER!$G:$CF,62,0))*$X276,0)</f>
        <v>31</v>
      </c>
      <c r="AH276" s="93">
        <f>IFERROR(IF($I276="","",VLOOKUP($I276,MASTER!$G:$CF,63,0))*$X276,0)</f>
        <v>31</v>
      </c>
      <c r="AI276" s="177"/>
      <c r="AJ276" s="103"/>
      <c r="AK276" s="106">
        <f>IF(L276="",0,P276*L276)</f>
        <v>620</v>
      </c>
      <c r="AL276">
        <f>J276</f>
        <v>0</v>
      </c>
      <c r="AM276" s="104">
        <f>Z276</f>
        <v>0.64583333333333326</v>
      </c>
      <c r="AN276" s="105">
        <f>IF(L276="","",L276*P276)</f>
        <v>620</v>
      </c>
      <c r="AO276" s="106">
        <f t="shared" si="258"/>
        <v>124</v>
      </c>
      <c r="AP276" s="107">
        <f t="shared" si="259"/>
        <v>2.1527777777777778E-2</v>
      </c>
    </row>
    <row r="277" spans="1:42" ht="50.1" customHeight="1">
      <c r="A277" s="271" t="e">
        <f>VLOOKUP($I277,MASTER!$B:$B,2,0)</f>
        <v>#REF!</v>
      </c>
      <c r="C277" s="92"/>
      <c r="D277" s="93" t="str">
        <f>IF($I277="","",VLOOKUP($I277,MASTER!$G:$CF,2,0))</f>
        <v>G-005</v>
      </c>
      <c r="E277" s="93" t="str">
        <f>IF($I277="","",VLOOKUP($I277,MASTER!$G:$CF,25,0))</f>
        <v>D</v>
      </c>
      <c r="F277" s="93">
        <f>IF($I277="","",VLOOKUP($I277,MASTER!$G:$CF,27,0))</f>
        <v>180</v>
      </c>
      <c r="G277" s="759">
        <f t="shared" si="240"/>
        <v>60</v>
      </c>
      <c r="H277" s="94">
        <f t="shared" si="241"/>
        <v>1</v>
      </c>
      <c r="I277" s="171" t="s">
        <v>743</v>
      </c>
      <c r="J277" s="385" t="s">
        <v>1592</v>
      </c>
      <c r="K277" s="384"/>
      <c r="L277" s="245">
        <v>60</v>
      </c>
      <c r="M277" s="97"/>
      <c r="N277" s="226"/>
      <c r="O277" s="98"/>
      <c r="P277" s="341">
        <f>IF($I277="","",VLOOKUP($I277,MASTER!$G:$CF,65,0))</f>
        <v>3</v>
      </c>
      <c r="Q277" s="341">
        <v>8</v>
      </c>
      <c r="R277" s="347">
        <f t="shared" si="242"/>
        <v>8</v>
      </c>
      <c r="S277" s="341">
        <f>IF($I277="","",VLOOKUP($I277,MASTER!$G:$CF,39,0))</f>
        <v>0</v>
      </c>
      <c r="T277" s="341">
        <f>IF($I277="","",VLOOKUP($I277,MASTER!$G:$CF,38,0))</f>
        <v>6</v>
      </c>
      <c r="U277" s="341"/>
      <c r="V277" s="348">
        <f t="shared" si="243"/>
        <v>14</v>
      </c>
      <c r="W277" s="349">
        <f t="shared" si="244"/>
        <v>18</v>
      </c>
      <c r="X277" s="350">
        <f t="shared" si="245"/>
        <v>14</v>
      </c>
      <c r="Y277" s="740">
        <f t="shared" si="246"/>
        <v>257.14285714285711</v>
      </c>
      <c r="Z277" s="102">
        <f t="shared" si="266"/>
        <v>0.66736111111111107</v>
      </c>
      <c r="AA277" s="102">
        <f t="shared" si="260"/>
        <v>0.67708333333333326</v>
      </c>
      <c r="AB277" s="102"/>
      <c r="AC277" s="102"/>
      <c r="AD277" s="102"/>
      <c r="AE277" s="93">
        <f>IFERROR(IF($I277="","",VLOOKUP($I277,MASTER!$G:$CF,60,0))*$X277,0)</f>
        <v>14</v>
      </c>
      <c r="AF277" s="93">
        <f>IFERROR(IF($I277="","",VLOOKUP($I277,MASTER!$G:$CF,61,0))*$X277,0)</f>
        <v>14</v>
      </c>
      <c r="AG277" s="93">
        <f>IFERROR(IF($I277="","",VLOOKUP($I277,MASTER!$G:$CF,62,0))*$X277,0)</f>
        <v>14</v>
      </c>
      <c r="AH277" s="93">
        <f>+AG277</f>
        <v>14</v>
      </c>
      <c r="AI277" s="177"/>
      <c r="AJ277" s="103"/>
      <c r="AK277" s="106">
        <f>IF(L277="",0,P277*L277)</f>
        <v>180</v>
      </c>
      <c r="AL277" t="str">
        <f t="shared" ref="AL277" si="267">J277</f>
        <v>/8</v>
      </c>
      <c r="AM277" s="104">
        <f t="shared" ref="AM277:AM280" si="268">Z277</f>
        <v>0.66736111111111107</v>
      </c>
      <c r="AN277" s="105">
        <f t="shared" ref="AN277:AN280" si="269">IF(L277="","",L277*P277)</f>
        <v>180</v>
      </c>
      <c r="AO277" s="106">
        <f t="shared" ref="AO277" si="270">IF(X277="","",X277*P277)</f>
        <v>42</v>
      </c>
      <c r="AP277" s="107">
        <f t="shared" ref="AP277" si="271">+X277/(60*24)</f>
        <v>9.7222222222222224E-3</v>
      </c>
    </row>
    <row r="278" spans="1:42" ht="50.1" customHeight="1">
      <c r="A278" s="271" t="e">
        <f>VLOOKUP($I278,MASTER!$B:$B,2,0)</f>
        <v>#N/A</v>
      </c>
      <c r="C278" s="92"/>
      <c r="D278" s="93">
        <f>IF($I278="","",VLOOKUP($I278,MASTER!$G:$CF,2,0))</f>
        <v>0</v>
      </c>
      <c r="E278" s="93">
        <f>IF($I278="","",VLOOKUP($I278,MASTER!$G:$CF,25,0))</f>
        <v>0</v>
      </c>
      <c r="F278" s="93">
        <f>IF($I278="","",VLOOKUP($I278,MASTER!$G:$CF,27,0))</f>
        <v>0</v>
      </c>
      <c r="G278" s="759">
        <f t="shared" si="240"/>
        <v>0</v>
      </c>
      <c r="H278" s="94" t="str">
        <f t="shared" si="241"/>
        <v/>
      </c>
      <c r="I278" s="171" t="s">
        <v>674</v>
      </c>
      <c r="J278" s="385"/>
      <c r="K278" s="384"/>
      <c r="L278" s="245"/>
      <c r="M278" s="97"/>
      <c r="N278" s="226"/>
      <c r="O278" s="98"/>
      <c r="P278" s="341">
        <f>IF($I278="","",VLOOKUP($I278,MASTER!$G:$CF,65,0))</f>
        <v>0</v>
      </c>
      <c r="Q278" s="341">
        <f>IF($I278="","",VLOOKUP($I278,MASTER!$G:$CF,37,0))</f>
        <v>15</v>
      </c>
      <c r="R278" s="347" t="str">
        <f t="shared" si="242"/>
        <v/>
      </c>
      <c r="S278" s="341">
        <f>IF($I278="","",VLOOKUP($I278,MASTER!$G:$CF,39,0))</f>
        <v>0</v>
      </c>
      <c r="T278" s="341">
        <f>IF($I278="","",VLOOKUP($I278,MASTER!$G:$CF,38,0))</f>
        <v>15</v>
      </c>
      <c r="U278" s="341"/>
      <c r="V278" s="348">
        <f t="shared" si="243"/>
        <v>15</v>
      </c>
      <c r="W278" s="349">
        <f t="shared" si="244"/>
        <v>0</v>
      </c>
      <c r="X278" s="350">
        <f t="shared" si="245"/>
        <v>15</v>
      </c>
      <c r="Y278" s="740">
        <f t="shared" si="246"/>
        <v>0</v>
      </c>
      <c r="Z278" s="102">
        <f t="shared" si="266"/>
        <v>0.67708333333333326</v>
      </c>
      <c r="AA278" s="102">
        <f t="shared" si="260"/>
        <v>0.68749999999999989</v>
      </c>
      <c r="AB278" s="102"/>
      <c r="AC278" s="102"/>
      <c r="AD278" s="194"/>
      <c r="AE278" s="93">
        <f>IFERROR(IF($I278="","",VLOOKUP($I278,MASTER!$G:$CF,60,0))*$X278,0)</f>
        <v>0</v>
      </c>
      <c r="AF278" s="93">
        <f>IFERROR(IF($I278="","",VLOOKUP($I278,MASTER!$G:$CF,61,0))*$X278,0)</f>
        <v>0</v>
      </c>
      <c r="AG278" s="93">
        <f>IFERROR(IF($I278="","",VLOOKUP($I278,MASTER!$G:$CF,62,0))*$X278,0)</f>
        <v>0</v>
      </c>
      <c r="AH278" s="93">
        <f>IFERROR(IF($I278="","",VLOOKUP($I278,MASTER!$G:$CF,63,0))*$X278,0)</f>
        <v>0</v>
      </c>
      <c r="AI278" s="177"/>
      <c r="AJ278" s="103"/>
      <c r="AK278" s="106">
        <f t="shared" ref="AK278" si="272">IF(L278="",0,P278*L278)</f>
        <v>0</v>
      </c>
      <c r="AL278">
        <f>J278</f>
        <v>0</v>
      </c>
      <c r="AM278" s="104">
        <f t="shared" ref="AM278" si="273">Z278</f>
        <v>0.67708333333333326</v>
      </c>
      <c r="AN278" s="105" t="str">
        <f t="shared" ref="AN278" si="274">IF(L278="","",L278*P278)</f>
        <v/>
      </c>
      <c r="AO278" s="106">
        <f t="shared" ref="AO278" si="275">IF(X278="","",X278*P278)</f>
        <v>0</v>
      </c>
      <c r="AP278" s="107">
        <f t="shared" ref="AP278" si="276">+X278/(60*24)</f>
        <v>1.0416666666666666E-2</v>
      </c>
    </row>
    <row r="279" spans="1:42" ht="50.1" customHeight="1">
      <c r="A279" s="271" t="e">
        <f>VLOOKUP($I279,MASTER!$B:$B,2,0)</f>
        <v>#REF!</v>
      </c>
      <c r="C279" s="406"/>
      <c r="D279" s="341" t="str">
        <f>IF($I279="","",VLOOKUP($I279,MASTER!$G:$CF,2,0))</f>
        <v>G-005</v>
      </c>
      <c r="E279" s="341" t="str">
        <f>IF($I279="","",VLOOKUP($I279,MASTER!$G:$CF,25,0))</f>
        <v>D</v>
      </c>
      <c r="F279" s="341">
        <f>IF($I279="","",VLOOKUP($I279,MASTER!$G:$CF,27,0))</f>
        <v>180</v>
      </c>
      <c r="G279" s="759">
        <f t="shared" si="240"/>
        <v>120</v>
      </c>
      <c r="H279" s="407">
        <f t="shared" si="241"/>
        <v>1</v>
      </c>
      <c r="I279" s="171" t="s">
        <v>743</v>
      </c>
      <c r="J279" s="385" t="s">
        <v>1592</v>
      </c>
      <c r="K279" s="423"/>
      <c r="L279" s="424">
        <f>180-L277</f>
        <v>120</v>
      </c>
      <c r="M279" s="344"/>
      <c r="N279" s="345"/>
      <c r="O279" s="346"/>
      <c r="P279" s="341">
        <f>IF($I279="","",VLOOKUP($I279,MASTER!$G:$CF,65,0))</f>
        <v>3</v>
      </c>
      <c r="Q279" s="341">
        <v>8</v>
      </c>
      <c r="R279" s="347">
        <f t="shared" si="242"/>
        <v>16</v>
      </c>
      <c r="S279" s="341">
        <f>IF($I279="","",VLOOKUP($I279,MASTER!$G:$CF,39,0))</f>
        <v>0</v>
      </c>
      <c r="T279" s="341"/>
      <c r="U279" s="341"/>
      <c r="V279" s="348">
        <f t="shared" si="243"/>
        <v>16</v>
      </c>
      <c r="W279" s="349">
        <f t="shared" si="244"/>
        <v>0</v>
      </c>
      <c r="X279" s="350">
        <f t="shared" si="245"/>
        <v>16</v>
      </c>
      <c r="Y279" s="740">
        <f t="shared" si="246"/>
        <v>450</v>
      </c>
      <c r="Z279" s="351">
        <f t="shared" si="266"/>
        <v>0.68749999999999989</v>
      </c>
      <c r="AA279" s="351">
        <f t="shared" ref="AA279" si="277">IF(I279="","",Z279+X279/1440)</f>
        <v>0.69861111111111096</v>
      </c>
      <c r="AB279" s="351"/>
      <c r="AC279" s="351"/>
      <c r="AD279" s="351"/>
      <c r="AE279" s="341">
        <f>IFERROR(IF($I279="","",VLOOKUP($I279,MASTER!$G:$CF,60,0))*$X279,0)</f>
        <v>16</v>
      </c>
      <c r="AF279" s="341">
        <f>IFERROR(IF($I279="","",VLOOKUP($I279,MASTER!$G:$CF,61,0))*$X279,0)</f>
        <v>16</v>
      </c>
      <c r="AG279" s="341">
        <f>IFERROR(IF($I279="","",VLOOKUP($I279,MASTER!$G:$CF,62,0))*$X279,0)</f>
        <v>16</v>
      </c>
      <c r="AH279" s="341">
        <f>+AG279</f>
        <v>16</v>
      </c>
      <c r="AI279" s="425"/>
      <c r="AJ279" s="353"/>
      <c r="AK279" s="106">
        <f>IF(L279="",0,P279*L279)</f>
        <v>360</v>
      </c>
      <c r="AL279" t="str">
        <f>J279</f>
        <v>/8</v>
      </c>
      <c r="AM279" s="104">
        <f>Z279</f>
        <v>0.68749999999999989</v>
      </c>
      <c r="AN279" s="105">
        <f>IF(L279="","",L279*P279)</f>
        <v>360</v>
      </c>
      <c r="AO279" s="106">
        <f>IF(X279="","",X279*P279)</f>
        <v>48</v>
      </c>
      <c r="AP279" s="107">
        <f>+X279/(60*24)</f>
        <v>1.1111111111111112E-2</v>
      </c>
    </row>
    <row r="280" spans="1:42" ht="50.1" customHeight="1">
      <c r="A280" s="271" t="e">
        <f>VLOOKUP($I280,MASTER!$B:$B,2,0)</f>
        <v>#N/A</v>
      </c>
      <c r="C280" s="92"/>
      <c r="D280" s="93" t="str">
        <f>IF($I280="","",VLOOKUP($I280,MASTER!$G:$CF,2,0))</f>
        <v>G-005</v>
      </c>
      <c r="E280" s="93" t="str">
        <f>IF($I280="","",VLOOKUP($I280,MASTER!$G:$CF,25,0))</f>
        <v>KHS</v>
      </c>
      <c r="F280" s="93">
        <f>IF($I280="","",VLOOKUP($I280,MASTER!$G:$CF,27,0))</f>
        <v>180</v>
      </c>
      <c r="G280" s="759">
        <f t="shared" si="240"/>
        <v>180</v>
      </c>
      <c r="H280" s="94">
        <f t="shared" si="241"/>
        <v>1</v>
      </c>
      <c r="I280" s="171" t="s">
        <v>770</v>
      </c>
      <c r="J280" s="385"/>
      <c r="K280" s="384"/>
      <c r="L280" s="245">
        <v>180</v>
      </c>
      <c r="M280" s="97"/>
      <c r="N280" s="226"/>
      <c r="O280" s="98"/>
      <c r="P280" s="341">
        <f>IF($I280="","",VLOOKUP($I280,MASTER!$G:$CF,65,0))</f>
        <v>3</v>
      </c>
      <c r="Q280" s="341">
        <v>8</v>
      </c>
      <c r="R280" s="347">
        <f t="shared" si="242"/>
        <v>24</v>
      </c>
      <c r="S280" s="341">
        <f>IF($I280="","",VLOOKUP($I280,MASTER!$G:$CF,39,0))</f>
        <v>0</v>
      </c>
      <c r="T280" s="341">
        <v>6</v>
      </c>
      <c r="U280" s="341"/>
      <c r="V280" s="348">
        <f t="shared" si="243"/>
        <v>30</v>
      </c>
      <c r="W280" s="349">
        <f t="shared" si="244"/>
        <v>18</v>
      </c>
      <c r="X280" s="350">
        <f t="shared" si="245"/>
        <v>30</v>
      </c>
      <c r="Y280" s="740">
        <f t="shared" si="246"/>
        <v>360</v>
      </c>
      <c r="Z280" s="102">
        <f t="shared" si="266"/>
        <v>0.69861111111111096</v>
      </c>
      <c r="AA280" s="102">
        <f>IF(I280="","",Z280+X280/1440)</f>
        <v>0.71944444444444433</v>
      </c>
      <c r="AB280" s="102"/>
      <c r="AC280" s="102"/>
      <c r="AD280" s="205"/>
      <c r="AE280" s="93">
        <f>IFERROR(IF($I280="","",VLOOKUP($I280,MASTER!$G:$CF,60,0))*$X280,0)</f>
        <v>30</v>
      </c>
      <c r="AF280" s="93">
        <f>IFERROR(IF($I280="","",VLOOKUP($I280,MASTER!$G:$CF,61,0))*$X280,0)</f>
        <v>30</v>
      </c>
      <c r="AG280" s="93">
        <f>IFERROR(IF($I280="","",VLOOKUP($I280,MASTER!$G:$CF,62,0))*$X280,0)</f>
        <v>30</v>
      </c>
      <c r="AH280" s="93">
        <f>IFERROR(IF($I280="","",VLOOKUP($I280,MASTER!$G:$CF,63,0))*$X280,0)</f>
        <v>30</v>
      </c>
      <c r="AI280" s="177"/>
      <c r="AJ280" s="103"/>
      <c r="AK280" s="106">
        <f>IF(L280="",0,P280*L280)</f>
        <v>540</v>
      </c>
      <c r="AL280">
        <f>J280</f>
        <v>0</v>
      </c>
      <c r="AM280" s="104">
        <f t="shared" si="268"/>
        <v>0.69861111111111096</v>
      </c>
      <c r="AN280" s="105">
        <f t="shared" si="269"/>
        <v>540</v>
      </c>
      <c r="AO280" s="106">
        <f>IF(X280="","",X280*P280)</f>
        <v>90</v>
      </c>
      <c r="AP280" s="107">
        <f>+X280/(60*24)</f>
        <v>2.0833333333333332E-2</v>
      </c>
    </row>
    <row r="281" spans="1:42" ht="50.1" customHeight="1">
      <c r="A281" s="271" t="e">
        <f>VLOOKUP($I281,MASTER!$B:$B,2,0)</f>
        <v>#N/A</v>
      </c>
      <c r="C281" s="92"/>
      <c r="D281" s="93" t="str">
        <f>IF($I281="","",VLOOKUP($I281,MASTER!$G:$CF,2,0))</f>
        <v>58115-BZ100</v>
      </c>
      <c r="E281" s="93" t="str">
        <f>IF($I281="","",VLOOKUP($I281,MASTER!$G:$CF,25,0))</f>
        <v>D</v>
      </c>
      <c r="F281" s="93">
        <f>IF($I281="","",VLOOKUP($I281,MASTER!$G:$CF,27,0))</f>
        <v>100</v>
      </c>
      <c r="G281" s="759">
        <f t="shared" si="240"/>
        <v>290</v>
      </c>
      <c r="H281" s="94">
        <f t="shared" si="241"/>
        <v>3</v>
      </c>
      <c r="I281" s="171" t="s">
        <v>951</v>
      </c>
      <c r="J281" s="385"/>
      <c r="K281" s="384"/>
      <c r="L281" s="245">
        <v>290</v>
      </c>
      <c r="M281" s="97"/>
      <c r="N281" s="226"/>
      <c r="O281" s="98"/>
      <c r="P281" s="341">
        <f>IF($I281="","",VLOOKUP($I281,MASTER!$G:$CF,65,0))</f>
        <v>3</v>
      </c>
      <c r="Q281" s="341">
        <v>8</v>
      </c>
      <c r="R281" s="347">
        <f t="shared" si="242"/>
        <v>38.666666666666664</v>
      </c>
      <c r="S281" s="341">
        <f>IF($I281="","",VLOOKUP($I281,MASTER!$G:$CF,39,0))</f>
        <v>0</v>
      </c>
      <c r="T281" s="341">
        <f>IF($I281="","",VLOOKUP($I281,MASTER!$G:$CF,38,0))</f>
        <v>5</v>
      </c>
      <c r="U281" s="341"/>
      <c r="V281" s="348">
        <f t="shared" si="243"/>
        <v>43.666666666666664</v>
      </c>
      <c r="W281" s="349">
        <f t="shared" si="244"/>
        <v>15</v>
      </c>
      <c r="X281" s="350">
        <f t="shared" si="245"/>
        <v>44</v>
      </c>
      <c r="Y281" s="740">
        <f t="shared" si="246"/>
        <v>395.45454545454544</v>
      </c>
      <c r="Z281" s="102">
        <f t="shared" si="266"/>
        <v>0.71944444444444433</v>
      </c>
      <c r="AA281" s="102">
        <f>IF(I281="","",Z281+X281/1440)</f>
        <v>0.74999999999999989</v>
      </c>
      <c r="AB281" s="102"/>
      <c r="AC281" s="102"/>
      <c r="AD281" s="194"/>
      <c r="AE281" s="93">
        <f>IFERROR(IF($I281="","",VLOOKUP($I281,MASTER!$G:$CF,60,0))*$X281,0)</f>
        <v>44</v>
      </c>
      <c r="AF281" s="93">
        <f>IFERROR(IF($I281="","",VLOOKUP($I281,MASTER!$G:$CF,61,0))*$X281,0)</f>
        <v>44</v>
      </c>
      <c r="AG281" s="93">
        <f>IFERROR(IF($I281="","",VLOOKUP($I281,MASTER!$G:$CF,62,0))*$X281,0)</f>
        <v>44</v>
      </c>
      <c r="AH281" s="93">
        <f>IFERROR(IF($I281="","",VLOOKUP($I281,MASTER!$G:$CF,63,0))*$X281,0)</f>
        <v>0</v>
      </c>
      <c r="AI281" s="177"/>
      <c r="AJ281" s="103"/>
      <c r="AK281" s="106">
        <f>IF(L281="",0,P281*L281)</f>
        <v>870</v>
      </c>
      <c r="AL281">
        <f>J281</f>
        <v>0</v>
      </c>
      <c r="AM281" s="104">
        <f>Z281</f>
        <v>0.71944444444444433</v>
      </c>
      <c r="AN281" s="105">
        <f>IF(L281="","",L281*P281)</f>
        <v>870</v>
      </c>
      <c r="AO281" s="106">
        <f>IF(X281="","",X281*P281)</f>
        <v>132</v>
      </c>
      <c r="AP281" s="107">
        <f>+X281/(60*24)</f>
        <v>3.0555555555555555E-2</v>
      </c>
    </row>
    <row r="282" spans="1:42" ht="50.1" customHeight="1">
      <c r="A282" s="271" t="e">
        <f>VLOOKUP($I282,MASTER!$B:$B,2,0)</f>
        <v>#N/A</v>
      </c>
      <c r="C282" s="92"/>
      <c r="D282" s="93" t="str">
        <f>IF($I282="","",VLOOKUP($I282,MASTER!$G:$CF,2,0))</f>
        <v>RC-2764</v>
      </c>
      <c r="E282" s="93" t="str">
        <f>IF($I282="","",VLOOKUP($I282,MASTER!$G:$CF,25,0))</f>
        <v>KHS</v>
      </c>
      <c r="F282" s="93">
        <f>IF($I282="","",VLOOKUP($I282,MASTER!$G:$CF,27,0))</f>
        <v>600</v>
      </c>
      <c r="G282" s="759">
        <f t="shared" si="240"/>
        <v>290</v>
      </c>
      <c r="H282" s="94">
        <f t="shared" si="241"/>
        <v>1</v>
      </c>
      <c r="I282" s="171" t="s">
        <v>838</v>
      </c>
      <c r="J282" s="385"/>
      <c r="K282" s="384"/>
      <c r="L282" s="245">
        <v>290</v>
      </c>
      <c r="M282" s="97"/>
      <c r="N282" s="226"/>
      <c r="O282" s="98"/>
      <c r="P282" s="341">
        <f>IF($I282="","",VLOOKUP($I282,MASTER!$G:$CF,65,0))</f>
        <v>1</v>
      </c>
      <c r="Q282" s="341">
        <v>8</v>
      </c>
      <c r="R282" s="347">
        <f t="shared" si="242"/>
        <v>38.666666666666664</v>
      </c>
      <c r="S282" s="341">
        <f>IF($I282="","",VLOOKUP($I282,MASTER!$G:$CF,39,0))</f>
        <v>0</v>
      </c>
      <c r="T282" s="341">
        <f>IF($I282="","",VLOOKUP($I282,MASTER!$G:$CF,38,0))</f>
        <v>5</v>
      </c>
      <c r="U282" s="341"/>
      <c r="V282" s="348">
        <f t="shared" si="243"/>
        <v>43.666666666666664</v>
      </c>
      <c r="W282" s="349">
        <f t="shared" si="244"/>
        <v>5</v>
      </c>
      <c r="X282" s="350">
        <f t="shared" si="245"/>
        <v>44</v>
      </c>
      <c r="Y282" s="740">
        <f t="shared" si="246"/>
        <v>395.45454545454544</v>
      </c>
      <c r="Z282" s="102">
        <f>+Z281</f>
        <v>0.71944444444444433</v>
      </c>
      <c r="AA282" s="102">
        <f t="shared" ref="AA282" si="278">IF(I282="","",Z282+X282/1440)</f>
        <v>0.74999999999999989</v>
      </c>
      <c r="AB282" s="102"/>
      <c r="AC282" s="102"/>
      <c r="AD282" s="194"/>
      <c r="AE282" s="93">
        <f>IFERROR(IF($I282="","",VLOOKUP($I282,MASTER!$G:$CF,60,0))*$X282,0)</f>
        <v>0</v>
      </c>
      <c r="AF282" s="93">
        <f>IFERROR(IF($I282="","",VLOOKUP($I282,MASTER!$G:$CF,61,0))*$X282,0)</f>
        <v>0</v>
      </c>
      <c r="AG282" s="93">
        <f>IFERROR(IF($I282="","",VLOOKUP($I282,MASTER!$G:$CF,62,0))*$X282,0)</f>
        <v>0</v>
      </c>
      <c r="AH282" s="93">
        <f>IFERROR(IF($I282="","",VLOOKUP($I282,MASTER!$G:$CF,63,0))*$X282,0)</f>
        <v>44</v>
      </c>
      <c r="AI282" s="177"/>
      <c r="AJ282" s="103"/>
      <c r="AK282" s="106">
        <f t="shared" ref="AK282" si="279">IF(L282="",0,P282*L282)</f>
        <v>290</v>
      </c>
      <c r="AL282">
        <f t="shared" ref="AL282" si="280">J282</f>
        <v>0</v>
      </c>
      <c r="AM282" s="104">
        <f t="shared" ref="AM282" si="281">Z282</f>
        <v>0.71944444444444433</v>
      </c>
      <c r="AN282" s="105">
        <f t="shared" ref="AN282" si="282">IF(L282="","",L282*P282)</f>
        <v>290</v>
      </c>
      <c r="AO282" s="106">
        <f t="shared" ref="AO282" si="283">IF(X282="","",X282*P282)</f>
        <v>44</v>
      </c>
      <c r="AP282" s="107">
        <f t="shared" ref="AP282" si="284">+X282/(60*24)</f>
        <v>3.0555555555555555E-2</v>
      </c>
    </row>
    <row r="283" spans="1:42" ht="50.1" customHeight="1">
      <c r="A283" s="271" t="e">
        <f>VLOOKUP($I283,MASTER!$B:$B,2,0)</f>
        <v>#N/A</v>
      </c>
      <c r="C283" s="92"/>
      <c r="D283" s="93">
        <f>IF($I283="","",VLOOKUP($I283,MASTER!$G:$CF,2,0))</f>
        <v>0</v>
      </c>
      <c r="E283" s="93">
        <f>IF($I283="","",VLOOKUP($I283,MASTER!$G:$CF,25,0))</f>
        <v>0</v>
      </c>
      <c r="F283" s="93">
        <f>IF($I283="","",VLOOKUP($I283,MASTER!$G:$CF,27,0))</f>
        <v>0</v>
      </c>
      <c r="G283" s="759">
        <f t="shared" si="240"/>
        <v>0</v>
      </c>
      <c r="H283" s="94" t="str">
        <f t="shared" si="241"/>
        <v/>
      </c>
      <c r="I283" s="171" t="s">
        <v>675</v>
      </c>
      <c r="J283" s="385"/>
      <c r="K283" s="384"/>
      <c r="L283" s="245"/>
      <c r="M283" s="97"/>
      <c r="N283" s="226"/>
      <c r="O283" s="98"/>
      <c r="P283" s="341">
        <f>IF($I283="","",VLOOKUP($I283,MASTER!$G:$CF,65,0))</f>
        <v>0</v>
      </c>
      <c r="Q283" s="341"/>
      <c r="R283" s="347" t="str">
        <f t="shared" si="242"/>
        <v/>
      </c>
      <c r="S283" s="341">
        <f>IF($I283="","",VLOOKUP($I283,MASTER!$G:$CF,39,0))</f>
        <v>0</v>
      </c>
      <c r="T283" s="341">
        <f>IF($I283="","",VLOOKUP($I283,MASTER!$G:$CF,38,0))</f>
        <v>30</v>
      </c>
      <c r="U283" s="341"/>
      <c r="V283" s="348">
        <f t="shared" si="243"/>
        <v>30</v>
      </c>
      <c r="W283" s="349">
        <f t="shared" si="244"/>
        <v>0</v>
      </c>
      <c r="X283" s="350">
        <f t="shared" si="245"/>
        <v>30</v>
      </c>
      <c r="Y283" s="740">
        <f t="shared" si="246"/>
        <v>0</v>
      </c>
      <c r="Z283" s="102">
        <f>+AA282</f>
        <v>0.74999999999999989</v>
      </c>
      <c r="AA283" s="102">
        <f>IF(I283="","",Z283+X283/1440)</f>
        <v>0.77083333333333326</v>
      </c>
      <c r="AB283" s="102"/>
      <c r="AC283" s="102"/>
      <c r="AD283" s="102"/>
      <c r="AE283" s="93">
        <f>IFERROR(IF($I283="","",VLOOKUP($I283,MASTER!$G:$CF,60,0))*$X283,0)</f>
        <v>0</v>
      </c>
      <c r="AF283" s="93">
        <f>IFERROR(IF($I283="","",VLOOKUP($I283,MASTER!$G:$CF,61,0))*$X283,0)</f>
        <v>0</v>
      </c>
      <c r="AG283" s="93">
        <f>IFERROR(IF($I283="","",VLOOKUP($I283,MASTER!$G:$CF,62,0))*$X283,0)</f>
        <v>0</v>
      </c>
      <c r="AH283" s="93">
        <f>IFERROR(IF($I283="","",VLOOKUP($I283,MASTER!$G:$CF,63,0))*$X283,0)</f>
        <v>0</v>
      </c>
      <c r="AI283" s="177"/>
      <c r="AJ283" s="103"/>
      <c r="AK283" s="106">
        <f>IF(L283="",0,P283*L283)</f>
        <v>0</v>
      </c>
      <c r="AL283">
        <f t="shared" ref="AL283" si="285">J283</f>
        <v>0</v>
      </c>
      <c r="AM283" s="104">
        <f>Z283</f>
        <v>0.74999999999999989</v>
      </c>
      <c r="AN283" s="105" t="str">
        <f>IF(L283="","",L283*P283)</f>
        <v/>
      </c>
      <c r="AO283" s="106">
        <f>IF(X283="","",X283*P283)</f>
        <v>0</v>
      </c>
      <c r="AP283" s="107">
        <f>+X283/(60*24)</f>
        <v>2.0833333333333332E-2</v>
      </c>
    </row>
    <row r="284" spans="1:42" ht="50.1" customHeight="1">
      <c r="A284" s="271" t="e">
        <f>VLOOKUP($I284,MASTER!$B:$B,2,0)</f>
        <v>#N/A</v>
      </c>
      <c r="C284" s="92"/>
      <c r="D284" s="93" t="str">
        <f>IF($I284="","",VLOOKUP($I284,MASTER!$G:$CF,2,0))</f>
        <v>58115-BZ100</v>
      </c>
      <c r="E284" s="93" t="str">
        <f>IF($I284="","",VLOOKUP($I284,MASTER!$G:$CF,25,0))</f>
        <v>D</v>
      </c>
      <c r="F284" s="93">
        <f>IF($I284="","",VLOOKUP($I284,MASTER!$G:$CF,27,0))</f>
        <v>100</v>
      </c>
      <c r="G284" s="759">
        <f t="shared" si="240"/>
        <v>10</v>
      </c>
      <c r="H284" s="94">
        <f t="shared" si="241"/>
        <v>1</v>
      </c>
      <c r="I284" s="171" t="s">
        <v>951</v>
      </c>
      <c r="J284" s="385"/>
      <c r="K284" s="384"/>
      <c r="L284" s="245">
        <f>300-L281</f>
        <v>10</v>
      </c>
      <c r="M284" s="97"/>
      <c r="N284" s="226"/>
      <c r="O284" s="98"/>
      <c r="P284" s="341">
        <f>IF($I284="","",VLOOKUP($I284,MASTER!$G:$CF,65,0))</f>
        <v>3</v>
      </c>
      <c r="Q284" s="341">
        <v>8</v>
      </c>
      <c r="R284" s="347">
        <f t="shared" si="242"/>
        <v>1.3333333333333333</v>
      </c>
      <c r="S284" s="341">
        <f>IF($I284="","",VLOOKUP($I284,MASTER!$G:$CF,39,0))</f>
        <v>0</v>
      </c>
      <c r="T284" s="341"/>
      <c r="U284" s="341"/>
      <c r="V284" s="348">
        <f t="shared" si="243"/>
        <v>1.3333333333333333</v>
      </c>
      <c r="W284" s="349">
        <f t="shared" si="244"/>
        <v>0</v>
      </c>
      <c r="X284" s="350">
        <f t="shared" si="245"/>
        <v>2</v>
      </c>
      <c r="Y284" s="740">
        <f t="shared" si="246"/>
        <v>300</v>
      </c>
      <c r="Z284" s="102">
        <f>+AA283</f>
        <v>0.77083333333333326</v>
      </c>
      <c r="AA284" s="102">
        <f>IF(I284="","",Z284+X284/1440)</f>
        <v>0.77222222222222214</v>
      </c>
      <c r="AB284" s="102"/>
      <c r="AC284" s="102"/>
      <c r="AD284" s="102"/>
      <c r="AE284" s="93">
        <f>IFERROR(IF($I284="","",VLOOKUP($I284,MASTER!$G:$CF,60,0))*$X284,0)</f>
        <v>2</v>
      </c>
      <c r="AF284" s="93">
        <f>IFERROR(IF($I284="","",VLOOKUP($I284,MASTER!$G:$CF,61,0))*$X284,0)</f>
        <v>2</v>
      </c>
      <c r="AG284" s="93">
        <f>IFERROR(IF($I284="","",VLOOKUP($I284,MASTER!$G:$CF,62,0))*$X284,0)</f>
        <v>2</v>
      </c>
      <c r="AH284" s="93">
        <f>IFERROR(IF($I284="","",VLOOKUP($I284,MASTER!$G:$CF,63,0))*$X284,0)</f>
        <v>0</v>
      </c>
      <c r="AI284" s="177"/>
      <c r="AJ284" s="103"/>
      <c r="AK284" s="106">
        <f>IF(L284="",0,P284*L284)</f>
        <v>30</v>
      </c>
      <c r="AL284">
        <f>J284</f>
        <v>0</v>
      </c>
      <c r="AM284" s="104">
        <f>Z284</f>
        <v>0.77083333333333326</v>
      </c>
      <c r="AN284" s="105">
        <f>IF(L284="","",L284*P284)</f>
        <v>30</v>
      </c>
      <c r="AO284" s="106">
        <f>IF(X284="","",X284*P284)</f>
        <v>6</v>
      </c>
      <c r="AP284" s="107">
        <f>+X284/(60*24)</f>
        <v>1.3888888888888889E-3</v>
      </c>
    </row>
    <row r="285" spans="1:42" ht="50.1" customHeight="1">
      <c r="A285" s="271" t="e">
        <f>VLOOKUP($I285,MASTER!$B:$B,2,0)</f>
        <v>#N/A</v>
      </c>
      <c r="C285" s="92"/>
      <c r="D285" s="93" t="str">
        <f>IF($I285="","",VLOOKUP($I285,MASTER!$G:$CF,2,0))</f>
        <v>RC-2764</v>
      </c>
      <c r="E285" s="93" t="str">
        <f>IF($I285="","",VLOOKUP($I285,MASTER!$G:$CF,25,0))</f>
        <v>KHS</v>
      </c>
      <c r="F285" s="93">
        <f>IF($I285="","",VLOOKUP($I285,MASTER!$G:$CF,27,0))</f>
        <v>600</v>
      </c>
      <c r="G285" s="759">
        <f t="shared" si="240"/>
        <v>310</v>
      </c>
      <c r="H285" s="94">
        <f t="shared" si="241"/>
        <v>1</v>
      </c>
      <c r="I285" s="171" t="s">
        <v>838</v>
      </c>
      <c r="J285" s="385"/>
      <c r="K285" s="384"/>
      <c r="L285" s="245">
        <f>600-L282</f>
        <v>310</v>
      </c>
      <c r="M285" s="97"/>
      <c r="N285" s="226"/>
      <c r="O285" s="98"/>
      <c r="P285" s="341">
        <f>IF($I285="","",VLOOKUP($I285,MASTER!$G:$CF,65,0))</f>
        <v>1</v>
      </c>
      <c r="Q285" s="341">
        <v>8</v>
      </c>
      <c r="R285" s="347">
        <f t="shared" si="242"/>
        <v>41.333333333333336</v>
      </c>
      <c r="S285" s="341">
        <f>IF($I285="","",VLOOKUP($I285,MASTER!$G:$CF,39,0))</f>
        <v>0</v>
      </c>
      <c r="T285" s="341"/>
      <c r="U285" s="341"/>
      <c r="V285" s="348">
        <f t="shared" si="243"/>
        <v>41.333333333333336</v>
      </c>
      <c r="W285" s="349">
        <f t="shared" si="244"/>
        <v>0</v>
      </c>
      <c r="X285" s="350">
        <f t="shared" si="245"/>
        <v>42</v>
      </c>
      <c r="Y285" s="740">
        <f t="shared" si="246"/>
        <v>442.85714285714289</v>
      </c>
      <c r="Z285" s="102">
        <f>+Z284</f>
        <v>0.77083333333333326</v>
      </c>
      <c r="AA285" s="102">
        <f>IF(I285="","",Z285+X285/1440)</f>
        <v>0.79999999999999993</v>
      </c>
      <c r="AB285" s="102"/>
      <c r="AC285" s="102"/>
      <c r="AD285" s="102"/>
      <c r="AE285" s="93">
        <f>IFERROR(IF($I285="","",VLOOKUP($I285,MASTER!$G:$CF,60,0))*$X285,0)</f>
        <v>0</v>
      </c>
      <c r="AF285" s="93">
        <f>IFERROR(IF($I285="","",VLOOKUP($I285,MASTER!$G:$CF,61,0))*$X285,0)</f>
        <v>0</v>
      </c>
      <c r="AG285" s="93">
        <f>IFERROR(IF($I285="","",VLOOKUP($I285,MASTER!$G:$CF,62,0))*$X285,0)</f>
        <v>0</v>
      </c>
      <c r="AH285" s="93">
        <f>IFERROR(IF($I285="","",VLOOKUP($I285,MASTER!$G:$CF,63,0))*$X285,0)</f>
        <v>42</v>
      </c>
      <c r="AI285" s="177"/>
      <c r="AJ285" s="103"/>
      <c r="AK285" s="106">
        <f t="shared" ref="AK285" si="286">IF(L285="",0,P285*L285)</f>
        <v>310</v>
      </c>
      <c r="AL285">
        <f t="shared" ref="AL285" si="287">J285</f>
        <v>0</v>
      </c>
      <c r="AM285" s="104">
        <f t="shared" ref="AM285" si="288">Z285</f>
        <v>0.77083333333333326</v>
      </c>
      <c r="AN285" s="105">
        <f t="shared" ref="AN285" si="289">IF(L285="","",L285*P285)</f>
        <v>310</v>
      </c>
      <c r="AO285" s="106">
        <f t="shared" ref="AO285" si="290">IF(X285="","",X285*P285)</f>
        <v>42</v>
      </c>
      <c r="AP285" s="107">
        <f t="shared" ref="AP285" si="291">+X285/(60*24)</f>
        <v>2.9166666666666667E-2</v>
      </c>
    </row>
    <row r="286" spans="1:42" s="320" customFormat="1" ht="50.1" customHeight="1">
      <c r="A286" s="271" t="e">
        <f>VLOOKUP($I286,MASTER!$B:$B,2,0)</f>
        <v>#N/A</v>
      </c>
      <c r="B286" s="311"/>
      <c r="C286" s="312"/>
      <c r="D286" s="313" t="str">
        <f>IF($I286="","",VLOOKUP($I286,MASTER!$G:$CF,2,0))</f>
        <v>58115-BZ100</v>
      </c>
      <c r="E286" s="313" t="str">
        <f>IF($I286="","",VLOOKUP($I286,MASTER!$G:$CF,25,0))</f>
        <v>D</v>
      </c>
      <c r="F286" s="313">
        <f>IF($I286="","",VLOOKUP($I286,MASTER!$G:$CF,27,0))</f>
        <v>100</v>
      </c>
      <c r="G286" s="759">
        <f t="shared" si="240"/>
        <v>120</v>
      </c>
      <c r="H286" s="314">
        <f t="shared" si="241"/>
        <v>2</v>
      </c>
      <c r="I286" s="171" t="s">
        <v>1397</v>
      </c>
      <c r="J286" s="385"/>
      <c r="K286" s="384"/>
      <c r="L286" s="245">
        <v>120</v>
      </c>
      <c r="M286" s="315"/>
      <c r="N286" s="316"/>
      <c r="O286" s="317"/>
      <c r="P286" s="341">
        <f>IF($I286="","",VLOOKUP($I286,MASTER!$G:$CF,65,0))</f>
        <v>3</v>
      </c>
      <c r="Q286" s="341">
        <v>8</v>
      </c>
      <c r="R286" s="347">
        <f t="shared" si="242"/>
        <v>16</v>
      </c>
      <c r="S286" s="341">
        <f>IF($I286="","",VLOOKUP($I286,MASTER!$G:$CF,39,0))</f>
        <v>0</v>
      </c>
      <c r="T286" s="341">
        <v>2</v>
      </c>
      <c r="U286" s="341"/>
      <c r="V286" s="348">
        <f t="shared" si="243"/>
        <v>18</v>
      </c>
      <c r="W286" s="349">
        <f t="shared" si="244"/>
        <v>6</v>
      </c>
      <c r="X286" s="350">
        <f t="shared" si="245"/>
        <v>18</v>
      </c>
      <c r="Y286" s="740">
        <f t="shared" si="246"/>
        <v>400</v>
      </c>
      <c r="Z286" s="102">
        <f>+AA284</f>
        <v>0.77222222222222214</v>
      </c>
      <c r="AA286" s="318">
        <f>IF(I286="","",Z286+X286/1440)</f>
        <v>0.7847222222222221</v>
      </c>
      <c r="AB286" s="318"/>
      <c r="AC286" s="318"/>
      <c r="AD286" s="318"/>
      <c r="AE286" s="93">
        <f>IFERROR(IF($I286="","",VLOOKUP($I286,MASTER!$G:$CF,60,0))*$X286,0)</f>
        <v>18</v>
      </c>
      <c r="AF286" s="93">
        <f>IFERROR(IF($I286="","",VLOOKUP($I286,MASTER!$G:$CF,61,0))*$X286,0)</f>
        <v>18</v>
      </c>
      <c r="AG286" s="93">
        <f>IFERROR(IF($I286="","",VLOOKUP($I286,MASTER!$G:$CF,62,0))*$X286,0)</f>
        <v>18</v>
      </c>
      <c r="AH286" s="93">
        <f>IFERROR(IF($I286="","",VLOOKUP($I286,MASTER!$G:$CF,63,0))*$X286,0)</f>
        <v>0</v>
      </c>
      <c r="AI286" s="177"/>
      <c r="AJ286" s="319"/>
      <c r="AK286" s="106">
        <f>IF(L286="",0,P286*L286)</f>
        <v>360</v>
      </c>
      <c r="AL286" s="320">
        <f>J286</f>
        <v>0</v>
      </c>
      <c r="AM286" s="321">
        <f t="shared" ref="AM286" si="292">Z286</f>
        <v>0.77222222222222214</v>
      </c>
      <c r="AN286" s="322">
        <f t="shared" ref="AN286" si="293">IF(L286="","",L286*P286)</f>
        <v>360</v>
      </c>
      <c r="AO286" s="323">
        <f>IF(X286="","",X286*P286)</f>
        <v>54</v>
      </c>
      <c r="AP286" s="324">
        <f>+X286/(60*24)</f>
        <v>1.2500000000000001E-2</v>
      </c>
    </row>
    <row r="287" spans="1:42" ht="50.1" customHeight="1">
      <c r="A287" s="271" t="e">
        <f>VLOOKUP($I287,MASTER!$B:$B,2,0)</f>
        <v>#N/A</v>
      </c>
      <c r="C287" s="92"/>
      <c r="D287" s="93" t="str">
        <f>IF($I287="","",VLOOKUP($I287,MASTER!$G:$CF,2,0))</f>
        <v>RC-2764</v>
      </c>
      <c r="E287" s="93" t="str">
        <f>IF($I287="","",VLOOKUP($I287,MASTER!$G:$CF,25,0))</f>
        <v>KHS</v>
      </c>
      <c r="F287" s="93">
        <f>IF($I287="","",VLOOKUP($I287,MASTER!$G:$CF,27,0))</f>
        <v>600</v>
      </c>
      <c r="G287" s="759">
        <f t="shared" si="240"/>
        <v>300</v>
      </c>
      <c r="H287" s="94">
        <f t="shared" si="241"/>
        <v>1</v>
      </c>
      <c r="I287" s="171" t="s">
        <v>840</v>
      </c>
      <c r="J287" s="385"/>
      <c r="K287" s="384"/>
      <c r="L287" s="245">
        <v>300</v>
      </c>
      <c r="M287" s="97"/>
      <c r="N287" s="226"/>
      <c r="O287" s="98"/>
      <c r="P287" s="341">
        <f>IF($I287="","",VLOOKUP($I287,MASTER!$G:$CF,65,0))</f>
        <v>1</v>
      </c>
      <c r="Q287" s="341">
        <v>8</v>
      </c>
      <c r="R287" s="347">
        <f t="shared" si="242"/>
        <v>40</v>
      </c>
      <c r="S287" s="341">
        <f>IF($I287="","",VLOOKUP($I287,MASTER!$G:$CF,39,0))</f>
        <v>0</v>
      </c>
      <c r="T287" s="341">
        <f>IF($I287="","",VLOOKUP($I287,MASTER!$G:$CF,38,0))</f>
        <v>5</v>
      </c>
      <c r="U287" s="341"/>
      <c r="V287" s="348">
        <f t="shared" si="243"/>
        <v>45</v>
      </c>
      <c r="W287" s="349">
        <f t="shared" si="244"/>
        <v>5</v>
      </c>
      <c r="X287" s="350">
        <f t="shared" si="245"/>
        <v>45</v>
      </c>
      <c r="Y287" s="740">
        <f t="shared" si="246"/>
        <v>400</v>
      </c>
      <c r="Z287" s="102">
        <f>+AA285</f>
        <v>0.79999999999999993</v>
      </c>
      <c r="AA287" s="102">
        <f>IF(I287="","",Z287+X287/1440)</f>
        <v>0.83124999999999993</v>
      </c>
      <c r="AB287" s="102"/>
      <c r="AC287" s="102"/>
      <c r="AD287" s="102"/>
      <c r="AE287" s="93">
        <f>IFERROR(IF($I287="","",VLOOKUP($I287,MASTER!$G:$CF,60,0))*$X287,0)</f>
        <v>0</v>
      </c>
      <c r="AF287" s="93">
        <f>IFERROR(IF($I287="","",VLOOKUP($I287,MASTER!$G:$CF,61,0))*$X287,0)</f>
        <v>0</v>
      </c>
      <c r="AG287" s="93">
        <f>IFERROR(IF($I287="","",VLOOKUP($I287,MASTER!$G:$CF,62,0))*$X287,0)</f>
        <v>0</v>
      </c>
      <c r="AH287" s="93">
        <f>IFERROR(IF($I287="","",VLOOKUP($I287,MASTER!$G:$CF,63,0))*$X287,0)</f>
        <v>45</v>
      </c>
      <c r="AI287" s="177"/>
      <c r="AJ287" s="103"/>
      <c r="AK287" s="106">
        <f t="shared" ref="AK287" si="294">IF(L287="",0,P287*L287)</f>
        <v>300</v>
      </c>
      <c r="AL287">
        <f>J287</f>
        <v>0</v>
      </c>
      <c r="AM287" s="104">
        <f>Z287</f>
        <v>0.79999999999999993</v>
      </c>
      <c r="AN287" s="105">
        <f>IF(L287="","",L287*P287)</f>
        <v>300</v>
      </c>
      <c r="AO287" s="106">
        <f>IF(X287="","",X287*P287)</f>
        <v>45</v>
      </c>
      <c r="AP287" s="107">
        <f>+X287/(60*24)</f>
        <v>3.125E-2</v>
      </c>
    </row>
    <row r="288" spans="1:42" ht="50.1" customHeight="1">
      <c r="A288" s="271" t="e">
        <f>VLOOKUP($I288,MASTER!$B:$B,2,0)</f>
        <v>#N/A</v>
      </c>
      <c r="C288" s="92"/>
      <c r="D288" s="93" t="str">
        <f>IF($I288="","",VLOOKUP($I288,MASTER!$G:$CF,2,0))</f>
        <v>57418-BZ020-00</v>
      </c>
      <c r="E288" s="93" t="str">
        <f>IF($I288="","",VLOOKUP($I288,MASTER!$G:$CF,25,0))</f>
        <v>C</v>
      </c>
      <c r="F288" s="93">
        <f>IF($I288="","",VLOOKUP($I288,MASTER!$G:$CF,27,0))</f>
        <v>100</v>
      </c>
      <c r="G288" s="759">
        <f t="shared" ref="G288:G327" si="295">L288</f>
        <v>600</v>
      </c>
      <c r="H288" s="94">
        <f t="shared" ref="H288:H326" si="296">IF($L288&lt;$F288="0","0",IF($L288="","",ROUNDUP(L288/F288,0)))</f>
        <v>6</v>
      </c>
      <c r="I288" s="171" t="s">
        <v>839</v>
      </c>
      <c r="J288" s="385"/>
      <c r="K288" s="384"/>
      <c r="L288" s="245">
        <v>600</v>
      </c>
      <c r="M288" s="97"/>
      <c r="N288" s="226"/>
      <c r="O288" s="98"/>
      <c r="P288" s="341">
        <f>IF($I288="","",VLOOKUP($I288,MASTER!$G:$CF,65,0))</f>
        <v>3</v>
      </c>
      <c r="Q288" s="341">
        <v>8</v>
      </c>
      <c r="R288" s="347">
        <f t="shared" ref="R288:R327" si="297">IF(L288="","",+Q288*L288/60)</f>
        <v>80</v>
      </c>
      <c r="S288" s="341">
        <f>IF($I288="","",VLOOKUP($I288,MASTER!$G:$CF,39,0))</f>
        <v>0</v>
      </c>
      <c r="T288" s="341">
        <f>IF($I288="","",VLOOKUP($I288,MASTER!$G:$CF,38,0))</f>
        <v>5</v>
      </c>
      <c r="U288" s="341"/>
      <c r="V288" s="348">
        <f t="shared" ref="V288:V327" si="298">IF(I288="","",SUM(R288:T288))</f>
        <v>85</v>
      </c>
      <c r="W288" s="349">
        <f t="shared" ref="W288:W327" si="299">IF(I288="","",(S288+T288)*P288)</f>
        <v>15</v>
      </c>
      <c r="X288" s="350">
        <f t="shared" ref="X288:X327" si="300">IF(V288="","",ROUNDUP(V288,0))</f>
        <v>85</v>
      </c>
      <c r="Y288" s="740">
        <f t="shared" ref="Y288:Y327" si="301">+L288/X288*60</f>
        <v>423.52941176470586</v>
      </c>
      <c r="Z288" s="102">
        <f>+AA286</f>
        <v>0.7847222222222221</v>
      </c>
      <c r="AA288" s="102">
        <f t="shared" ref="AA288" si="302">IF(I288="","",Z288+X288/1440)</f>
        <v>0.84374999999999989</v>
      </c>
      <c r="AB288" s="102"/>
      <c r="AC288" s="102"/>
      <c r="AD288" s="102"/>
      <c r="AE288" s="93">
        <f>IFERROR(IF($I288="","",VLOOKUP($I288,MASTER!$G:$CF,60,0))*$X288,0)</f>
        <v>85</v>
      </c>
      <c r="AF288" s="93">
        <f>IFERROR(IF($I288="","",VLOOKUP($I288,MASTER!$G:$CF,61,0))*$X288,0)</f>
        <v>85</v>
      </c>
      <c r="AG288" s="93">
        <f>IFERROR(IF($I288="","",VLOOKUP($I288,MASTER!$G:$CF,62,0))*$X288,0)</f>
        <v>85</v>
      </c>
      <c r="AH288" s="93">
        <f>IFERROR(IF($I288="","",VLOOKUP($I288,MASTER!$G:$CF,63,0))*$X288,0)</f>
        <v>0</v>
      </c>
      <c r="AI288" s="177"/>
      <c r="AJ288" s="103"/>
      <c r="AK288" s="106">
        <f>IF(L288="",0,P288*L288)</f>
        <v>1800</v>
      </c>
      <c r="AL288">
        <f>J288</f>
        <v>0</v>
      </c>
      <c r="AM288" s="104">
        <f>Z288</f>
        <v>0.7847222222222221</v>
      </c>
      <c r="AN288" s="105">
        <f>IF(L288="","",L288*P288)</f>
        <v>1800</v>
      </c>
      <c r="AO288" s="106">
        <f>IF(X288="","",X288*P288)</f>
        <v>255</v>
      </c>
      <c r="AP288" s="107">
        <f>+X288/(60*24)</f>
        <v>5.9027777777777776E-2</v>
      </c>
    </row>
    <row r="289" spans="1:42" ht="50.1" customHeight="1">
      <c r="A289" s="271" t="e">
        <f>VLOOKUP($I289,MASTER!$B:$B,2,0)</f>
        <v>#N/A</v>
      </c>
      <c r="C289" s="92"/>
      <c r="D289" s="93" t="str">
        <f>IF($I289="","",VLOOKUP($I289,MASTER!$G:$CF,2,0))</f>
        <v>IB-016</v>
      </c>
      <c r="E289" s="93" t="str">
        <f>IF($I289="","",VLOOKUP($I289,MASTER!$G:$CF,25,0))</f>
        <v>KAYU</v>
      </c>
      <c r="F289" s="93">
        <f>IF($I289="","",VLOOKUP($I289,MASTER!$G:$CF,27,0))</f>
        <v>240</v>
      </c>
      <c r="G289" s="759">
        <f t="shared" si="295"/>
        <v>300</v>
      </c>
      <c r="H289" s="94">
        <f t="shared" si="296"/>
        <v>2</v>
      </c>
      <c r="I289" s="171" t="s">
        <v>548</v>
      </c>
      <c r="J289" s="385"/>
      <c r="K289" s="384"/>
      <c r="L289" s="245">
        <v>300</v>
      </c>
      <c r="M289" s="97"/>
      <c r="N289" s="226"/>
      <c r="O289" s="98"/>
      <c r="P289" s="341">
        <f>IF($I289="","",VLOOKUP($I289,MASTER!$G:$CF,65,0))</f>
        <v>1</v>
      </c>
      <c r="Q289" s="341">
        <v>8</v>
      </c>
      <c r="R289" s="347">
        <f t="shared" si="297"/>
        <v>40</v>
      </c>
      <c r="S289" s="341">
        <f>IF($I289="","",VLOOKUP($I289,MASTER!$G:$CF,39,0))</f>
        <v>0</v>
      </c>
      <c r="T289" s="341">
        <v>5</v>
      </c>
      <c r="U289" s="341"/>
      <c r="V289" s="348">
        <f t="shared" si="298"/>
        <v>45</v>
      </c>
      <c r="W289" s="349">
        <f t="shared" si="299"/>
        <v>5</v>
      </c>
      <c r="X289" s="350">
        <f t="shared" si="300"/>
        <v>45</v>
      </c>
      <c r="Y289" s="740">
        <f t="shared" si="301"/>
        <v>400</v>
      </c>
      <c r="Z289" s="102">
        <f>+AA287</f>
        <v>0.83124999999999993</v>
      </c>
      <c r="AA289" s="102">
        <f>IF(I289="","",Z289+X289/1440)</f>
        <v>0.86249999999999993</v>
      </c>
      <c r="AB289" s="102"/>
      <c r="AC289" s="102"/>
      <c r="AD289" s="102"/>
      <c r="AE289" s="93">
        <f>IFERROR(IF($I289="","",VLOOKUP($I289,MASTER!$G:$CF,60,0))*$X289,0)</f>
        <v>0</v>
      </c>
      <c r="AF289" s="93">
        <f>IFERROR(IF($I289="","",VLOOKUP($I289,MASTER!$G:$CF,61,0))*$X289,0)</f>
        <v>0</v>
      </c>
      <c r="AG289" s="93">
        <f>IFERROR(IF($I289="","",VLOOKUP($I289,MASTER!$G:$CF,62,0))*$X289,0)</f>
        <v>0</v>
      </c>
      <c r="AH289" s="93">
        <f>IFERROR(IF($I289="","",VLOOKUP($I289,MASTER!$G:$CF,63,0))*$X289,0)</f>
        <v>45</v>
      </c>
      <c r="AI289" s="177"/>
      <c r="AJ289" s="103"/>
      <c r="AK289" s="106">
        <f>IF(L289="",0,P289*L289)</f>
        <v>300</v>
      </c>
      <c r="AL289">
        <f>J289</f>
        <v>0</v>
      </c>
      <c r="AM289" s="104">
        <f>Z289</f>
        <v>0.83124999999999993</v>
      </c>
      <c r="AN289" s="105">
        <f>IF(L289="","",L289*P289)</f>
        <v>300</v>
      </c>
      <c r="AO289" s="106">
        <f>IF(X289="","",X289*P289)</f>
        <v>45</v>
      </c>
      <c r="AP289" s="107">
        <f>+X289/(60*24)</f>
        <v>3.125E-2</v>
      </c>
    </row>
    <row r="290" spans="1:42" ht="50.1" customHeight="1">
      <c r="A290" s="271" t="e">
        <f>VLOOKUP($I290,MASTER!$B:$B,2,0)</f>
        <v>#N/A</v>
      </c>
      <c r="C290" s="92"/>
      <c r="D290" s="93" t="str">
        <f>IF($I290="","",VLOOKUP($I290,MASTER!$G:$CF,2,0))</f>
        <v>57417-BZ120-00</v>
      </c>
      <c r="E290" s="93" t="str">
        <f>IF($I290="","",VLOOKUP($I290,MASTER!$G:$CF,25,0))</f>
        <v>C</v>
      </c>
      <c r="F290" s="93">
        <f>IF($I290="","",VLOOKUP($I290,MASTER!$G:$CF,27,0))</f>
        <v>100</v>
      </c>
      <c r="G290" s="759">
        <f t="shared" si="295"/>
        <v>300</v>
      </c>
      <c r="H290" s="94">
        <f t="shared" si="296"/>
        <v>3</v>
      </c>
      <c r="I290" s="171" t="s">
        <v>841</v>
      </c>
      <c r="J290" s="385"/>
      <c r="K290" s="384"/>
      <c r="L290" s="245">
        <v>300</v>
      </c>
      <c r="M290" s="97"/>
      <c r="N290" s="226"/>
      <c r="O290" s="98"/>
      <c r="P290" s="341">
        <f>IF($I290="","",VLOOKUP($I290,MASTER!$G:$CF,65,0))</f>
        <v>3</v>
      </c>
      <c r="Q290" s="341">
        <v>8</v>
      </c>
      <c r="R290" s="347">
        <f t="shared" si="297"/>
        <v>40</v>
      </c>
      <c r="S290" s="341">
        <f>IF($I290="","",VLOOKUP($I290,MASTER!$G:$CF,39,0))</f>
        <v>0</v>
      </c>
      <c r="T290" s="341">
        <f>IF($I290="","",VLOOKUP($I290,MASTER!$G:$CF,38,0))</f>
        <v>5</v>
      </c>
      <c r="U290" s="341"/>
      <c r="V290" s="348">
        <f t="shared" si="298"/>
        <v>45</v>
      </c>
      <c r="W290" s="349">
        <f t="shared" si="299"/>
        <v>15</v>
      </c>
      <c r="X290" s="350">
        <f t="shared" si="300"/>
        <v>45</v>
      </c>
      <c r="Y290" s="740">
        <f t="shared" si="301"/>
        <v>400</v>
      </c>
      <c r="Z290" s="102">
        <f>+AA288</f>
        <v>0.84374999999999989</v>
      </c>
      <c r="AA290" s="102">
        <f t="shared" ref="AA290" si="303">IF(I290="","",Z290+X290/1440)</f>
        <v>0.87499999999999989</v>
      </c>
      <c r="AB290" s="102"/>
      <c r="AC290" s="102"/>
      <c r="AD290" s="102"/>
      <c r="AE290" s="93">
        <f>IFERROR(IF($I290="","",VLOOKUP($I290,MASTER!$G:$CF,60,0))*$X290,0)</f>
        <v>45</v>
      </c>
      <c r="AF290" s="93">
        <f>IFERROR(IF($I290="","",VLOOKUP($I290,MASTER!$G:$CF,61,0))*$X290,0)</f>
        <v>45</v>
      </c>
      <c r="AG290" s="93">
        <f>IFERROR(IF($I290="","",VLOOKUP($I290,MASTER!$G:$CF,62,0))*$X290,0)</f>
        <v>45</v>
      </c>
      <c r="AH290" s="93">
        <f>IFERROR(IF($I290="","",VLOOKUP($I290,MASTER!$G:$CF,63,0))*$X290,0)</f>
        <v>0</v>
      </c>
      <c r="AI290" s="177"/>
      <c r="AJ290" s="103"/>
      <c r="AK290" s="106">
        <f>IF(L290="",0,P290*L290)</f>
        <v>900</v>
      </c>
      <c r="AL290">
        <f t="shared" ref="AL290" si="304">J290</f>
        <v>0</v>
      </c>
      <c r="AM290" s="104">
        <f t="shared" ref="AM290:AM296" si="305">Z290</f>
        <v>0.84374999999999989</v>
      </c>
      <c r="AN290" s="105">
        <f t="shared" ref="AN290:AN296" si="306">IF(L290="","",L290*P290)</f>
        <v>900</v>
      </c>
      <c r="AO290" s="106">
        <f t="shared" ref="AO290:AO296" si="307">IF(X290="","",X290*P290)</f>
        <v>135</v>
      </c>
      <c r="AP290" s="107">
        <f t="shared" ref="AP290:AP296" si="308">+X290/(60*24)</f>
        <v>3.125E-2</v>
      </c>
    </row>
    <row r="291" spans="1:42" ht="50.1" customHeight="1">
      <c r="A291" s="271" t="e">
        <f>VLOOKUP($I291,MASTER!$B:$B,2,0)</f>
        <v>#N/A</v>
      </c>
      <c r="C291" s="92"/>
      <c r="D291" s="93"/>
      <c r="E291" s="93"/>
      <c r="F291" s="93"/>
      <c r="G291" s="759"/>
      <c r="H291" s="94"/>
      <c r="I291" s="171" t="s">
        <v>657</v>
      </c>
      <c r="J291" s="385"/>
      <c r="K291" s="384"/>
      <c r="L291" s="245"/>
      <c r="M291" s="97"/>
      <c r="N291" s="226"/>
      <c r="O291" s="98"/>
      <c r="P291" s="341"/>
      <c r="Q291" s="341"/>
      <c r="R291" s="347"/>
      <c r="S291" s="341"/>
      <c r="T291" s="341"/>
      <c r="U291" s="341"/>
      <c r="V291" s="348"/>
      <c r="W291" s="349"/>
      <c r="X291" s="350"/>
      <c r="Y291" s="740"/>
      <c r="Z291" s="102"/>
      <c r="AA291" s="102"/>
      <c r="AB291" s="102"/>
      <c r="AC291" s="102"/>
      <c r="AD291" s="194"/>
      <c r="AE291" s="93">
        <f>IFERROR(IF($I291="","",VLOOKUP($I291,MASTER!$G:$CF,60,0))*$X291,0)</f>
        <v>0</v>
      </c>
      <c r="AF291" s="93">
        <f>IFERROR(IF($I291="","",VLOOKUP($I291,MASTER!$G:$CF,61,0))*$X291,0)</f>
        <v>0</v>
      </c>
      <c r="AG291" s="93">
        <f>IFERROR(IF($I291="","",VLOOKUP($I291,MASTER!$G:$CF,62,0))*$X291,0)</f>
        <v>0</v>
      </c>
      <c r="AH291" s="93">
        <f>IFERROR(IF($I291="","",VLOOKUP($I291,MASTER!$G:$CF,63,0))*$X291,0)</f>
        <v>0</v>
      </c>
      <c r="AI291" s="177"/>
      <c r="AJ291" s="103"/>
      <c r="AK291" s="106">
        <f>IF(L291="",0,P291*L291)</f>
        <v>0</v>
      </c>
      <c r="AL291">
        <f>J291</f>
        <v>0</v>
      </c>
      <c r="AM291" s="104">
        <f>Z291</f>
        <v>0</v>
      </c>
      <c r="AN291" s="105" t="str">
        <f>IF(L291="","",L291*P291)</f>
        <v/>
      </c>
      <c r="AO291" s="106" t="str">
        <f>IF(X291="","",X291*P291)</f>
        <v/>
      </c>
      <c r="AP291" s="107">
        <f>+X291/(60*24)</f>
        <v>0</v>
      </c>
    </row>
    <row r="292" spans="1:42" ht="50.1" customHeight="1" thickBot="1">
      <c r="A292" s="271" t="e">
        <f>VLOOKUP($I292,MASTER!$B:$B,2,0)</f>
        <v>#REF!</v>
      </c>
      <c r="C292" s="92"/>
      <c r="D292" s="93"/>
      <c r="E292" s="93"/>
      <c r="F292" s="93"/>
      <c r="G292" s="759"/>
      <c r="H292" s="94"/>
      <c r="I292" s="171" t="s">
        <v>536</v>
      </c>
      <c r="J292" s="385"/>
      <c r="K292" s="384"/>
      <c r="L292" s="245"/>
      <c r="M292" s="97"/>
      <c r="N292" s="226"/>
      <c r="O292" s="98"/>
      <c r="P292" s="341"/>
      <c r="Q292" s="341"/>
      <c r="R292" s="347"/>
      <c r="S292" s="341"/>
      <c r="T292" s="341"/>
      <c r="U292" s="341"/>
      <c r="V292" s="348"/>
      <c r="W292" s="349"/>
      <c r="X292" s="350"/>
      <c r="Y292" s="740"/>
      <c r="Z292" s="102"/>
      <c r="AA292" s="102"/>
      <c r="AB292" s="102"/>
      <c r="AC292" s="102"/>
      <c r="AD292" s="194"/>
      <c r="AE292" s="93">
        <f>IFERROR(IF($I292="","",VLOOKUP($I292,MASTER!$G:$CF,60,0))*$X292,0)</f>
        <v>0</v>
      </c>
      <c r="AF292" s="93">
        <f>IFERROR(IF($I292="","",VLOOKUP($I292,MASTER!$G:$CF,61,0))*$X292,0)</f>
        <v>0</v>
      </c>
      <c r="AG292" s="93">
        <f>IFERROR(IF($I292="","",VLOOKUP($I292,MASTER!$G:$CF,62,0))*$X292,0)</f>
        <v>0</v>
      </c>
      <c r="AH292" s="93">
        <f>IFERROR(IF($I292="","",VLOOKUP($I292,MASTER!$G:$CF,63,0))*$X292,0)</f>
        <v>0</v>
      </c>
      <c r="AI292" s="177"/>
      <c r="AJ292" s="103"/>
      <c r="AK292" s="106">
        <f t="shared" ref="AK292" si="309">IF(L292="",0,P292*L292)</f>
        <v>0</v>
      </c>
      <c r="AL292">
        <f>J292</f>
        <v>0</v>
      </c>
      <c r="AM292" s="104">
        <f>Z292</f>
        <v>0</v>
      </c>
      <c r="AN292" s="105" t="str">
        <f>IF(L292="","",L292*P292)</f>
        <v/>
      </c>
      <c r="AO292" s="106" t="str">
        <f>IF(X292="","",X292*P292)</f>
        <v/>
      </c>
      <c r="AP292" s="107">
        <f>+X292/(60*24)</f>
        <v>0</v>
      </c>
    </row>
    <row r="293" spans="1:42" ht="50.1" hidden="1" customHeight="1">
      <c r="A293" s="271" t="e">
        <f>VLOOKUP($I293,MASTER!$B:$B,2,0)</f>
        <v>#N/A</v>
      </c>
      <c r="C293" s="92"/>
      <c r="D293" s="93" t="str">
        <f>IF($I293="","",VLOOKUP($I293,MASTER!$G:$CF,2,0))</f>
        <v/>
      </c>
      <c r="E293" s="93" t="str">
        <f>IF($I293="","",VLOOKUP($I293,MASTER!$G:$CF,25,0))</f>
        <v/>
      </c>
      <c r="F293" s="93" t="str">
        <f>IF($I293="","",VLOOKUP($I293,MASTER!$G:$CF,27,0))</f>
        <v/>
      </c>
      <c r="G293" s="759">
        <f t="shared" si="295"/>
        <v>0</v>
      </c>
      <c r="H293" s="94" t="str">
        <f t="shared" si="296"/>
        <v/>
      </c>
      <c r="I293" s="171"/>
      <c r="J293" s="385"/>
      <c r="K293" s="384"/>
      <c r="L293" s="245"/>
      <c r="M293" s="97"/>
      <c r="N293" s="226"/>
      <c r="O293" s="98"/>
      <c r="P293" s="341" t="str">
        <f>IF($I293="","",VLOOKUP($I293,MASTER!$G:$CF,65,0))</f>
        <v/>
      </c>
      <c r="Q293" s="341" t="str">
        <f>IF($I293="","",VLOOKUP($I293,MASTER!$G:$CF,37,0))</f>
        <v/>
      </c>
      <c r="R293" s="347" t="str">
        <f t="shared" si="297"/>
        <v/>
      </c>
      <c r="S293" s="341" t="str">
        <f>IF($I293="","",VLOOKUP($I293,MASTER!$G:$CF,39,0))</f>
        <v/>
      </c>
      <c r="T293" s="341" t="str">
        <f>IF($I293="","",VLOOKUP($I293,MASTER!$G:$CF,38,0))</f>
        <v/>
      </c>
      <c r="U293" s="341"/>
      <c r="V293" s="348" t="str">
        <f t="shared" si="298"/>
        <v/>
      </c>
      <c r="W293" s="349" t="str">
        <f t="shared" si="299"/>
        <v/>
      </c>
      <c r="X293" s="350" t="str">
        <f t="shared" si="300"/>
        <v/>
      </c>
      <c r="Y293" s="740" t="e">
        <f t="shared" si="301"/>
        <v>#VALUE!</v>
      </c>
      <c r="Z293" s="102">
        <f>+AA290</f>
        <v>0.87499999999999989</v>
      </c>
      <c r="AA293" s="102" t="str">
        <f>IF(I293="","",Z293+X293/1440)</f>
        <v/>
      </c>
      <c r="AB293" s="102"/>
      <c r="AC293" s="102"/>
      <c r="AD293" s="102"/>
      <c r="AE293" s="93">
        <f>IFERROR(IF($I293="","",VLOOKUP($I293,MASTER!$G:$CF,60,0))*$X293,0)</f>
        <v>0</v>
      </c>
      <c r="AF293" s="93">
        <f>IFERROR(IF($I293="","",VLOOKUP($I293,MASTER!$G:$CF,61,0))*$X293,0)</f>
        <v>0</v>
      </c>
      <c r="AG293" s="93">
        <f>IFERROR(IF($I293="","",VLOOKUP($I293,MASTER!$G:$CF,62,0))*$X293,0)</f>
        <v>0</v>
      </c>
      <c r="AH293" s="93">
        <f>IFERROR(IF($I293="","",VLOOKUP($I293,MASTER!$G:$CF,63,0))*$X293,0)</f>
        <v>0</v>
      </c>
      <c r="AI293" s="177"/>
      <c r="AJ293" s="103"/>
      <c r="AK293" s="106">
        <f t="shared" ref="AK293" si="310">IF(L293="",0,P293*L293)</f>
        <v>0</v>
      </c>
      <c r="AL293">
        <f>I293</f>
        <v>0</v>
      </c>
      <c r="AM293" s="104">
        <f t="shared" si="305"/>
        <v>0.87499999999999989</v>
      </c>
      <c r="AN293" s="105" t="str">
        <f t="shared" si="306"/>
        <v/>
      </c>
      <c r="AO293" s="106" t="str">
        <f t="shared" si="307"/>
        <v/>
      </c>
      <c r="AP293" s="107" t="e">
        <f t="shared" si="308"/>
        <v>#VALUE!</v>
      </c>
    </row>
    <row r="294" spans="1:42" ht="50.1" hidden="1" customHeight="1">
      <c r="A294" s="271" t="e">
        <f>VLOOKUP($I294,MASTER!$B:$B,2,0)</f>
        <v>#N/A</v>
      </c>
      <c r="C294" s="92"/>
      <c r="D294" s="93" t="str">
        <f>IF($I294="","",VLOOKUP($I294,MASTER!$G:$CF,2,0))</f>
        <v/>
      </c>
      <c r="E294" s="93" t="str">
        <f>IF($I294="","",VLOOKUP($I294,MASTER!$G:$CF,25,0))</f>
        <v/>
      </c>
      <c r="F294" s="93" t="str">
        <f>IF($I294="","",VLOOKUP($I294,MASTER!$G:$CF,27,0))</f>
        <v/>
      </c>
      <c r="G294" s="759">
        <f t="shared" si="295"/>
        <v>0</v>
      </c>
      <c r="H294" s="94" t="str">
        <f t="shared" si="296"/>
        <v/>
      </c>
      <c r="I294" s="171"/>
      <c r="J294" s="385"/>
      <c r="K294" s="384"/>
      <c r="L294" s="245"/>
      <c r="M294" s="97"/>
      <c r="N294" s="226"/>
      <c r="O294" s="98"/>
      <c r="P294" s="341" t="str">
        <f>IF($I294="","",VLOOKUP($I294,MASTER!$G:$CF,65,0))</f>
        <v/>
      </c>
      <c r="Q294" s="341">
        <v>8</v>
      </c>
      <c r="R294" s="347" t="str">
        <f t="shared" si="297"/>
        <v/>
      </c>
      <c r="S294" s="341" t="str">
        <f>IF($I294="","",VLOOKUP($I294,MASTER!$G:$CF,39,0))</f>
        <v/>
      </c>
      <c r="T294" s="341"/>
      <c r="U294" s="341"/>
      <c r="V294" s="348" t="str">
        <f t="shared" si="298"/>
        <v/>
      </c>
      <c r="W294" s="349" t="str">
        <f t="shared" si="299"/>
        <v/>
      </c>
      <c r="X294" s="350" t="str">
        <f t="shared" si="300"/>
        <v/>
      </c>
      <c r="Y294" s="740" t="e">
        <f t="shared" si="301"/>
        <v>#VALUE!</v>
      </c>
      <c r="Z294" s="102" t="str">
        <f>+AA293</f>
        <v/>
      </c>
      <c r="AA294" s="102" t="str">
        <f t="shared" ref="AA294:AA296" si="311">IF(I294="","",Z294+X294/1440)</f>
        <v/>
      </c>
      <c r="AB294" s="102"/>
      <c r="AC294" s="102"/>
      <c r="AD294" s="194"/>
      <c r="AE294" s="93">
        <f>IFERROR(IF($I294="","",VLOOKUP($I294,MASTER!$G:$CF,60,0))*$X294,0)</f>
        <v>0</v>
      </c>
      <c r="AF294" s="93">
        <f>IFERROR(IF($I294="","",VLOOKUP($I294,MASTER!$G:$CF,61,0))*$X294,0)</f>
        <v>0</v>
      </c>
      <c r="AG294" s="93">
        <f>IFERROR(IF($I294="","",VLOOKUP($I294,MASTER!$G:$CF,62,0))*$X294,0)</f>
        <v>0</v>
      </c>
      <c r="AH294" s="93">
        <f>IFERROR(IF($I294="","",VLOOKUP($I294,MASTER!$G:$CF,63,0))*$X294,0)</f>
        <v>0</v>
      </c>
      <c r="AI294" s="177"/>
      <c r="AJ294" s="103"/>
      <c r="AK294" s="106">
        <f>IF(L294="",0,P294*L294)</f>
        <v>0</v>
      </c>
      <c r="AL294">
        <f t="shared" ref="AL294" si="312">J294</f>
        <v>0</v>
      </c>
      <c r="AM294" s="104" t="str">
        <f t="shared" si="305"/>
        <v/>
      </c>
      <c r="AN294" s="105" t="str">
        <f t="shared" si="306"/>
        <v/>
      </c>
      <c r="AO294" s="106" t="str">
        <f t="shared" si="307"/>
        <v/>
      </c>
      <c r="AP294" s="107" t="e">
        <f t="shared" si="308"/>
        <v>#VALUE!</v>
      </c>
    </row>
    <row r="295" spans="1:42" ht="50.1" hidden="1" customHeight="1">
      <c r="A295" s="271" t="e">
        <f>VLOOKUP($I295,MASTER!$B:$B,2,0)</f>
        <v>#N/A</v>
      </c>
      <c r="C295" s="92"/>
      <c r="D295" s="93" t="str">
        <f>IF($I295="","",VLOOKUP($I295,MASTER!$G:$CF,2,0))</f>
        <v/>
      </c>
      <c r="E295" s="93" t="str">
        <f>IF($I295="","",VLOOKUP($I295,MASTER!$G:$CF,25,0))</f>
        <v/>
      </c>
      <c r="F295" s="93" t="str">
        <f>IF($I295="","",VLOOKUP($I295,MASTER!$G:$CF,27,0))</f>
        <v/>
      </c>
      <c r="G295" s="759">
        <f t="shared" si="295"/>
        <v>0</v>
      </c>
      <c r="H295" s="94" t="str">
        <f t="shared" si="296"/>
        <v/>
      </c>
      <c r="I295" s="171"/>
      <c r="J295" s="385"/>
      <c r="K295" s="384"/>
      <c r="L295" s="245"/>
      <c r="M295" s="97"/>
      <c r="N295" s="226"/>
      <c r="O295" s="98"/>
      <c r="P295" s="341" t="str">
        <f>IF($I295="","",VLOOKUP($I295,MASTER!$G:$CF,65,0))</f>
        <v/>
      </c>
      <c r="Q295" s="341">
        <v>8</v>
      </c>
      <c r="R295" s="347" t="str">
        <f t="shared" si="297"/>
        <v/>
      </c>
      <c r="S295" s="341" t="str">
        <f>IF($I295="","",VLOOKUP($I295,MASTER!$G:$CF,39,0))</f>
        <v/>
      </c>
      <c r="T295" s="341"/>
      <c r="U295" s="341"/>
      <c r="V295" s="348" t="str">
        <f t="shared" si="298"/>
        <v/>
      </c>
      <c r="W295" s="349" t="str">
        <f t="shared" si="299"/>
        <v/>
      </c>
      <c r="X295" s="350" t="str">
        <f t="shared" si="300"/>
        <v/>
      </c>
      <c r="Y295" s="740" t="e">
        <f t="shared" si="301"/>
        <v>#VALUE!</v>
      </c>
      <c r="Z295" s="102" t="str">
        <f>+Z294</f>
        <v/>
      </c>
      <c r="AA295" s="102" t="str">
        <f t="shared" si="311"/>
        <v/>
      </c>
      <c r="AB295" s="102"/>
      <c r="AC295" s="102"/>
      <c r="AD295" s="102"/>
      <c r="AE295" s="93">
        <f>IFERROR(IF($I295="","",VLOOKUP($I295,MASTER!$G:$CF,60,0))*$X295,0)</f>
        <v>0</v>
      </c>
      <c r="AF295" s="93">
        <f>IFERROR(IF($I295="","",VLOOKUP($I295,MASTER!$G:$CF,61,0))*$X295,0)</f>
        <v>0</v>
      </c>
      <c r="AG295" s="93">
        <f>IFERROR(IF($I295="","",VLOOKUP($I295,MASTER!$G:$CF,62,0))*$X295,0)</f>
        <v>0</v>
      </c>
      <c r="AH295" s="93">
        <f>IFERROR(IF($I295="","",VLOOKUP($I295,MASTER!$G:$CF,63,0))*$X295,0)</f>
        <v>0</v>
      </c>
      <c r="AI295" s="177"/>
      <c r="AJ295" s="103"/>
      <c r="AK295" s="106">
        <f>IF(L295="",0,P295*L295)</f>
        <v>0</v>
      </c>
      <c r="AL295">
        <f>J295</f>
        <v>0</v>
      </c>
      <c r="AM295" s="104" t="str">
        <f t="shared" si="305"/>
        <v/>
      </c>
      <c r="AN295" s="105" t="str">
        <f t="shared" si="306"/>
        <v/>
      </c>
      <c r="AO295" s="106" t="str">
        <f t="shared" si="307"/>
        <v/>
      </c>
      <c r="AP295" s="107" t="e">
        <f t="shared" si="308"/>
        <v>#VALUE!</v>
      </c>
    </row>
    <row r="296" spans="1:42" ht="50.1" hidden="1" customHeight="1">
      <c r="A296" s="271" t="e">
        <f>VLOOKUP($I296,MASTER!$B:$B,2,0)</f>
        <v>#N/A</v>
      </c>
      <c r="C296" s="92"/>
      <c r="D296" s="93" t="str">
        <f>IF($I296="","",VLOOKUP($I296,MASTER!$G:$CF,2,0))</f>
        <v/>
      </c>
      <c r="E296" s="93" t="str">
        <f>IF($I296="","",VLOOKUP($I296,MASTER!$G:$CF,25,0))</f>
        <v/>
      </c>
      <c r="F296" s="93" t="str">
        <f>IF($I296="","",VLOOKUP($I296,MASTER!$G:$CF,27,0))</f>
        <v/>
      </c>
      <c r="G296" s="759">
        <f t="shared" si="295"/>
        <v>0</v>
      </c>
      <c r="H296" s="94" t="str">
        <f t="shared" si="296"/>
        <v/>
      </c>
      <c r="I296" s="171"/>
      <c r="J296" s="385"/>
      <c r="K296" s="384"/>
      <c r="L296" s="245"/>
      <c r="M296" s="97"/>
      <c r="N296" s="226"/>
      <c r="O296" s="98"/>
      <c r="P296" s="341" t="str">
        <f>IF($I296="","",VLOOKUP($I296,MASTER!$G:$CF,65,0))</f>
        <v/>
      </c>
      <c r="Q296" s="341" t="str">
        <f>IF($I296="","",VLOOKUP($I296,MASTER!$G:$CF,37,0))</f>
        <v/>
      </c>
      <c r="R296" s="347" t="str">
        <f t="shared" si="297"/>
        <v/>
      </c>
      <c r="S296" s="341" t="str">
        <f>IF($I296="","",VLOOKUP($I296,MASTER!$G:$CF,39,0))</f>
        <v/>
      </c>
      <c r="T296" s="341" t="str">
        <f>IF($I296="","",VLOOKUP($I296,MASTER!$G:$CF,38,0))</f>
        <v/>
      </c>
      <c r="U296" s="341"/>
      <c r="V296" s="348" t="str">
        <f t="shared" si="298"/>
        <v/>
      </c>
      <c r="W296" s="349" t="str">
        <f t="shared" si="299"/>
        <v/>
      </c>
      <c r="X296" s="350" t="str">
        <f t="shared" si="300"/>
        <v/>
      </c>
      <c r="Y296" s="740" t="e">
        <f t="shared" si="301"/>
        <v>#VALUE!</v>
      </c>
      <c r="Z296" s="102" t="str">
        <f>+AA294</f>
        <v/>
      </c>
      <c r="AA296" s="102" t="str">
        <f t="shared" si="311"/>
        <v/>
      </c>
      <c r="AB296" s="102"/>
      <c r="AC296" s="102"/>
      <c r="AD296" s="102"/>
      <c r="AE296" s="93">
        <f>IFERROR(IF($I296="","",VLOOKUP($I296,MASTER!$G:$CF,60,0))*$X296,0)</f>
        <v>0</v>
      </c>
      <c r="AF296" s="93">
        <f>IFERROR(IF($I296="","",VLOOKUP($I296,MASTER!$G:$CF,61,0))*$X296,0)</f>
        <v>0</v>
      </c>
      <c r="AG296" s="93">
        <f>IFERROR(IF($I296="","",VLOOKUP($I296,MASTER!$G:$CF,62,0))*$X296,0)</f>
        <v>0</v>
      </c>
      <c r="AH296" s="93">
        <f>IFERROR(IF($I296="","",VLOOKUP($I296,MASTER!$G:$CF,63,0))*$X296,0)</f>
        <v>0</v>
      </c>
      <c r="AI296" s="177"/>
      <c r="AJ296" s="103"/>
      <c r="AK296" s="106">
        <f>IF(L296="",0,P296*L296)</f>
        <v>0</v>
      </c>
      <c r="AL296">
        <f t="shared" ref="AL296:AL326" si="313">J296</f>
        <v>0</v>
      </c>
      <c r="AM296" s="104" t="str">
        <f t="shared" si="305"/>
        <v/>
      </c>
      <c r="AN296" s="105" t="str">
        <f t="shared" si="306"/>
        <v/>
      </c>
      <c r="AO296" s="106" t="str">
        <f t="shared" si="307"/>
        <v/>
      </c>
      <c r="AP296" s="107" t="e">
        <f t="shared" si="308"/>
        <v>#VALUE!</v>
      </c>
    </row>
    <row r="297" spans="1:42" ht="50.1" hidden="1" customHeight="1">
      <c r="A297" s="271" t="e">
        <f>VLOOKUP($I297,MASTER!$B:$B,2,0)</f>
        <v>#N/A</v>
      </c>
      <c r="C297" s="92"/>
      <c r="D297" s="93" t="str">
        <f>IF($I297="","",VLOOKUP($I297,MASTER!$G:$CF,2,0))</f>
        <v/>
      </c>
      <c r="E297" s="93" t="str">
        <f>IF($I297="","",VLOOKUP($I297,MASTER!$G:$CF,25,0))</f>
        <v/>
      </c>
      <c r="F297" s="93" t="str">
        <f>IF($I297="","",VLOOKUP($I297,MASTER!$G:$CF,27,0))</f>
        <v/>
      </c>
      <c r="G297" s="759">
        <f t="shared" ref="G297:G323" si="314">L297</f>
        <v>0</v>
      </c>
      <c r="H297" s="94" t="str">
        <f t="shared" ref="H297:H323" si="315">IF($L297&lt;$F297="0","0",IF($L297="","",ROUNDUP(L297/F297,0)))</f>
        <v/>
      </c>
      <c r="I297" s="171"/>
      <c r="J297" s="385"/>
      <c r="K297" s="384"/>
      <c r="L297" s="245"/>
      <c r="M297" s="97"/>
      <c r="N297" s="226"/>
      <c r="O297" s="98"/>
      <c r="P297" s="341" t="str">
        <f>IF($I297="","",VLOOKUP($I297,MASTER!$G:$CF,65,0))</f>
        <v/>
      </c>
      <c r="Q297" s="341" t="str">
        <f>IF($I297="","",VLOOKUP($I297,MASTER!$G:$CF,37,0))</f>
        <v/>
      </c>
      <c r="R297" s="347" t="str">
        <f t="shared" ref="R297:R323" si="316">IF(L297="","",+Q297*L297/60)</f>
        <v/>
      </c>
      <c r="S297" s="341" t="str">
        <f>IF($I297="","",VLOOKUP($I297,MASTER!$G:$CF,39,0))</f>
        <v/>
      </c>
      <c r="T297" s="341" t="str">
        <f>IF($I297="","",VLOOKUP($I297,MASTER!$G:$CF,38,0))</f>
        <v/>
      </c>
      <c r="U297" s="341"/>
      <c r="V297" s="348" t="str">
        <f t="shared" ref="V297:V323" si="317">IF(I297="","",SUM(R297:T297))</f>
        <v/>
      </c>
      <c r="W297" s="349" t="str">
        <f t="shared" ref="W297:W323" si="318">IF(I297="","",(S297+T297)*P297)</f>
        <v/>
      </c>
      <c r="X297" s="350" t="str">
        <f t="shared" ref="X297:X323" si="319">IF(V297="","",ROUNDUP(V297,0))</f>
        <v/>
      </c>
      <c r="Y297" s="740" t="e">
        <f t="shared" ref="Y297:Y323" si="320">+L297/X297*60</f>
        <v>#VALUE!</v>
      </c>
      <c r="Z297" s="102">
        <f>+AA252</f>
        <v>1</v>
      </c>
      <c r="AA297" s="102" t="str">
        <f t="shared" ref="AA297:AA323" si="321">IF(I297="","",Z297+X297/1440)</f>
        <v/>
      </c>
      <c r="AB297" s="102"/>
      <c r="AC297" s="102"/>
      <c r="AD297" s="102"/>
      <c r="AE297" s="93">
        <f>IFERROR(IF($I297="","",VLOOKUP($I297,MASTER!$G:$CF,60,0))*$X297,0)</f>
        <v>0</v>
      </c>
      <c r="AF297" s="93">
        <f>IFERROR(IF($I297="","",VLOOKUP($I297,MASTER!$G:$CF,61,0))*$X297,0)</f>
        <v>0</v>
      </c>
      <c r="AG297" s="93">
        <f>IFERROR(IF($I297="","",VLOOKUP($I297,MASTER!$G:$CF,62,0))*$X297,0)</f>
        <v>0</v>
      </c>
      <c r="AH297" s="93">
        <f>IFERROR(IF($I297="","",VLOOKUP($I297,MASTER!$G:$CF,63,0))*$X297,0)</f>
        <v>0</v>
      </c>
      <c r="AI297" s="177"/>
      <c r="AJ297" s="103"/>
      <c r="AK297" s="106">
        <f t="shared" ref="AK297:AK323" si="322">IF(L297="",0,P297*L297)</f>
        <v>0</v>
      </c>
      <c r="AL297">
        <f t="shared" ref="AL297:AL323" si="323">J297</f>
        <v>0</v>
      </c>
      <c r="AM297" s="104">
        <f t="shared" ref="AM297:AM323" si="324">Z297</f>
        <v>1</v>
      </c>
      <c r="AN297" s="105" t="str">
        <f t="shared" ref="AN297:AN323" si="325">IF(L297="","",L297*P297)</f>
        <v/>
      </c>
      <c r="AO297" s="106" t="str">
        <f t="shared" ref="AO297:AO323" si="326">IF(X297="","",X297*P297)</f>
        <v/>
      </c>
      <c r="AP297" s="107" t="e">
        <f t="shared" ref="AP297:AP323" si="327">+X297/(60*24)</f>
        <v>#VALUE!</v>
      </c>
    </row>
    <row r="298" spans="1:42" ht="50.1" hidden="1" customHeight="1">
      <c r="A298" s="271" t="e">
        <f>VLOOKUP($I298,MASTER!$B:$B,2,0)</f>
        <v>#N/A</v>
      </c>
      <c r="C298" s="92"/>
      <c r="D298" s="93" t="str">
        <f>IF($I298="","",VLOOKUP($I298,MASTER!$G:$CF,2,0))</f>
        <v/>
      </c>
      <c r="E298" s="93" t="str">
        <f>IF($I298="","",VLOOKUP($I298,MASTER!$G:$CF,25,0))</f>
        <v/>
      </c>
      <c r="F298" s="93" t="str">
        <f>IF($I298="","",VLOOKUP($I298,MASTER!$G:$CF,27,0))</f>
        <v/>
      </c>
      <c r="G298" s="759">
        <f t="shared" si="314"/>
        <v>0</v>
      </c>
      <c r="H298" s="94" t="str">
        <f t="shared" si="315"/>
        <v/>
      </c>
      <c r="I298" s="171"/>
      <c r="J298" s="385"/>
      <c r="K298" s="384"/>
      <c r="L298" s="245"/>
      <c r="M298" s="97"/>
      <c r="N298" s="226"/>
      <c r="O298" s="98"/>
      <c r="P298" s="341" t="str">
        <f>IF($I298="","",VLOOKUP($I298,MASTER!$G:$CF,65,0))</f>
        <v/>
      </c>
      <c r="Q298" s="341" t="str">
        <f>IF($I298="","",VLOOKUP($I298,MASTER!$G:$CF,37,0))</f>
        <v/>
      </c>
      <c r="R298" s="347" t="str">
        <f t="shared" si="316"/>
        <v/>
      </c>
      <c r="S298" s="341" t="str">
        <f>IF($I298="","",VLOOKUP($I298,MASTER!$G:$CF,39,0))</f>
        <v/>
      </c>
      <c r="T298" s="341" t="str">
        <f>IF($I298="","",VLOOKUP($I298,MASTER!$G:$CF,38,0))</f>
        <v/>
      </c>
      <c r="U298" s="341"/>
      <c r="V298" s="348" t="str">
        <f t="shared" si="317"/>
        <v/>
      </c>
      <c r="W298" s="349" t="str">
        <f t="shared" si="318"/>
        <v/>
      </c>
      <c r="X298" s="350" t="str">
        <f t="shared" si="319"/>
        <v/>
      </c>
      <c r="Y298" s="740" t="e">
        <f t="shared" si="320"/>
        <v>#VALUE!</v>
      </c>
      <c r="Z298" s="102">
        <f>+AA292</f>
        <v>0</v>
      </c>
      <c r="AA298" s="102" t="str">
        <f t="shared" si="321"/>
        <v/>
      </c>
      <c r="AB298" s="102"/>
      <c r="AC298" s="102"/>
      <c r="AD298" s="102"/>
      <c r="AE298" s="93">
        <f>IFERROR(IF($I298="","",VLOOKUP($I298,MASTER!$G:$CF,60,0))*$X298,0)</f>
        <v>0</v>
      </c>
      <c r="AF298" s="93">
        <f>IFERROR(IF($I298="","",VLOOKUP($I298,MASTER!$G:$CF,61,0))*$X298,0)</f>
        <v>0</v>
      </c>
      <c r="AG298" s="93">
        <f>IFERROR(IF($I298="","",VLOOKUP($I298,MASTER!$G:$CF,62,0))*$X298,0)</f>
        <v>0</v>
      </c>
      <c r="AH298" s="93">
        <f>IFERROR(IF($I298="","",VLOOKUP($I298,MASTER!$G:$CF,63,0))*$X298,0)</f>
        <v>0</v>
      </c>
      <c r="AI298" s="177"/>
      <c r="AJ298" s="103"/>
      <c r="AK298" s="106">
        <f t="shared" si="322"/>
        <v>0</v>
      </c>
      <c r="AL298">
        <f t="shared" si="323"/>
        <v>0</v>
      </c>
      <c r="AM298" s="104">
        <f t="shared" si="324"/>
        <v>0</v>
      </c>
      <c r="AN298" s="105" t="str">
        <f t="shared" si="325"/>
        <v/>
      </c>
      <c r="AO298" s="106" t="str">
        <f t="shared" si="326"/>
        <v/>
      </c>
      <c r="AP298" s="107" t="e">
        <f t="shared" si="327"/>
        <v>#VALUE!</v>
      </c>
    </row>
    <row r="299" spans="1:42" ht="50.1" hidden="1" customHeight="1">
      <c r="A299" s="271" t="e">
        <f>VLOOKUP($I299,MASTER!$B:$B,2,0)</f>
        <v>#N/A</v>
      </c>
      <c r="C299" s="92"/>
      <c r="D299" s="93" t="str">
        <f>IF($I299="","",VLOOKUP($I299,MASTER!$G:$CF,2,0))</f>
        <v/>
      </c>
      <c r="E299" s="93" t="str">
        <f>IF($I299="","",VLOOKUP($I299,MASTER!$G:$CF,25,0))</f>
        <v/>
      </c>
      <c r="F299" s="93" t="str">
        <f>IF($I299="","",VLOOKUP($I299,MASTER!$G:$CF,27,0))</f>
        <v/>
      </c>
      <c r="G299" s="759">
        <f t="shared" si="314"/>
        <v>0</v>
      </c>
      <c r="H299" s="94" t="str">
        <f t="shared" si="315"/>
        <v/>
      </c>
      <c r="I299" s="171"/>
      <c r="J299" s="385"/>
      <c r="K299" s="384"/>
      <c r="L299" s="245"/>
      <c r="M299" s="97"/>
      <c r="N299" s="226"/>
      <c r="O299" s="98"/>
      <c r="P299" s="341" t="str">
        <f>IF($I299="","",VLOOKUP($I299,MASTER!$G:$CF,65,0))</f>
        <v/>
      </c>
      <c r="Q299" s="341" t="str">
        <f>IF($I299="","",VLOOKUP($I299,MASTER!$G:$CF,37,0))</f>
        <v/>
      </c>
      <c r="R299" s="347" t="str">
        <f t="shared" si="316"/>
        <v/>
      </c>
      <c r="S299" s="341" t="str">
        <f>IF($I299="","",VLOOKUP($I299,MASTER!$G:$CF,39,0))</f>
        <v/>
      </c>
      <c r="T299" s="341" t="str">
        <f>IF($I299="","",VLOOKUP($I299,MASTER!$G:$CF,38,0))</f>
        <v/>
      </c>
      <c r="U299" s="341"/>
      <c r="V299" s="348" t="str">
        <f t="shared" si="317"/>
        <v/>
      </c>
      <c r="W299" s="349" t="str">
        <f t="shared" si="318"/>
        <v/>
      </c>
      <c r="X299" s="350" t="str">
        <f t="shared" si="319"/>
        <v/>
      </c>
      <c r="Y299" s="740" t="e">
        <f t="shared" si="320"/>
        <v>#VALUE!</v>
      </c>
      <c r="Z299" s="102">
        <f>+AA262</f>
        <v>0.46041666666666675</v>
      </c>
      <c r="AA299" s="102" t="str">
        <f t="shared" si="321"/>
        <v/>
      </c>
      <c r="AB299" s="102"/>
      <c r="AC299" s="102"/>
      <c r="AD299" s="102"/>
      <c r="AE299" s="93">
        <f>IFERROR(IF($I299="","",VLOOKUP($I299,MASTER!$G:$CF,60,0))*$X299,0)</f>
        <v>0</v>
      </c>
      <c r="AF299" s="93">
        <f>IFERROR(IF($I299="","",VLOOKUP($I299,MASTER!$G:$CF,61,0))*$X299,0)</f>
        <v>0</v>
      </c>
      <c r="AG299" s="93">
        <f>IFERROR(IF($I299="","",VLOOKUP($I299,MASTER!$G:$CF,62,0))*$X299,0)</f>
        <v>0</v>
      </c>
      <c r="AH299" s="93">
        <f>IFERROR(IF($I299="","",VLOOKUP($I299,MASTER!$G:$CF,63,0))*$X299,0)</f>
        <v>0</v>
      </c>
      <c r="AI299" s="177"/>
      <c r="AJ299" s="103"/>
      <c r="AK299" s="106">
        <f t="shared" si="322"/>
        <v>0</v>
      </c>
      <c r="AL299">
        <f t="shared" si="323"/>
        <v>0</v>
      </c>
      <c r="AM299" s="104">
        <f t="shared" si="324"/>
        <v>0.46041666666666675</v>
      </c>
      <c r="AN299" s="105" t="str">
        <f t="shared" si="325"/>
        <v/>
      </c>
      <c r="AO299" s="106" t="str">
        <f t="shared" si="326"/>
        <v/>
      </c>
      <c r="AP299" s="107" t="e">
        <f t="shared" si="327"/>
        <v>#VALUE!</v>
      </c>
    </row>
    <row r="300" spans="1:42" ht="50.1" hidden="1" customHeight="1">
      <c r="A300" s="271" t="e">
        <f>VLOOKUP($I300,MASTER!$B:$B,2,0)</f>
        <v>#N/A</v>
      </c>
      <c r="C300" s="92"/>
      <c r="D300" s="93" t="str">
        <f>IF($I300="","",VLOOKUP($I300,MASTER!$G:$CF,2,0))</f>
        <v/>
      </c>
      <c r="E300" s="93" t="str">
        <f>IF($I300="","",VLOOKUP($I300,MASTER!$G:$CF,25,0))</f>
        <v/>
      </c>
      <c r="F300" s="93" t="str">
        <f>IF($I300="","",VLOOKUP($I300,MASTER!$G:$CF,27,0))</f>
        <v/>
      </c>
      <c r="G300" s="759">
        <f t="shared" si="314"/>
        <v>0</v>
      </c>
      <c r="H300" s="94" t="str">
        <f t="shared" si="315"/>
        <v/>
      </c>
      <c r="I300" s="171"/>
      <c r="J300" s="385"/>
      <c r="K300" s="384"/>
      <c r="L300" s="245"/>
      <c r="M300" s="97"/>
      <c r="N300" s="226"/>
      <c r="O300" s="98"/>
      <c r="P300" s="341" t="str">
        <f>IF($I300="","",VLOOKUP($I300,MASTER!$G:$CF,65,0))</f>
        <v/>
      </c>
      <c r="Q300" s="341" t="str">
        <f>IF($I300="","",VLOOKUP($I300,MASTER!$G:$CF,37,0))</f>
        <v/>
      </c>
      <c r="R300" s="347" t="str">
        <f t="shared" si="316"/>
        <v/>
      </c>
      <c r="S300" s="341" t="str">
        <f>IF($I300="","",VLOOKUP($I300,MASTER!$G:$CF,39,0))</f>
        <v/>
      </c>
      <c r="T300" s="341" t="str">
        <f>IF($I300="","",VLOOKUP($I300,MASTER!$G:$CF,38,0))</f>
        <v/>
      </c>
      <c r="U300" s="341"/>
      <c r="V300" s="348" t="str">
        <f t="shared" si="317"/>
        <v/>
      </c>
      <c r="W300" s="349" t="str">
        <f t="shared" si="318"/>
        <v/>
      </c>
      <c r="X300" s="350" t="str">
        <f t="shared" si="319"/>
        <v/>
      </c>
      <c r="Y300" s="740" t="e">
        <f t="shared" si="320"/>
        <v>#VALUE!</v>
      </c>
      <c r="Z300" s="102">
        <f>+AA270</f>
        <v>0.57430555555555562</v>
      </c>
      <c r="AA300" s="102" t="str">
        <f t="shared" si="321"/>
        <v/>
      </c>
      <c r="AB300" s="102"/>
      <c r="AC300" s="102"/>
      <c r="AD300" s="102"/>
      <c r="AE300" s="93">
        <f>IFERROR(IF($I300="","",VLOOKUP($I300,MASTER!$G:$CF,60,0))*$X300,0)</f>
        <v>0</v>
      </c>
      <c r="AF300" s="93">
        <f>IFERROR(IF($I300="","",VLOOKUP($I300,MASTER!$G:$CF,61,0))*$X300,0)</f>
        <v>0</v>
      </c>
      <c r="AG300" s="93">
        <f>IFERROR(IF($I300="","",VLOOKUP($I300,MASTER!$G:$CF,62,0))*$X300,0)</f>
        <v>0</v>
      </c>
      <c r="AH300" s="93">
        <f>IFERROR(IF($I300="","",VLOOKUP($I300,MASTER!$G:$CF,63,0))*$X300,0)</f>
        <v>0</v>
      </c>
      <c r="AI300" s="177"/>
      <c r="AJ300" s="103"/>
      <c r="AK300" s="106">
        <f t="shared" si="322"/>
        <v>0</v>
      </c>
      <c r="AL300">
        <f t="shared" si="323"/>
        <v>0</v>
      </c>
      <c r="AM300" s="104">
        <f t="shared" si="324"/>
        <v>0.57430555555555562</v>
      </c>
      <c r="AN300" s="105" t="str">
        <f t="shared" si="325"/>
        <v/>
      </c>
      <c r="AO300" s="106" t="str">
        <f t="shared" si="326"/>
        <v/>
      </c>
      <c r="AP300" s="107" t="e">
        <f t="shared" si="327"/>
        <v>#VALUE!</v>
      </c>
    </row>
    <row r="301" spans="1:42" ht="50.1" hidden="1" customHeight="1">
      <c r="A301" s="271" t="e">
        <f>VLOOKUP($I301,MASTER!$B:$B,2,0)</f>
        <v>#N/A</v>
      </c>
      <c r="C301" s="92"/>
      <c r="D301" s="93" t="str">
        <f>IF($I301="","",VLOOKUP($I301,MASTER!$G:$CF,2,0))</f>
        <v/>
      </c>
      <c r="E301" s="93" t="str">
        <f>IF($I301="","",VLOOKUP($I301,MASTER!$G:$CF,25,0))</f>
        <v/>
      </c>
      <c r="F301" s="93" t="str">
        <f>IF($I301="","",VLOOKUP($I301,MASTER!$G:$CF,27,0))</f>
        <v/>
      </c>
      <c r="G301" s="759">
        <f t="shared" si="314"/>
        <v>0</v>
      </c>
      <c r="H301" s="94" t="str">
        <f t="shared" si="315"/>
        <v/>
      </c>
      <c r="I301" s="171"/>
      <c r="J301" s="385"/>
      <c r="K301" s="384"/>
      <c r="L301" s="245"/>
      <c r="M301" s="97"/>
      <c r="N301" s="226"/>
      <c r="O301" s="98"/>
      <c r="P301" s="341" t="str">
        <f>IF($I301="","",VLOOKUP($I301,MASTER!$G:$CF,65,0))</f>
        <v/>
      </c>
      <c r="Q301" s="341" t="str">
        <f>IF($I301="","",VLOOKUP($I301,MASTER!$G:$CF,37,0))</f>
        <v/>
      </c>
      <c r="R301" s="347" t="str">
        <f t="shared" si="316"/>
        <v/>
      </c>
      <c r="S301" s="341" t="str">
        <f>IF($I301="","",VLOOKUP($I301,MASTER!$G:$CF,39,0))</f>
        <v/>
      </c>
      <c r="T301" s="341" t="str">
        <f>IF($I301="","",VLOOKUP($I301,MASTER!$G:$CF,38,0))</f>
        <v/>
      </c>
      <c r="U301" s="341"/>
      <c r="V301" s="348" t="str">
        <f t="shared" si="317"/>
        <v/>
      </c>
      <c r="W301" s="349" t="str">
        <f t="shared" si="318"/>
        <v/>
      </c>
      <c r="X301" s="350" t="str">
        <f t="shared" si="319"/>
        <v/>
      </c>
      <c r="Y301" s="740" t="e">
        <f t="shared" si="320"/>
        <v>#VALUE!</v>
      </c>
      <c r="Z301" s="102">
        <f>+AA266</f>
        <v>0.52777777777777779</v>
      </c>
      <c r="AA301" s="102" t="str">
        <f t="shared" si="321"/>
        <v/>
      </c>
      <c r="AB301" s="102"/>
      <c r="AC301" s="102"/>
      <c r="AD301" s="102"/>
      <c r="AE301" s="93">
        <f>IFERROR(IF($I301="","",VLOOKUP($I301,MASTER!$G:$CF,60,0))*$X301,0)</f>
        <v>0</v>
      </c>
      <c r="AF301" s="93">
        <f>IFERROR(IF($I301="","",VLOOKUP($I301,MASTER!$G:$CF,61,0))*$X301,0)</f>
        <v>0</v>
      </c>
      <c r="AG301" s="93">
        <f>IFERROR(IF($I301="","",VLOOKUP($I301,MASTER!$G:$CF,62,0))*$X301,0)</f>
        <v>0</v>
      </c>
      <c r="AH301" s="93">
        <f>IFERROR(IF($I301="","",VLOOKUP($I301,MASTER!$G:$CF,63,0))*$X301,0)</f>
        <v>0</v>
      </c>
      <c r="AI301" s="177"/>
      <c r="AJ301" s="103"/>
      <c r="AK301" s="106">
        <f t="shared" si="322"/>
        <v>0</v>
      </c>
      <c r="AL301">
        <f t="shared" si="323"/>
        <v>0</v>
      </c>
      <c r="AM301" s="104">
        <f t="shared" si="324"/>
        <v>0.52777777777777779</v>
      </c>
      <c r="AN301" s="105" t="str">
        <f t="shared" si="325"/>
        <v/>
      </c>
      <c r="AO301" s="106" t="str">
        <f t="shared" si="326"/>
        <v/>
      </c>
      <c r="AP301" s="107" t="e">
        <f t="shared" si="327"/>
        <v>#VALUE!</v>
      </c>
    </row>
    <row r="302" spans="1:42" ht="50.1" hidden="1" customHeight="1">
      <c r="A302" s="271" t="e">
        <f>VLOOKUP($I302,MASTER!$B:$B,2,0)</f>
        <v>#N/A</v>
      </c>
      <c r="C302" s="92"/>
      <c r="D302" s="93" t="str">
        <f>IF($I302="","",VLOOKUP($I302,MASTER!$G:$CF,2,0))</f>
        <v/>
      </c>
      <c r="E302" s="93" t="str">
        <f>IF($I302="","",VLOOKUP($I302,MASTER!$G:$CF,25,0))</f>
        <v/>
      </c>
      <c r="F302" s="93" t="str">
        <f>IF($I302="","",VLOOKUP($I302,MASTER!$G:$CF,27,0))</f>
        <v/>
      </c>
      <c r="G302" s="759">
        <f t="shared" si="314"/>
        <v>0</v>
      </c>
      <c r="H302" s="94" t="str">
        <f t="shared" si="315"/>
        <v/>
      </c>
      <c r="I302" s="171"/>
      <c r="J302" s="385"/>
      <c r="K302" s="384"/>
      <c r="L302" s="245"/>
      <c r="M302" s="97"/>
      <c r="N302" s="226"/>
      <c r="O302" s="98"/>
      <c r="P302" s="341" t="str">
        <f>IF($I302="","",VLOOKUP($I302,MASTER!$G:$CF,65,0))</f>
        <v/>
      </c>
      <c r="Q302" s="341" t="str">
        <f>IF($I302="","",VLOOKUP($I302,MASTER!$G:$CF,37,0))</f>
        <v/>
      </c>
      <c r="R302" s="347" t="str">
        <f t="shared" si="316"/>
        <v/>
      </c>
      <c r="S302" s="341" t="str">
        <f>IF($I302="","",VLOOKUP($I302,MASTER!$G:$CF,39,0))</f>
        <v/>
      </c>
      <c r="T302" s="341" t="str">
        <f>IF($I302="","",VLOOKUP($I302,MASTER!$G:$CF,38,0))</f>
        <v/>
      </c>
      <c r="U302" s="341"/>
      <c r="V302" s="348" t="str">
        <f t="shared" si="317"/>
        <v/>
      </c>
      <c r="W302" s="349" t="str">
        <f t="shared" si="318"/>
        <v/>
      </c>
      <c r="X302" s="350" t="str">
        <f t="shared" si="319"/>
        <v/>
      </c>
      <c r="Y302" s="740" t="e">
        <f t="shared" si="320"/>
        <v>#VALUE!</v>
      </c>
      <c r="Z302" s="102">
        <f>+AA267</f>
        <v>0.53819444444444442</v>
      </c>
      <c r="AA302" s="102" t="str">
        <f t="shared" si="321"/>
        <v/>
      </c>
      <c r="AB302" s="102"/>
      <c r="AC302" s="102"/>
      <c r="AD302" s="102"/>
      <c r="AE302" s="93">
        <f>IFERROR(IF($I302="","",VLOOKUP($I302,MASTER!$G:$CF,60,0))*$X302,0)</f>
        <v>0</v>
      </c>
      <c r="AF302" s="93">
        <f>IFERROR(IF($I302="","",VLOOKUP($I302,MASTER!$G:$CF,61,0))*$X302,0)</f>
        <v>0</v>
      </c>
      <c r="AG302" s="93">
        <f>IFERROR(IF($I302="","",VLOOKUP($I302,MASTER!$G:$CF,62,0))*$X302,0)</f>
        <v>0</v>
      </c>
      <c r="AH302" s="93">
        <f>IFERROR(IF($I302="","",VLOOKUP($I302,MASTER!$G:$CF,63,0))*$X302,0)</f>
        <v>0</v>
      </c>
      <c r="AI302" s="177"/>
      <c r="AJ302" s="103"/>
      <c r="AK302" s="106">
        <f t="shared" si="322"/>
        <v>0</v>
      </c>
      <c r="AL302">
        <f t="shared" si="323"/>
        <v>0</v>
      </c>
      <c r="AM302" s="104">
        <f t="shared" si="324"/>
        <v>0.53819444444444442</v>
      </c>
      <c r="AN302" s="105" t="str">
        <f t="shared" si="325"/>
        <v/>
      </c>
      <c r="AO302" s="106" t="str">
        <f t="shared" si="326"/>
        <v/>
      </c>
      <c r="AP302" s="107" t="e">
        <f t="shared" si="327"/>
        <v>#VALUE!</v>
      </c>
    </row>
    <row r="303" spans="1:42" ht="50.1" hidden="1" customHeight="1">
      <c r="A303" s="271" t="e">
        <f>VLOOKUP($I303,MASTER!$B:$B,2,0)</f>
        <v>#N/A</v>
      </c>
      <c r="C303" s="92"/>
      <c r="D303" s="93" t="str">
        <f>IF($I303="","",VLOOKUP($I303,MASTER!$G:$CF,2,0))</f>
        <v/>
      </c>
      <c r="E303" s="93" t="str">
        <f>IF($I303="","",VLOOKUP($I303,MASTER!$G:$CF,25,0))</f>
        <v/>
      </c>
      <c r="F303" s="93" t="str">
        <f>IF($I303="","",VLOOKUP($I303,MASTER!$G:$CF,27,0))</f>
        <v/>
      </c>
      <c r="G303" s="759">
        <f t="shared" si="314"/>
        <v>0</v>
      </c>
      <c r="H303" s="94" t="str">
        <f t="shared" si="315"/>
        <v/>
      </c>
      <c r="I303" s="171"/>
      <c r="J303" s="385"/>
      <c r="K303" s="384"/>
      <c r="L303" s="245"/>
      <c r="M303" s="97"/>
      <c r="N303" s="226"/>
      <c r="O303" s="98"/>
      <c r="P303" s="341" t="str">
        <f>IF($I303="","",VLOOKUP($I303,MASTER!$G:$CF,65,0))</f>
        <v/>
      </c>
      <c r="Q303" s="341" t="str">
        <f>IF($I303="","",VLOOKUP($I303,MASTER!$G:$CF,37,0))</f>
        <v/>
      </c>
      <c r="R303" s="347" t="str">
        <f t="shared" si="316"/>
        <v/>
      </c>
      <c r="S303" s="341" t="str">
        <f>IF($I303="","",VLOOKUP($I303,MASTER!$G:$CF,39,0))</f>
        <v/>
      </c>
      <c r="T303" s="341" t="str">
        <f>IF($I303="","",VLOOKUP($I303,MASTER!$G:$CF,38,0))</f>
        <v/>
      </c>
      <c r="U303" s="341"/>
      <c r="V303" s="348" t="str">
        <f t="shared" si="317"/>
        <v/>
      </c>
      <c r="W303" s="349" t="str">
        <f t="shared" si="318"/>
        <v/>
      </c>
      <c r="X303" s="350" t="str">
        <f t="shared" si="319"/>
        <v/>
      </c>
      <c r="Y303" s="740" t="e">
        <f t="shared" si="320"/>
        <v>#VALUE!</v>
      </c>
      <c r="Z303" s="102" t="str">
        <f>+AA305</f>
        <v/>
      </c>
      <c r="AA303" s="102" t="str">
        <f t="shared" si="321"/>
        <v/>
      </c>
      <c r="AB303" s="102"/>
      <c r="AC303" s="102"/>
      <c r="AD303" s="102"/>
      <c r="AE303" s="93">
        <f>IFERROR(IF($I303="","",VLOOKUP($I303,MASTER!$G:$CF,60,0))*$X303,0)</f>
        <v>0</v>
      </c>
      <c r="AF303" s="93">
        <f>IFERROR(IF($I303="","",VLOOKUP($I303,MASTER!$G:$CF,61,0))*$X303,0)</f>
        <v>0</v>
      </c>
      <c r="AG303" s="93">
        <f>IFERROR(IF($I303="","",VLOOKUP($I303,MASTER!$G:$CF,62,0))*$X303,0)</f>
        <v>0</v>
      </c>
      <c r="AH303" s="93">
        <f>IFERROR(IF($I303="","",VLOOKUP($I303,MASTER!$G:$CF,63,0))*$X303,0)</f>
        <v>0</v>
      </c>
      <c r="AI303" s="177"/>
      <c r="AJ303" s="103"/>
      <c r="AK303" s="106">
        <f t="shared" si="322"/>
        <v>0</v>
      </c>
      <c r="AL303">
        <f t="shared" si="323"/>
        <v>0</v>
      </c>
      <c r="AM303" s="104" t="str">
        <f t="shared" si="324"/>
        <v/>
      </c>
      <c r="AN303" s="105" t="str">
        <f t="shared" si="325"/>
        <v/>
      </c>
      <c r="AO303" s="106" t="str">
        <f t="shared" si="326"/>
        <v/>
      </c>
      <c r="AP303" s="107" t="e">
        <f t="shared" si="327"/>
        <v>#VALUE!</v>
      </c>
    </row>
    <row r="304" spans="1:42" ht="50.1" hidden="1" customHeight="1">
      <c r="A304" s="271" t="e">
        <f>VLOOKUP($I304,MASTER!$B:$B,2,0)</f>
        <v>#N/A</v>
      </c>
      <c r="C304" s="92"/>
      <c r="D304" s="93" t="str">
        <f>IF($I304="","",VLOOKUP($I304,MASTER!$G:$CF,2,0))</f>
        <v/>
      </c>
      <c r="E304" s="93" t="str">
        <f>IF($I304="","",VLOOKUP($I304,MASTER!$G:$CF,25,0))</f>
        <v/>
      </c>
      <c r="F304" s="93" t="str">
        <f>IF($I304="","",VLOOKUP($I304,MASTER!$G:$CF,27,0))</f>
        <v/>
      </c>
      <c r="G304" s="759">
        <f t="shared" si="314"/>
        <v>0</v>
      </c>
      <c r="H304" s="94" t="str">
        <f t="shared" si="315"/>
        <v/>
      </c>
      <c r="I304" s="171"/>
      <c r="J304" s="385"/>
      <c r="K304" s="384"/>
      <c r="L304" s="245"/>
      <c r="M304" s="97"/>
      <c r="N304" s="226"/>
      <c r="O304" s="98"/>
      <c r="P304" s="341" t="str">
        <f>IF($I304="","",VLOOKUP($I304,MASTER!$G:$CF,65,0))</f>
        <v/>
      </c>
      <c r="Q304" s="341" t="str">
        <f>IF($I304="","",VLOOKUP($I304,MASTER!$G:$CF,37,0))</f>
        <v/>
      </c>
      <c r="R304" s="347" t="str">
        <f t="shared" si="316"/>
        <v/>
      </c>
      <c r="S304" s="341" t="str">
        <f>IF($I304="","",VLOOKUP($I304,MASTER!$G:$CF,39,0))</f>
        <v/>
      </c>
      <c r="T304" s="341" t="str">
        <f>IF($I304="","",VLOOKUP($I304,MASTER!$G:$CF,38,0))</f>
        <v/>
      </c>
      <c r="U304" s="341"/>
      <c r="V304" s="348" t="str">
        <f t="shared" si="317"/>
        <v/>
      </c>
      <c r="W304" s="349" t="str">
        <f t="shared" si="318"/>
        <v/>
      </c>
      <c r="X304" s="350" t="str">
        <f t="shared" si="319"/>
        <v/>
      </c>
      <c r="Y304" s="740" t="e">
        <f t="shared" si="320"/>
        <v>#VALUE!</v>
      </c>
      <c r="Z304" s="102">
        <f>+AA283</f>
        <v>0.77083333333333326</v>
      </c>
      <c r="AA304" s="102" t="str">
        <f t="shared" si="321"/>
        <v/>
      </c>
      <c r="AB304" s="102"/>
      <c r="AC304" s="102"/>
      <c r="AD304" s="102"/>
      <c r="AE304" s="93">
        <f>IFERROR(IF($I304="","",VLOOKUP($I304,MASTER!$G:$CF,60,0))*$X304,0)</f>
        <v>0</v>
      </c>
      <c r="AF304" s="93">
        <f>IFERROR(IF($I304="","",VLOOKUP($I304,MASTER!$G:$CF,61,0))*$X304,0)</f>
        <v>0</v>
      </c>
      <c r="AG304" s="93">
        <f>IFERROR(IF($I304="","",VLOOKUP($I304,MASTER!$G:$CF,62,0))*$X304,0)</f>
        <v>0</v>
      </c>
      <c r="AH304" s="93">
        <f>IFERROR(IF($I304="","",VLOOKUP($I304,MASTER!$G:$CF,63,0))*$X304,0)</f>
        <v>0</v>
      </c>
      <c r="AI304" s="177"/>
      <c r="AJ304" s="103"/>
      <c r="AK304" s="106">
        <f t="shared" si="322"/>
        <v>0</v>
      </c>
      <c r="AL304">
        <f t="shared" si="323"/>
        <v>0</v>
      </c>
      <c r="AM304" s="104">
        <f t="shared" si="324"/>
        <v>0.77083333333333326</v>
      </c>
      <c r="AN304" s="105" t="str">
        <f t="shared" si="325"/>
        <v/>
      </c>
      <c r="AO304" s="106" t="str">
        <f t="shared" si="326"/>
        <v/>
      </c>
      <c r="AP304" s="107" t="e">
        <f t="shared" si="327"/>
        <v>#VALUE!</v>
      </c>
    </row>
    <row r="305" spans="1:42" ht="50.1" hidden="1" customHeight="1">
      <c r="A305" s="271" t="e">
        <f>VLOOKUP($I305,MASTER!$B:$B,2,0)</f>
        <v>#N/A</v>
      </c>
      <c r="C305" s="188"/>
      <c r="D305" s="93" t="str">
        <f>IF($I305="","",VLOOKUP($I305,MASTER!$G:$CF,2,0))</f>
        <v/>
      </c>
      <c r="E305" s="93" t="str">
        <f>IF($I305="","",VLOOKUP($I305,MASTER!$G:$CF,25,0))</f>
        <v/>
      </c>
      <c r="F305" s="93" t="str">
        <f>IF($I305="","",VLOOKUP($I305,MASTER!$G:$CF,27,0))</f>
        <v/>
      </c>
      <c r="G305" s="759">
        <f>L305</f>
        <v>0</v>
      </c>
      <c r="H305" s="94" t="str">
        <f>IF($L305&lt;$F305="0","0",IF($L305="","",ROUNDUP(L305/F305,0)))</f>
        <v/>
      </c>
      <c r="I305" s="171"/>
      <c r="J305" s="385"/>
      <c r="K305" s="384"/>
      <c r="L305" s="245"/>
      <c r="M305" s="97"/>
      <c r="N305" s="226"/>
      <c r="O305" s="98"/>
      <c r="P305" s="341" t="str">
        <f>IF($I305="","",VLOOKUP($I305,MASTER!$G:$CF,65,0))</f>
        <v/>
      </c>
      <c r="Q305" s="341">
        <v>8</v>
      </c>
      <c r="R305" s="347" t="str">
        <f>IF(L305="","",+Q305*L305/60)</f>
        <v/>
      </c>
      <c r="S305" s="341" t="str">
        <f>IF($I305="","",VLOOKUP($I305,MASTER!$G:$CF,39,0))</f>
        <v/>
      </c>
      <c r="T305" s="341"/>
      <c r="U305" s="341"/>
      <c r="V305" s="348" t="str">
        <f>IF(I305="","",SUM(R305:T305))</f>
        <v/>
      </c>
      <c r="W305" s="349" t="str">
        <f>IF(I305="","",(S305+T305)*P305)</f>
        <v/>
      </c>
      <c r="X305" s="350" t="str">
        <f>IF(V305="","",ROUNDUP(V305,0))</f>
        <v/>
      </c>
      <c r="Y305" s="740" t="e">
        <f>+L305/X305*60</f>
        <v>#VALUE!</v>
      </c>
      <c r="Z305" s="102">
        <f>+Z267</f>
        <v>0.52777777777777779</v>
      </c>
      <c r="AA305" s="102" t="str">
        <f>IF(I305="","",Z305+X305/1440)</f>
        <v/>
      </c>
      <c r="AB305" s="102"/>
      <c r="AC305" s="102"/>
      <c r="AD305" s="194"/>
      <c r="AE305" s="93">
        <f>IFERROR(IF($I305="","",VLOOKUP($I305,MASTER!$G:$CF,60,0))*$X305,0)</f>
        <v>0</v>
      </c>
      <c r="AF305" s="93">
        <f>IFERROR(IF($I305="","",VLOOKUP($I305,MASTER!$G:$CF,61,0))*$X305,0)</f>
        <v>0</v>
      </c>
      <c r="AG305" s="93">
        <f>IFERROR(IF($I305="","",VLOOKUP($I305,MASTER!$G:$CF,62,0))*$X305,0)</f>
        <v>0</v>
      </c>
      <c r="AH305" s="93">
        <f>IFERROR(IF($I305="","",VLOOKUP($I305,MASTER!$G:$CF,63,0))*$X305,0)</f>
        <v>0</v>
      </c>
      <c r="AI305" s="177"/>
      <c r="AJ305" s="103"/>
      <c r="AK305" s="106">
        <f>IF(L305="",0,P305*L305)</f>
        <v>0</v>
      </c>
      <c r="AL305">
        <f>J305</f>
        <v>0</v>
      </c>
      <c r="AM305" s="104">
        <f t="shared" ref="AM305" si="328">Z305</f>
        <v>0.52777777777777779</v>
      </c>
      <c r="AN305" s="105" t="str">
        <f t="shared" ref="AN305" si="329">IF(L305="","",L305*P305)</f>
        <v/>
      </c>
      <c r="AO305" s="106" t="str">
        <f t="shared" ref="AO305" si="330">IF(X305="","",X305*P305)</f>
        <v/>
      </c>
      <c r="AP305" s="107" t="e">
        <f t="shared" ref="AP305" si="331">+X305/(60*24)</f>
        <v>#VALUE!</v>
      </c>
    </row>
    <row r="306" spans="1:42" ht="50.1" hidden="1" customHeight="1">
      <c r="A306" s="271" t="e">
        <f>VLOOKUP($I306,MASTER!$B:$B,2,0)</f>
        <v>#N/A</v>
      </c>
      <c r="C306" s="92"/>
      <c r="D306" s="93" t="str">
        <f>IF($I306="","",VLOOKUP($I306,MASTER!$G:$CF,2,0))</f>
        <v/>
      </c>
      <c r="E306" s="93" t="str">
        <f>IF($I306="","",VLOOKUP($I306,MASTER!$G:$CF,25,0))</f>
        <v/>
      </c>
      <c r="F306" s="93" t="str">
        <f>IF($I306="","",VLOOKUP($I306,MASTER!$G:$CF,27,0))</f>
        <v/>
      </c>
      <c r="G306" s="759">
        <f t="shared" si="314"/>
        <v>0</v>
      </c>
      <c r="H306" s="94" t="str">
        <f t="shared" si="315"/>
        <v/>
      </c>
      <c r="I306" s="171"/>
      <c r="J306" s="385"/>
      <c r="K306" s="384"/>
      <c r="L306" s="245"/>
      <c r="M306" s="97"/>
      <c r="N306" s="226"/>
      <c r="O306" s="98"/>
      <c r="P306" s="341" t="str">
        <f>IF($I306="","",VLOOKUP($I306,MASTER!$G:$CF,65,0))</f>
        <v/>
      </c>
      <c r="Q306" s="341" t="str">
        <f>IF($I306="","",VLOOKUP($I306,MASTER!$G:$CF,37,0))</f>
        <v/>
      </c>
      <c r="R306" s="347" t="str">
        <f t="shared" si="316"/>
        <v/>
      </c>
      <c r="S306" s="341" t="str">
        <f>IF($I306="","",VLOOKUP($I306,MASTER!$G:$CF,39,0))</f>
        <v/>
      </c>
      <c r="T306" s="341" t="str">
        <f>IF($I306="","",VLOOKUP($I306,MASTER!$G:$CF,38,0))</f>
        <v/>
      </c>
      <c r="U306" s="341"/>
      <c r="V306" s="348" t="str">
        <f t="shared" si="317"/>
        <v/>
      </c>
      <c r="W306" s="349" t="str">
        <f t="shared" si="318"/>
        <v/>
      </c>
      <c r="X306" s="350" t="str">
        <f t="shared" si="319"/>
        <v/>
      </c>
      <c r="Y306" s="740" t="e">
        <f t="shared" si="320"/>
        <v>#VALUE!</v>
      </c>
      <c r="Z306" s="102">
        <f>+AA272</f>
        <v>0.62777777777777777</v>
      </c>
      <c r="AA306" s="102" t="str">
        <f t="shared" si="321"/>
        <v/>
      </c>
      <c r="AB306" s="102"/>
      <c r="AC306" s="102"/>
      <c r="AD306" s="102"/>
      <c r="AE306" s="93">
        <f>IFERROR(IF($I306="","",VLOOKUP($I306,MASTER!$G:$CF,60,0))*$X306,0)</f>
        <v>0</v>
      </c>
      <c r="AF306" s="93">
        <f>IFERROR(IF($I306="","",VLOOKUP($I306,MASTER!$G:$CF,61,0))*$X306,0)</f>
        <v>0</v>
      </c>
      <c r="AG306" s="93">
        <f>IFERROR(IF($I306="","",VLOOKUP($I306,MASTER!$G:$CF,62,0))*$X306,0)</f>
        <v>0</v>
      </c>
      <c r="AH306" s="93">
        <f>IFERROR(IF($I306="","",VLOOKUP($I306,MASTER!$G:$CF,63,0))*$X306,0)</f>
        <v>0</v>
      </c>
      <c r="AI306" s="177"/>
      <c r="AJ306" s="103"/>
      <c r="AK306" s="106">
        <f t="shared" si="322"/>
        <v>0</v>
      </c>
      <c r="AL306">
        <f t="shared" si="323"/>
        <v>0</v>
      </c>
      <c r="AM306" s="104">
        <f t="shared" si="324"/>
        <v>0.62777777777777777</v>
      </c>
      <c r="AN306" s="105" t="str">
        <f t="shared" si="325"/>
        <v/>
      </c>
      <c r="AO306" s="106" t="str">
        <f t="shared" si="326"/>
        <v/>
      </c>
      <c r="AP306" s="107" t="e">
        <f t="shared" si="327"/>
        <v>#VALUE!</v>
      </c>
    </row>
    <row r="307" spans="1:42" ht="50.1" hidden="1" customHeight="1">
      <c r="A307" s="271" t="e">
        <f>VLOOKUP($I307,MASTER!$B:$B,2,0)</f>
        <v>#N/A</v>
      </c>
      <c r="C307" s="92"/>
      <c r="D307" s="93" t="str">
        <f>IF($I307="","",VLOOKUP($I307,MASTER!$G:$CF,2,0))</f>
        <v/>
      </c>
      <c r="E307" s="93" t="str">
        <f>IF($I307="","",VLOOKUP($I307,MASTER!$G:$CF,25,0))</f>
        <v/>
      </c>
      <c r="F307" s="93" t="str">
        <f>IF($I307="","",VLOOKUP($I307,MASTER!$G:$CF,27,0))</f>
        <v/>
      </c>
      <c r="G307" s="759">
        <f t="shared" si="314"/>
        <v>0</v>
      </c>
      <c r="H307" s="94" t="str">
        <f t="shared" si="315"/>
        <v/>
      </c>
      <c r="I307" s="171"/>
      <c r="J307" s="385"/>
      <c r="K307" s="384"/>
      <c r="L307" s="245"/>
      <c r="M307" s="97"/>
      <c r="N307" s="226"/>
      <c r="O307" s="98"/>
      <c r="P307" s="341" t="str">
        <f>IF($I307="","",VLOOKUP($I307,MASTER!$G:$CF,65,0))</f>
        <v/>
      </c>
      <c r="Q307" s="341" t="str">
        <f>IF($I307="","",VLOOKUP($I307,MASTER!$G:$CF,37,0))</f>
        <v/>
      </c>
      <c r="R307" s="347" t="str">
        <f t="shared" si="316"/>
        <v/>
      </c>
      <c r="S307" s="341" t="str">
        <f>IF($I307="","",VLOOKUP($I307,MASTER!$G:$CF,39,0))</f>
        <v/>
      </c>
      <c r="T307" s="341" t="str">
        <f>IF($I307="","",VLOOKUP($I307,MASTER!$G:$CF,38,0))</f>
        <v/>
      </c>
      <c r="U307" s="341"/>
      <c r="V307" s="348" t="str">
        <f t="shared" si="317"/>
        <v/>
      </c>
      <c r="W307" s="349" t="str">
        <f t="shared" si="318"/>
        <v/>
      </c>
      <c r="X307" s="350" t="str">
        <f t="shared" si="319"/>
        <v/>
      </c>
      <c r="Y307" s="740" t="e">
        <f t="shared" si="320"/>
        <v>#VALUE!</v>
      </c>
      <c r="Z307" s="102">
        <f>+AA271</f>
        <v>0.61527777777777781</v>
      </c>
      <c r="AA307" s="102" t="str">
        <f t="shared" si="321"/>
        <v/>
      </c>
      <c r="AB307" s="102"/>
      <c r="AC307" s="102"/>
      <c r="AD307" s="102"/>
      <c r="AE307" s="93">
        <f>IFERROR(IF($I307="","",VLOOKUP($I307,MASTER!$G:$CF,60,0))*$X307,0)</f>
        <v>0</v>
      </c>
      <c r="AF307" s="93">
        <f>IFERROR(IF($I307="","",VLOOKUP($I307,MASTER!$G:$CF,61,0))*$X307,0)</f>
        <v>0</v>
      </c>
      <c r="AG307" s="93">
        <f>IFERROR(IF($I307="","",VLOOKUP($I307,MASTER!$G:$CF,62,0))*$X307,0)</f>
        <v>0</v>
      </c>
      <c r="AH307" s="93">
        <f>IFERROR(IF($I307="","",VLOOKUP($I307,MASTER!$G:$CF,63,0))*$X307,0)</f>
        <v>0</v>
      </c>
      <c r="AI307" s="177"/>
      <c r="AJ307" s="103"/>
      <c r="AK307" s="106">
        <f t="shared" si="322"/>
        <v>0</v>
      </c>
      <c r="AL307">
        <f t="shared" si="323"/>
        <v>0</v>
      </c>
      <c r="AM307" s="104">
        <f t="shared" si="324"/>
        <v>0.61527777777777781</v>
      </c>
      <c r="AN307" s="105" t="str">
        <f t="shared" si="325"/>
        <v/>
      </c>
      <c r="AO307" s="106" t="str">
        <f t="shared" si="326"/>
        <v/>
      </c>
      <c r="AP307" s="107" t="e">
        <f t="shared" si="327"/>
        <v>#VALUE!</v>
      </c>
    </row>
    <row r="308" spans="1:42" ht="50.1" hidden="1" customHeight="1">
      <c r="A308" s="271" t="e">
        <f>VLOOKUP($I308,MASTER!$B:$B,2,0)</f>
        <v>#N/A</v>
      </c>
      <c r="C308" s="92"/>
      <c r="D308" s="93" t="str">
        <f>IF($I308="","",VLOOKUP($I308,MASTER!$G:$CF,2,0))</f>
        <v/>
      </c>
      <c r="E308" s="93" t="str">
        <f>IF($I308="","",VLOOKUP($I308,MASTER!$G:$CF,25,0))</f>
        <v/>
      </c>
      <c r="F308" s="93" t="str">
        <f>IF($I308="","",VLOOKUP($I308,MASTER!$G:$CF,27,0))</f>
        <v/>
      </c>
      <c r="G308" s="759">
        <f t="shared" si="314"/>
        <v>0</v>
      </c>
      <c r="H308" s="94" t="str">
        <f t="shared" si="315"/>
        <v/>
      </c>
      <c r="I308" s="171"/>
      <c r="J308" s="385"/>
      <c r="K308" s="384"/>
      <c r="L308" s="245"/>
      <c r="M308" s="97"/>
      <c r="N308" s="226"/>
      <c r="O308" s="98"/>
      <c r="P308" s="341" t="str">
        <f>IF($I308="","",VLOOKUP($I308,MASTER!$G:$CF,65,0))</f>
        <v/>
      </c>
      <c r="Q308" s="341" t="str">
        <f>IF($I308="","",VLOOKUP($I308,MASTER!$G:$CF,37,0))</f>
        <v/>
      </c>
      <c r="R308" s="347" t="str">
        <f t="shared" si="316"/>
        <v/>
      </c>
      <c r="S308" s="341" t="str">
        <f>IF($I308="","",VLOOKUP($I308,MASTER!$G:$CF,39,0))</f>
        <v/>
      </c>
      <c r="T308" s="341" t="str">
        <f>IF($I308="","",VLOOKUP($I308,MASTER!$G:$CF,38,0))</f>
        <v/>
      </c>
      <c r="U308" s="341"/>
      <c r="V308" s="348" t="str">
        <f t="shared" si="317"/>
        <v/>
      </c>
      <c r="W308" s="349" t="str">
        <f t="shared" si="318"/>
        <v/>
      </c>
      <c r="X308" s="350" t="str">
        <f t="shared" si="319"/>
        <v/>
      </c>
      <c r="Y308" s="740" t="e">
        <f t="shared" si="320"/>
        <v>#VALUE!</v>
      </c>
      <c r="Z308" s="102">
        <f>+AA273</f>
        <v>0.62708333333333333</v>
      </c>
      <c r="AA308" s="102" t="str">
        <f t="shared" si="321"/>
        <v/>
      </c>
      <c r="AB308" s="102"/>
      <c r="AC308" s="102"/>
      <c r="AD308" s="102"/>
      <c r="AE308" s="93">
        <f>IFERROR(IF($I308="","",VLOOKUP($I308,MASTER!$G:$CF,60,0))*$X308,0)</f>
        <v>0</v>
      </c>
      <c r="AF308" s="93">
        <f>IFERROR(IF($I308="","",VLOOKUP($I308,MASTER!$G:$CF,61,0))*$X308,0)</f>
        <v>0</v>
      </c>
      <c r="AG308" s="93">
        <f>IFERROR(IF($I308="","",VLOOKUP($I308,MASTER!$G:$CF,62,0))*$X308,0)</f>
        <v>0</v>
      </c>
      <c r="AH308" s="93">
        <f>IFERROR(IF($I308="","",VLOOKUP($I308,MASTER!$G:$CF,63,0))*$X308,0)</f>
        <v>0</v>
      </c>
      <c r="AI308" s="177"/>
      <c r="AJ308" s="103"/>
      <c r="AK308" s="106">
        <f t="shared" si="322"/>
        <v>0</v>
      </c>
      <c r="AL308">
        <f t="shared" si="323"/>
        <v>0</v>
      </c>
      <c r="AM308" s="104">
        <f t="shared" si="324"/>
        <v>0.62708333333333333</v>
      </c>
      <c r="AN308" s="105" t="str">
        <f t="shared" si="325"/>
        <v/>
      </c>
      <c r="AO308" s="106" t="str">
        <f t="shared" si="326"/>
        <v/>
      </c>
      <c r="AP308" s="107" t="e">
        <f t="shared" si="327"/>
        <v>#VALUE!</v>
      </c>
    </row>
    <row r="309" spans="1:42" ht="50.1" hidden="1" customHeight="1">
      <c r="A309" s="271" t="e">
        <f>VLOOKUP($I309,MASTER!$B:$B,2,0)</f>
        <v>#N/A</v>
      </c>
      <c r="C309" s="92"/>
      <c r="D309" s="93" t="str">
        <f>IF($I309="","",VLOOKUP($I309,MASTER!$G:$CF,2,0))</f>
        <v/>
      </c>
      <c r="E309" s="93" t="str">
        <f>IF($I309="","",VLOOKUP($I309,MASTER!$G:$CF,25,0))</f>
        <v/>
      </c>
      <c r="F309" s="93" t="str">
        <f>IF($I309="","",VLOOKUP($I309,MASTER!$G:$CF,27,0))</f>
        <v/>
      </c>
      <c r="G309" s="759">
        <f t="shared" si="314"/>
        <v>0</v>
      </c>
      <c r="H309" s="94" t="str">
        <f t="shared" si="315"/>
        <v/>
      </c>
      <c r="I309" s="171"/>
      <c r="J309" s="385"/>
      <c r="K309" s="384"/>
      <c r="L309" s="245"/>
      <c r="M309" s="97"/>
      <c r="N309" s="226"/>
      <c r="O309" s="98"/>
      <c r="P309" s="341" t="str">
        <f>IF($I309="","",VLOOKUP($I309,MASTER!$G:$CF,65,0))</f>
        <v/>
      </c>
      <c r="Q309" s="341" t="str">
        <f>IF($I309="","",VLOOKUP($I309,MASTER!$G:$CF,37,0))</f>
        <v/>
      </c>
      <c r="R309" s="347" t="str">
        <f t="shared" si="316"/>
        <v/>
      </c>
      <c r="S309" s="341" t="str">
        <f>IF($I309="","",VLOOKUP($I309,MASTER!$G:$CF,39,0))</f>
        <v/>
      </c>
      <c r="T309" s="341" t="str">
        <f>IF($I309="","",VLOOKUP($I309,MASTER!$G:$CF,38,0))</f>
        <v/>
      </c>
      <c r="U309" s="341"/>
      <c r="V309" s="348" t="str">
        <f t="shared" si="317"/>
        <v/>
      </c>
      <c r="W309" s="349" t="str">
        <f t="shared" si="318"/>
        <v/>
      </c>
      <c r="X309" s="350" t="str">
        <f t="shared" si="319"/>
        <v/>
      </c>
      <c r="Y309" s="740" t="e">
        <f t="shared" si="320"/>
        <v>#VALUE!</v>
      </c>
      <c r="Z309" s="102">
        <f>+AA264</f>
        <v>0.50000000000000011</v>
      </c>
      <c r="AA309" s="102" t="str">
        <f t="shared" si="321"/>
        <v/>
      </c>
      <c r="AB309" s="102"/>
      <c r="AC309" s="102"/>
      <c r="AD309" s="102"/>
      <c r="AE309" s="93">
        <f>IFERROR(IF($I309="","",VLOOKUP($I309,MASTER!$G:$CF,60,0))*$X309,0)</f>
        <v>0</v>
      </c>
      <c r="AF309" s="93">
        <f>IFERROR(IF($I309="","",VLOOKUP($I309,MASTER!$G:$CF,61,0))*$X309,0)</f>
        <v>0</v>
      </c>
      <c r="AG309" s="93">
        <f>IFERROR(IF($I309="","",VLOOKUP($I309,MASTER!$G:$CF,62,0))*$X309,0)</f>
        <v>0</v>
      </c>
      <c r="AH309" s="93">
        <f>IFERROR(IF($I309="","",VLOOKUP($I309,MASTER!$G:$CF,63,0))*$X309,0)</f>
        <v>0</v>
      </c>
      <c r="AI309" s="177"/>
      <c r="AJ309" s="103"/>
      <c r="AK309" s="106">
        <f t="shared" si="322"/>
        <v>0</v>
      </c>
      <c r="AL309">
        <f t="shared" si="323"/>
        <v>0</v>
      </c>
      <c r="AM309" s="104">
        <f t="shared" si="324"/>
        <v>0.50000000000000011</v>
      </c>
      <c r="AN309" s="105" t="str">
        <f t="shared" si="325"/>
        <v/>
      </c>
      <c r="AO309" s="106" t="str">
        <f t="shared" si="326"/>
        <v/>
      </c>
      <c r="AP309" s="107" t="e">
        <f t="shared" si="327"/>
        <v>#VALUE!</v>
      </c>
    </row>
    <row r="310" spans="1:42" ht="50.1" hidden="1" customHeight="1">
      <c r="A310" s="271" t="e">
        <f>VLOOKUP($I310,MASTER!$B:$B,2,0)</f>
        <v>#N/A</v>
      </c>
      <c r="C310" s="92"/>
      <c r="D310" s="93" t="str">
        <f>IF($I310="","",VLOOKUP($I310,MASTER!$G:$CF,2,0))</f>
        <v/>
      </c>
      <c r="E310" s="93" t="str">
        <f>IF($I310="","",VLOOKUP($I310,MASTER!$G:$CF,25,0))</f>
        <v/>
      </c>
      <c r="F310" s="93" t="str">
        <f>IF($I310="","",VLOOKUP($I310,MASTER!$G:$CF,27,0))</f>
        <v/>
      </c>
      <c r="G310" s="759">
        <f t="shared" si="314"/>
        <v>0</v>
      </c>
      <c r="H310" s="94" t="str">
        <f t="shared" si="315"/>
        <v/>
      </c>
      <c r="I310" s="171"/>
      <c r="J310" s="385"/>
      <c r="K310" s="384"/>
      <c r="L310" s="245"/>
      <c r="M310" s="97"/>
      <c r="N310" s="226"/>
      <c r="O310" s="98"/>
      <c r="P310" s="341" t="str">
        <f>IF($I310="","",VLOOKUP($I310,MASTER!$G:$CF,65,0))</f>
        <v/>
      </c>
      <c r="Q310" s="341" t="str">
        <f>IF($I310="","",VLOOKUP($I310,MASTER!$G:$CF,37,0))</f>
        <v/>
      </c>
      <c r="R310" s="347" t="str">
        <f t="shared" si="316"/>
        <v/>
      </c>
      <c r="S310" s="341" t="str">
        <f>IF($I310="","",VLOOKUP($I310,MASTER!$G:$CF,39,0))</f>
        <v/>
      </c>
      <c r="T310" s="341" t="str">
        <f>IF($I310="","",VLOOKUP($I310,MASTER!$G:$CF,38,0))</f>
        <v/>
      </c>
      <c r="U310" s="341"/>
      <c r="V310" s="348" t="str">
        <f t="shared" si="317"/>
        <v/>
      </c>
      <c r="W310" s="349" t="str">
        <f t="shared" si="318"/>
        <v/>
      </c>
      <c r="X310" s="350" t="str">
        <f t="shared" si="319"/>
        <v/>
      </c>
      <c r="Y310" s="740" t="e">
        <f t="shared" si="320"/>
        <v>#VALUE!</v>
      </c>
      <c r="Z310" s="102">
        <f>+AA282</f>
        <v>0.74999999999999989</v>
      </c>
      <c r="AA310" s="102" t="str">
        <f t="shared" si="321"/>
        <v/>
      </c>
      <c r="AB310" s="102"/>
      <c r="AC310" s="102"/>
      <c r="AD310" s="102"/>
      <c r="AE310" s="93">
        <f>IFERROR(IF($I310="","",VLOOKUP($I310,MASTER!$G:$CF,60,0))*$X310,0)</f>
        <v>0</v>
      </c>
      <c r="AF310" s="93">
        <f>IFERROR(IF($I310="","",VLOOKUP($I310,MASTER!$G:$CF,61,0))*$X310,0)</f>
        <v>0</v>
      </c>
      <c r="AG310" s="93">
        <f>IFERROR(IF($I310="","",VLOOKUP($I310,MASTER!$G:$CF,62,0))*$X310,0)</f>
        <v>0</v>
      </c>
      <c r="AH310" s="93">
        <f>IFERROR(IF($I310="","",VLOOKUP($I310,MASTER!$G:$CF,63,0))*$X310,0)</f>
        <v>0</v>
      </c>
      <c r="AI310" s="177"/>
      <c r="AJ310" s="103"/>
      <c r="AK310" s="106">
        <f t="shared" si="322"/>
        <v>0</v>
      </c>
      <c r="AL310">
        <f t="shared" si="323"/>
        <v>0</v>
      </c>
      <c r="AM310" s="104">
        <f t="shared" si="324"/>
        <v>0.74999999999999989</v>
      </c>
      <c r="AN310" s="105" t="str">
        <f t="shared" si="325"/>
        <v/>
      </c>
      <c r="AO310" s="106" t="str">
        <f t="shared" si="326"/>
        <v/>
      </c>
      <c r="AP310" s="107" t="e">
        <f t="shared" si="327"/>
        <v>#VALUE!</v>
      </c>
    </row>
    <row r="311" spans="1:42" ht="50.1" hidden="1" customHeight="1">
      <c r="A311" s="271" t="e">
        <f>VLOOKUP($I311,MASTER!$B:$B,2,0)</f>
        <v>#N/A</v>
      </c>
      <c r="C311" s="92"/>
      <c r="D311" s="93" t="str">
        <f>IF($I311="","",VLOOKUP($I311,MASTER!$G:$CF,2,0))</f>
        <v/>
      </c>
      <c r="E311" s="93" t="str">
        <f>IF($I311="","",VLOOKUP($I311,MASTER!$G:$CF,25,0))</f>
        <v/>
      </c>
      <c r="F311" s="93" t="str">
        <f>IF($I311="","",VLOOKUP($I311,MASTER!$G:$CF,27,0))</f>
        <v/>
      </c>
      <c r="G311" s="759">
        <f t="shared" si="314"/>
        <v>0</v>
      </c>
      <c r="H311" s="94" t="str">
        <f t="shared" si="315"/>
        <v/>
      </c>
      <c r="I311" s="171"/>
      <c r="J311" s="385"/>
      <c r="K311" s="384"/>
      <c r="L311" s="245"/>
      <c r="M311" s="97"/>
      <c r="N311" s="226"/>
      <c r="O311" s="98"/>
      <c r="P311" s="341" t="str">
        <f>IF($I311="","",VLOOKUP($I311,MASTER!$G:$CF,65,0))</f>
        <v/>
      </c>
      <c r="Q311" s="341" t="str">
        <f>IF($I311="","",VLOOKUP($I311,MASTER!$G:$CF,37,0))</f>
        <v/>
      </c>
      <c r="R311" s="347" t="str">
        <f t="shared" si="316"/>
        <v/>
      </c>
      <c r="S311" s="341" t="str">
        <f>IF($I311="","",VLOOKUP($I311,MASTER!$G:$CF,39,0))</f>
        <v/>
      </c>
      <c r="T311" s="341" t="str">
        <f>IF($I311="","",VLOOKUP($I311,MASTER!$G:$CF,38,0))</f>
        <v/>
      </c>
      <c r="U311" s="341"/>
      <c r="V311" s="348" t="str">
        <f t="shared" si="317"/>
        <v/>
      </c>
      <c r="W311" s="349" t="str">
        <f t="shared" si="318"/>
        <v/>
      </c>
      <c r="X311" s="350" t="str">
        <f t="shared" si="319"/>
        <v/>
      </c>
      <c r="Y311" s="740" t="e">
        <f t="shared" si="320"/>
        <v>#VALUE!</v>
      </c>
      <c r="Z311" s="102">
        <f>+AA269</f>
        <v>0.54999999999999993</v>
      </c>
      <c r="AA311" s="102" t="str">
        <f t="shared" si="321"/>
        <v/>
      </c>
      <c r="AB311" s="102"/>
      <c r="AC311" s="102"/>
      <c r="AD311" s="102"/>
      <c r="AE311" s="93">
        <f>IFERROR(IF($I311="","",VLOOKUP($I311,MASTER!$G:$CF,60,0))*$X311,0)</f>
        <v>0</v>
      </c>
      <c r="AF311" s="93">
        <f>IFERROR(IF($I311="","",VLOOKUP($I311,MASTER!$G:$CF,61,0))*$X311,0)</f>
        <v>0</v>
      </c>
      <c r="AG311" s="93">
        <f>IFERROR(IF($I311="","",VLOOKUP($I311,MASTER!$G:$CF,62,0))*$X311,0)</f>
        <v>0</v>
      </c>
      <c r="AH311" s="93">
        <f>IFERROR(IF($I311="","",VLOOKUP($I311,MASTER!$G:$CF,63,0))*$X311,0)</f>
        <v>0</v>
      </c>
      <c r="AI311" s="177"/>
      <c r="AJ311" s="103"/>
      <c r="AK311" s="106">
        <f t="shared" si="322"/>
        <v>0</v>
      </c>
      <c r="AL311">
        <f t="shared" si="323"/>
        <v>0</v>
      </c>
      <c r="AM311" s="104">
        <f t="shared" si="324"/>
        <v>0.54999999999999993</v>
      </c>
      <c r="AN311" s="105" t="str">
        <f t="shared" si="325"/>
        <v/>
      </c>
      <c r="AO311" s="106" t="str">
        <f t="shared" si="326"/>
        <v/>
      </c>
      <c r="AP311" s="107" t="e">
        <f t="shared" si="327"/>
        <v>#VALUE!</v>
      </c>
    </row>
    <row r="312" spans="1:42" ht="50.1" hidden="1" customHeight="1">
      <c r="A312" s="271" t="e">
        <f>VLOOKUP($I312,MASTER!$B:$B,2,0)</f>
        <v>#N/A</v>
      </c>
      <c r="C312" s="92"/>
      <c r="D312" s="93" t="str">
        <f>IF($I312="","",VLOOKUP($I312,MASTER!$G:$CF,2,0))</f>
        <v/>
      </c>
      <c r="E312" s="93" t="str">
        <f>IF($I312="","",VLOOKUP($I312,MASTER!$G:$CF,25,0))</f>
        <v/>
      </c>
      <c r="F312" s="93" t="str">
        <f>IF($I312="","",VLOOKUP($I312,MASTER!$G:$CF,27,0))</f>
        <v/>
      </c>
      <c r="G312" s="759">
        <f t="shared" si="314"/>
        <v>0</v>
      </c>
      <c r="H312" s="94" t="str">
        <f t="shared" si="315"/>
        <v/>
      </c>
      <c r="I312" s="171"/>
      <c r="J312" s="385"/>
      <c r="K312" s="384"/>
      <c r="L312" s="245"/>
      <c r="M312" s="97"/>
      <c r="N312" s="226"/>
      <c r="O312" s="98"/>
      <c r="P312" s="341" t="str">
        <f>IF($I312="","",VLOOKUP($I312,MASTER!$G:$CF,65,0))</f>
        <v/>
      </c>
      <c r="Q312" s="341" t="str">
        <f>IF($I312="","",VLOOKUP($I312,MASTER!$G:$CF,37,0))</f>
        <v/>
      </c>
      <c r="R312" s="347" t="str">
        <f t="shared" si="316"/>
        <v/>
      </c>
      <c r="S312" s="341" t="str">
        <f>IF($I312="","",VLOOKUP($I312,MASTER!$G:$CF,39,0))</f>
        <v/>
      </c>
      <c r="T312" s="341" t="str">
        <f>IF($I312="","",VLOOKUP($I312,MASTER!$G:$CF,38,0))</f>
        <v/>
      </c>
      <c r="U312" s="341"/>
      <c r="V312" s="348" t="str">
        <f t="shared" si="317"/>
        <v/>
      </c>
      <c r="W312" s="349" t="str">
        <f t="shared" si="318"/>
        <v/>
      </c>
      <c r="X312" s="350" t="str">
        <f t="shared" si="319"/>
        <v/>
      </c>
      <c r="Y312" s="740" t="e">
        <f t="shared" si="320"/>
        <v>#VALUE!</v>
      </c>
      <c r="Z312" s="102">
        <f>+AA275</f>
        <v>0.64583333333333326</v>
      </c>
      <c r="AA312" s="102" t="str">
        <f t="shared" si="321"/>
        <v/>
      </c>
      <c r="AB312" s="102"/>
      <c r="AC312" s="102"/>
      <c r="AD312" s="102"/>
      <c r="AE312" s="93">
        <f>IFERROR(IF($I312="","",VLOOKUP($I312,MASTER!$G:$CF,60,0))*$X312,0)</f>
        <v>0</v>
      </c>
      <c r="AF312" s="93">
        <f>IFERROR(IF($I312="","",VLOOKUP($I312,MASTER!$G:$CF,61,0))*$X312,0)</f>
        <v>0</v>
      </c>
      <c r="AG312" s="93">
        <f>IFERROR(IF($I312="","",VLOOKUP($I312,MASTER!$G:$CF,62,0))*$X312,0)</f>
        <v>0</v>
      </c>
      <c r="AH312" s="93">
        <f>IFERROR(IF($I312="","",VLOOKUP($I312,MASTER!$G:$CF,63,0))*$X312,0)</f>
        <v>0</v>
      </c>
      <c r="AI312" s="177"/>
      <c r="AJ312" s="103"/>
      <c r="AK312" s="106">
        <f t="shared" si="322"/>
        <v>0</v>
      </c>
      <c r="AL312">
        <f t="shared" si="323"/>
        <v>0</v>
      </c>
      <c r="AM312" s="104">
        <f t="shared" si="324"/>
        <v>0.64583333333333326</v>
      </c>
      <c r="AN312" s="105" t="str">
        <f t="shared" si="325"/>
        <v/>
      </c>
      <c r="AO312" s="106" t="str">
        <f t="shared" si="326"/>
        <v/>
      </c>
      <c r="AP312" s="107" t="e">
        <f t="shared" si="327"/>
        <v>#VALUE!</v>
      </c>
    </row>
    <row r="313" spans="1:42" ht="50.1" hidden="1" customHeight="1">
      <c r="A313" s="271" t="e">
        <f>VLOOKUP($I313,MASTER!$B:$B,2,0)</f>
        <v>#N/A</v>
      </c>
      <c r="C313" s="92"/>
      <c r="D313" s="93" t="str">
        <f>IF($I313="","",VLOOKUP($I313,MASTER!$G:$CF,2,0))</f>
        <v/>
      </c>
      <c r="E313" s="93" t="str">
        <f>IF($I313="","",VLOOKUP($I313,MASTER!$G:$CF,25,0))</f>
        <v/>
      </c>
      <c r="F313" s="93" t="str">
        <f>IF($I313="","",VLOOKUP($I313,MASTER!$G:$CF,27,0))</f>
        <v/>
      </c>
      <c r="G313" s="759">
        <f t="shared" si="314"/>
        <v>0</v>
      </c>
      <c r="H313" s="94" t="str">
        <f t="shared" si="315"/>
        <v/>
      </c>
      <c r="I313" s="171"/>
      <c r="J313" s="385"/>
      <c r="K313" s="384"/>
      <c r="L313" s="245"/>
      <c r="M313" s="97"/>
      <c r="N313" s="226"/>
      <c r="O313" s="98"/>
      <c r="P313" s="341" t="str">
        <f>IF($I313="","",VLOOKUP($I313,MASTER!$G:$CF,65,0))</f>
        <v/>
      </c>
      <c r="Q313" s="341" t="str">
        <f>IF($I313="","",VLOOKUP($I313,MASTER!$G:$CF,37,0))</f>
        <v/>
      </c>
      <c r="R313" s="347" t="str">
        <f t="shared" si="316"/>
        <v/>
      </c>
      <c r="S313" s="341" t="str">
        <f>IF($I313="","",VLOOKUP($I313,MASTER!$G:$CF,39,0))</f>
        <v/>
      </c>
      <c r="T313" s="341" t="str">
        <f>IF($I313="","",VLOOKUP($I313,MASTER!$G:$CF,38,0))</f>
        <v/>
      </c>
      <c r="U313" s="341"/>
      <c r="V313" s="348" t="str">
        <f t="shared" si="317"/>
        <v/>
      </c>
      <c r="W313" s="349" t="str">
        <f t="shared" si="318"/>
        <v/>
      </c>
      <c r="X313" s="350" t="str">
        <f t="shared" si="319"/>
        <v/>
      </c>
      <c r="Y313" s="740" t="e">
        <f t="shared" si="320"/>
        <v>#VALUE!</v>
      </c>
      <c r="Z313" s="102">
        <f>+AA276</f>
        <v>0.66736111111111107</v>
      </c>
      <c r="AA313" s="102" t="str">
        <f t="shared" si="321"/>
        <v/>
      </c>
      <c r="AB313" s="102"/>
      <c r="AC313" s="102"/>
      <c r="AD313" s="102"/>
      <c r="AE313" s="93">
        <f>IFERROR(IF($I313="","",VLOOKUP($I313,MASTER!$G:$CF,60,0))*$X313,0)</f>
        <v>0</v>
      </c>
      <c r="AF313" s="93">
        <f>IFERROR(IF($I313="","",VLOOKUP($I313,MASTER!$G:$CF,61,0))*$X313,0)</f>
        <v>0</v>
      </c>
      <c r="AG313" s="93">
        <f>IFERROR(IF($I313="","",VLOOKUP($I313,MASTER!$G:$CF,62,0))*$X313,0)</f>
        <v>0</v>
      </c>
      <c r="AH313" s="93">
        <f>IFERROR(IF($I313="","",VLOOKUP($I313,MASTER!$G:$CF,63,0))*$X313,0)</f>
        <v>0</v>
      </c>
      <c r="AI313" s="177"/>
      <c r="AJ313" s="103"/>
      <c r="AK313" s="106">
        <f t="shared" si="322"/>
        <v>0</v>
      </c>
      <c r="AL313">
        <f t="shared" si="323"/>
        <v>0</v>
      </c>
      <c r="AM313" s="104">
        <f t="shared" si="324"/>
        <v>0.66736111111111107</v>
      </c>
      <c r="AN313" s="105" t="str">
        <f t="shared" si="325"/>
        <v/>
      </c>
      <c r="AO313" s="106" t="str">
        <f t="shared" si="326"/>
        <v/>
      </c>
      <c r="AP313" s="107" t="e">
        <f t="shared" si="327"/>
        <v>#VALUE!</v>
      </c>
    </row>
    <row r="314" spans="1:42" ht="50.1" hidden="1" customHeight="1">
      <c r="A314" s="271" t="e">
        <f>VLOOKUP($I314,MASTER!$B:$B,2,0)</f>
        <v>#N/A</v>
      </c>
      <c r="C314" s="92"/>
      <c r="D314" s="93" t="str">
        <f>IF($I314="","",VLOOKUP($I314,MASTER!$G:$CF,2,0))</f>
        <v/>
      </c>
      <c r="E314" s="93" t="str">
        <f>IF($I314="","",VLOOKUP($I314,MASTER!$G:$CF,25,0))</f>
        <v/>
      </c>
      <c r="F314" s="93" t="str">
        <f>IF($I314="","",VLOOKUP($I314,MASTER!$G:$CF,27,0))</f>
        <v/>
      </c>
      <c r="G314" s="759">
        <f t="shared" si="314"/>
        <v>0</v>
      </c>
      <c r="H314" s="94" t="str">
        <f t="shared" si="315"/>
        <v/>
      </c>
      <c r="I314" s="171"/>
      <c r="J314" s="385"/>
      <c r="K314" s="384"/>
      <c r="L314" s="245"/>
      <c r="M314" s="97"/>
      <c r="N314" s="226"/>
      <c r="O314" s="98"/>
      <c r="P314" s="341" t="str">
        <f>IF($I314="","",VLOOKUP($I314,MASTER!$G:$CF,65,0))</f>
        <v/>
      </c>
      <c r="Q314" s="341" t="str">
        <f>IF($I314="","",VLOOKUP($I314,MASTER!$G:$CF,37,0))</f>
        <v/>
      </c>
      <c r="R314" s="347" t="str">
        <f t="shared" si="316"/>
        <v/>
      </c>
      <c r="S314" s="341" t="str">
        <f>IF($I314="","",VLOOKUP($I314,MASTER!$G:$CF,39,0))</f>
        <v/>
      </c>
      <c r="T314" s="341" t="str">
        <f>IF($I314="","",VLOOKUP($I314,MASTER!$G:$CF,38,0))</f>
        <v/>
      </c>
      <c r="U314" s="341"/>
      <c r="V314" s="348" t="str">
        <f t="shared" si="317"/>
        <v/>
      </c>
      <c r="W314" s="349" t="str">
        <f t="shared" si="318"/>
        <v/>
      </c>
      <c r="X314" s="350" t="str">
        <f t="shared" si="319"/>
        <v/>
      </c>
      <c r="Y314" s="740" t="e">
        <f t="shared" si="320"/>
        <v>#VALUE!</v>
      </c>
      <c r="Z314" s="102">
        <f>+AA285</f>
        <v>0.79999999999999993</v>
      </c>
      <c r="AA314" s="102" t="str">
        <f t="shared" si="321"/>
        <v/>
      </c>
      <c r="AB314" s="102"/>
      <c r="AC314" s="102"/>
      <c r="AD314" s="102"/>
      <c r="AE314" s="93">
        <f>IFERROR(IF($I314="","",VLOOKUP($I314,MASTER!$G:$CF,60,0))*$X314,0)</f>
        <v>0</v>
      </c>
      <c r="AF314" s="93">
        <f>IFERROR(IF($I314="","",VLOOKUP($I314,MASTER!$G:$CF,61,0))*$X314,0)</f>
        <v>0</v>
      </c>
      <c r="AG314" s="93">
        <f>IFERROR(IF($I314="","",VLOOKUP($I314,MASTER!$G:$CF,62,0))*$X314,0)</f>
        <v>0</v>
      </c>
      <c r="AH314" s="93">
        <f>IFERROR(IF($I314="","",VLOOKUP($I314,MASTER!$G:$CF,63,0))*$X314,0)</f>
        <v>0</v>
      </c>
      <c r="AI314" s="177"/>
      <c r="AJ314" s="103"/>
      <c r="AK314" s="106">
        <f t="shared" si="322"/>
        <v>0</v>
      </c>
      <c r="AL314">
        <f t="shared" si="323"/>
        <v>0</v>
      </c>
      <c r="AM314" s="104">
        <f t="shared" si="324"/>
        <v>0.79999999999999993</v>
      </c>
      <c r="AN314" s="105" t="str">
        <f t="shared" si="325"/>
        <v/>
      </c>
      <c r="AO314" s="106" t="str">
        <f t="shared" si="326"/>
        <v/>
      </c>
      <c r="AP314" s="107" t="e">
        <f t="shared" si="327"/>
        <v>#VALUE!</v>
      </c>
    </row>
    <row r="315" spans="1:42" ht="50.1" hidden="1" customHeight="1">
      <c r="A315" s="271" t="e">
        <f>VLOOKUP($I315,MASTER!$B:$B,2,0)</f>
        <v>#N/A</v>
      </c>
      <c r="C315" s="92"/>
      <c r="D315" s="93" t="str">
        <f>IF($I315="","",VLOOKUP($I315,MASTER!$G:$CF,2,0))</f>
        <v/>
      </c>
      <c r="E315" s="93" t="str">
        <f>IF($I315="","",VLOOKUP($I315,MASTER!$G:$CF,25,0))</f>
        <v/>
      </c>
      <c r="F315" s="93" t="str">
        <f>IF($I315="","",VLOOKUP($I315,MASTER!$G:$CF,27,0))</f>
        <v/>
      </c>
      <c r="G315" s="759">
        <f t="shared" si="314"/>
        <v>0</v>
      </c>
      <c r="H315" s="94" t="str">
        <f t="shared" si="315"/>
        <v/>
      </c>
      <c r="I315" s="171"/>
      <c r="J315" s="385"/>
      <c r="K315" s="384"/>
      <c r="L315" s="245"/>
      <c r="M315" s="97"/>
      <c r="N315" s="226"/>
      <c r="O315" s="98"/>
      <c r="P315" s="341" t="str">
        <f>IF($I315="","",VLOOKUP($I315,MASTER!$G:$CF,65,0))</f>
        <v/>
      </c>
      <c r="Q315" s="341" t="str">
        <f>IF($I315="","",VLOOKUP($I315,MASTER!$G:$CF,37,0))</f>
        <v/>
      </c>
      <c r="R315" s="347" t="str">
        <f t="shared" si="316"/>
        <v/>
      </c>
      <c r="S315" s="341" t="str">
        <f>IF($I315="","",VLOOKUP($I315,MASTER!$G:$CF,39,0))</f>
        <v/>
      </c>
      <c r="T315" s="341" t="str">
        <f>IF($I315="","",VLOOKUP($I315,MASTER!$G:$CF,38,0))</f>
        <v/>
      </c>
      <c r="U315" s="341"/>
      <c r="V315" s="348" t="str">
        <f t="shared" si="317"/>
        <v/>
      </c>
      <c r="W315" s="349" t="str">
        <f t="shared" si="318"/>
        <v/>
      </c>
      <c r="X315" s="350" t="str">
        <f t="shared" si="319"/>
        <v/>
      </c>
      <c r="Y315" s="740" t="e">
        <f t="shared" si="320"/>
        <v>#VALUE!</v>
      </c>
      <c r="Z315" s="102">
        <f>+AA288</f>
        <v>0.84374999999999989</v>
      </c>
      <c r="AA315" s="102" t="str">
        <f t="shared" si="321"/>
        <v/>
      </c>
      <c r="AB315" s="102"/>
      <c r="AC315" s="102"/>
      <c r="AD315" s="102"/>
      <c r="AE315" s="93">
        <f>IFERROR(IF($I315="","",VLOOKUP($I315,MASTER!$G:$CF,60,0))*$X315,0)</f>
        <v>0</v>
      </c>
      <c r="AF315" s="93">
        <f>IFERROR(IF($I315="","",VLOOKUP($I315,MASTER!$G:$CF,61,0))*$X315,0)</f>
        <v>0</v>
      </c>
      <c r="AG315" s="93">
        <f>IFERROR(IF($I315="","",VLOOKUP($I315,MASTER!$G:$CF,62,0))*$X315,0)</f>
        <v>0</v>
      </c>
      <c r="AH315" s="93">
        <f>IFERROR(IF($I315="","",VLOOKUP($I315,MASTER!$G:$CF,63,0))*$X315,0)</f>
        <v>0</v>
      </c>
      <c r="AI315" s="177"/>
      <c r="AJ315" s="103"/>
      <c r="AK315" s="106">
        <f t="shared" si="322"/>
        <v>0</v>
      </c>
      <c r="AL315">
        <f t="shared" si="323"/>
        <v>0</v>
      </c>
      <c r="AM315" s="104">
        <f t="shared" si="324"/>
        <v>0.84374999999999989</v>
      </c>
      <c r="AN315" s="105" t="str">
        <f t="shared" si="325"/>
        <v/>
      </c>
      <c r="AO315" s="106" t="str">
        <f t="shared" si="326"/>
        <v/>
      </c>
      <c r="AP315" s="107" t="e">
        <f t="shared" si="327"/>
        <v>#VALUE!</v>
      </c>
    </row>
    <row r="316" spans="1:42" ht="50.1" hidden="1" customHeight="1">
      <c r="A316" s="271" t="e">
        <f>VLOOKUP($I316,MASTER!$B:$B,2,0)</f>
        <v>#N/A</v>
      </c>
      <c r="C316" s="92"/>
      <c r="D316" s="93" t="str">
        <f>IF($I316="","",VLOOKUP($I316,MASTER!$G:$CF,2,0))</f>
        <v/>
      </c>
      <c r="E316" s="93" t="str">
        <f>IF($I316="","",VLOOKUP($I316,MASTER!$G:$CF,25,0))</f>
        <v/>
      </c>
      <c r="F316" s="93" t="str">
        <f>IF($I316="","",VLOOKUP($I316,MASTER!$G:$CF,27,0))</f>
        <v/>
      </c>
      <c r="G316" s="759">
        <f t="shared" si="314"/>
        <v>0</v>
      </c>
      <c r="H316" s="94" t="str">
        <f t="shared" si="315"/>
        <v/>
      </c>
      <c r="I316" s="171"/>
      <c r="J316" s="385"/>
      <c r="K316" s="384"/>
      <c r="L316" s="245"/>
      <c r="M316" s="97"/>
      <c r="N316" s="226"/>
      <c r="O316" s="98"/>
      <c r="P316" s="341" t="str">
        <f>IF($I316="","",VLOOKUP($I316,MASTER!$G:$CF,65,0))</f>
        <v/>
      </c>
      <c r="Q316" s="341" t="str">
        <f>IF($I316="","",VLOOKUP($I316,MASTER!$G:$CF,37,0))</f>
        <v/>
      </c>
      <c r="R316" s="347" t="str">
        <f t="shared" si="316"/>
        <v/>
      </c>
      <c r="S316" s="341" t="str">
        <f>IF($I316="","",VLOOKUP($I316,MASTER!$G:$CF,39,0))</f>
        <v/>
      </c>
      <c r="T316" s="341" t="str">
        <f>IF($I316="","",VLOOKUP($I316,MASTER!$G:$CF,38,0))</f>
        <v/>
      </c>
      <c r="U316" s="341"/>
      <c r="V316" s="348" t="str">
        <f t="shared" si="317"/>
        <v/>
      </c>
      <c r="W316" s="349" t="str">
        <f t="shared" si="318"/>
        <v/>
      </c>
      <c r="X316" s="350" t="str">
        <f t="shared" si="319"/>
        <v/>
      </c>
      <c r="Y316" s="740" t="e">
        <f t="shared" si="320"/>
        <v>#VALUE!</v>
      </c>
      <c r="Z316" s="102">
        <f>+AA278</f>
        <v>0.68749999999999989</v>
      </c>
      <c r="AA316" s="102" t="str">
        <f t="shared" si="321"/>
        <v/>
      </c>
      <c r="AB316" s="102"/>
      <c r="AC316" s="102"/>
      <c r="AD316" s="102"/>
      <c r="AE316" s="93">
        <f>IFERROR(IF($I316="","",VLOOKUP($I316,MASTER!$G:$CF,60,0))*$X316,0)</f>
        <v>0</v>
      </c>
      <c r="AF316" s="93">
        <f>IFERROR(IF($I316="","",VLOOKUP($I316,MASTER!$G:$CF,61,0))*$X316,0)</f>
        <v>0</v>
      </c>
      <c r="AG316" s="93">
        <f>IFERROR(IF($I316="","",VLOOKUP($I316,MASTER!$G:$CF,62,0))*$X316,0)</f>
        <v>0</v>
      </c>
      <c r="AH316" s="93">
        <f>IFERROR(IF($I316="","",VLOOKUP($I316,MASTER!$G:$CF,63,0))*$X316,0)</f>
        <v>0</v>
      </c>
      <c r="AI316" s="177"/>
      <c r="AJ316" s="103"/>
      <c r="AK316" s="106">
        <f t="shared" si="322"/>
        <v>0</v>
      </c>
      <c r="AL316">
        <f t="shared" si="323"/>
        <v>0</v>
      </c>
      <c r="AM316" s="104">
        <f t="shared" si="324"/>
        <v>0.68749999999999989</v>
      </c>
      <c r="AN316" s="105" t="str">
        <f t="shared" si="325"/>
        <v/>
      </c>
      <c r="AO316" s="106" t="str">
        <f t="shared" si="326"/>
        <v/>
      </c>
      <c r="AP316" s="107" t="e">
        <f t="shared" si="327"/>
        <v>#VALUE!</v>
      </c>
    </row>
    <row r="317" spans="1:42" ht="50.1" hidden="1" customHeight="1">
      <c r="A317" s="271" t="e">
        <f>VLOOKUP($I317,MASTER!$B:$B,2,0)</f>
        <v>#N/A</v>
      </c>
      <c r="C317" s="92"/>
      <c r="D317" s="93" t="str">
        <f>IF($I317="","",VLOOKUP($I317,MASTER!$G:$CF,2,0))</f>
        <v/>
      </c>
      <c r="E317" s="93" t="str">
        <f>IF($I317="","",VLOOKUP($I317,MASTER!$G:$CF,25,0))</f>
        <v/>
      </c>
      <c r="F317" s="93" t="str">
        <f>IF($I317="","",VLOOKUP($I317,MASTER!$G:$CF,27,0))</f>
        <v/>
      </c>
      <c r="G317" s="759">
        <f t="shared" si="314"/>
        <v>0</v>
      </c>
      <c r="H317" s="94" t="str">
        <f t="shared" si="315"/>
        <v/>
      </c>
      <c r="I317" s="171"/>
      <c r="J317" s="385"/>
      <c r="K317" s="384"/>
      <c r="L317" s="245"/>
      <c r="M317" s="97"/>
      <c r="N317" s="226"/>
      <c r="O317" s="98"/>
      <c r="P317" s="341" t="str">
        <f>IF($I317="","",VLOOKUP($I317,MASTER!$G:$CF,65,0))</f>
        <v/>
      </c>
      <c r="Q317" s="341" t="str">
        <f>IF($I317="","",VLOOKUP($I317,MASTER!$G:$CF,37,0))</f>
        <v/>
      </c>
      <c r="R317" s="347" t="str">
        <f t="shared" si="316"/>
        <v/>
      </c>
      <c r="S317" s="341" t="str">
        <f>IF($I317="","",VLOOKUP($I317,MASTER!$G:$CF,39,0))</f>
        <v/>
      </c>
      <c r="T317" s="341" t="str">
        <f>IF($I317="","",VLOOKUP($I317,MASTER!$G:$CF,38,0))</f>
        <v/>
      </c>
      <c r="U317" s="341"/>
      <c r="V317" s="348" t="str">
        <f t="shared" si="317"/>
        <v/>
      </c>
      <c r="W317" s="349" t="str">
        <f t="shared" si="318"/>
        <v/>
      </c>
      <c r="X317" s="350" t="str">
        <f t="shared" si="319"/>
        <v/>
      </c>
      <c r="Y317" s="740" t="e">
        <f t="shared" si="320"/>
        <v>#VALUE!</v>
      </c>
      <c r="Z317" s="102">
        <f>+AA284</f>
        <v>0.77222222222222214</v>
      </c>
      <c r="AA317" s="102" t="str">
        <f t="shared" si="321"/>
        <v/>
      </c>
      <c r="AB317" s="102"/>
      <c r="AC317" s="102"/>
      <c r="AD317" s="102"/>
      <c r="AE317" s="93">
        <f>IFERROR(IF($I317="","",VLOOKUP($I317,MASTER!$G:$CF,60,0))*$X317,0)</f>
        <v>0</v>
      </c>
      <c r="AF317" s="93">
        <f>IFERROR(IF($I317="","",VLOOKUP($I317,MASTER!$G:$CF,61,0))*$X317,0)</f>
        <v>0</v>
      </c>
      <c r="AG317" s="93">
        <f>IFERROR(IF($I317="","",VLOOKUP($I317,MASTER!$G:$CF,62,0))*$X317,0)</f>
        <v>0</v>
      </c>
      <c r="AH317" s="93">
        <f>IFERROR(IF($I317="","",VLOOKUP($I317,MASTER!$G:$CF,63,0))*$X317,0)</f>
        <v>0</v>
      </c>
      <c r="AI317" s="177"/>
      <c r="AJ317" s="103"/>
      <c r="AK317" s="106">
        <f t="shared" si="322"/>
        <v>0</v>
      </c>
      <c r="AL317">
        <f t="shared" si="323"/>
        <v>0</v>
      </c>
      <c r="AM317" s="104">
        <f t="shared" si="324"/>
        <v>0.77222222222222214</v>
      </c>
      <c r="AN317" s="105" t="str">
        <f t="shared" si="325"/>
        <v/>
      </c>
      <c r="AO317" s="106" t="str">
        <f t="shared" si="326"/>
        <v/>
      </c>
      <c r="AP317" s="107" t="e">
        <f t="shared" si="327"/>
        <v>#VALUE!</v>
      </c>
    </row>
    <row r="318" spans="1:42" ht="50.1" hidden="1" customHeight="1">
      <c r="A318" s="271" t="e">
        <f>VLOOKUP($I318,MASTER!$B:$B,2,0)</f>
        <v>#N/A</v>
      </c>
      <c r="C318" s="92"/>
      <c r="D318" s="93" t="str">
        <f>IF($I318="","",VLOOKUP($I318,MASTER!$G:$CF,2,0))</f>
        <v/>
      </c>
      <c r="E318" s="93" t="str">
        <f>IF($I318="","",VLOOKUP($I318,MASTER!$G:$CF,25,0))</f>
        <v/>
      </c>
      <c r="F318" s="93" t="str">
        <f>IF($I318="","",VLOOKUP($I318,MASTER!$G:$CF,27,0))</f>
        <v/>
      </c>
      <c r="G318" s="759">
        <f t="shared" si="314"/>
        <v>0</v>
      </c>
      <c r="H318" s="94" t="str">
        <f t="shared" si="315"/>
        <v/>
      </c>
      <c r="I318" s="171"/>
      <c r="J318" s="385"/>
      <c r="K318" s="384"/>
      <c r="L318" s="245"/>
      <c r="M318" s="97"/>
      <c r="N318" s="226"/>
      <c r="O318" s="98"/>
      <c r="P318" s="341" t="str">
        <f>IF($I318="","",VLOOKUP($I318,MASTER!$G:$CF,65,0))</f>
        <v/>
      </c>
      <c r="Q318" s="341" t="str">
        <f>IF($I318="","",VLOOKUP($I318,MASTER!$G:$CF,37,0))</f>
        <v/>
      </c>
      <c r="R318" s="347" t="str">
        <f t="shared" si="316"/>
        <v/>
      </c>
      <c r="S318" s="341" t="str">
        <f>IF($I318="","",VLOOKUP($I318,MASTER!$G:$CF,39,0))</f>
        <v/>
      </c>
      <c r="T318" s="341" t="str">
        <f>IF($I318="","",VLOOKUP($I318,MASTER!$G:$CF,38,0))</f>
        <v/>
      </c>
      <c r="U318" s="341"/>
      <c r="V318" s="348" t="str">
        <f t="shared" si="317"/>
        <v/>
      </c>
      <c r="W318" s="349" t="str">
        <f t="shared" si="318"/>
        <v/>
      </c>
      <c r="X318" s="350" t="str">
        <f t="shared" si="319"/>
        <v/>
      </c>
      <c r="Y318" s="740" t="e">
        <f t="shared" si="320"/>
        <v>#VALUE!</v>
      </c>
      <c r="Z318" s="102">
        <f>+AA289</f>
        <v>0.86249999999999993</v>
      </c>
      <c r="AA318" s="102" t="str">
        <f t="shared" si="321"/>
        <v/>
      </c>
      <c r="AB318" s="102"/>
      <c r="AC318" s="102"/>
      <c r="AD318" s="102"/>
      <c r="AE318" s="93">
        <f>IFERROR(IF($I318="","",VLOOKUP($I318,MASTER!$G:$CF,60,0))*$X318,0)</f>
        <v>0</v>
      </c>
      <c r="AF318" s="93">
        <f>IFERROR(IF($I318="","",VLOOKUP($I318,MASTER!$G:$CF,61,0))*$X318,0)</f>
        <v>0</v>
      </c>
      <c r="AG318" s="93">
        <f>IFERROR(IF($I318="","",VLOOKUP($I318,MASTER!$G:$CF,62,0))*$X318,0)</f>
        <v>0</v>
      </c>
      <c r="AH318" s="93">
        <f>IFERROR(IF($I318="","",VLOOKUP($I318,MASTER!$G:$CF,63,0))*$X318,0)</f>
        <v>0</v>
      </c>
      <c r="AI318" s="177"/>
      <c r="AJ318" s="103"/>
      <c r="AK318" s="106">
        <f t="shared" si="322"/>
        <v>0</v>
      </c>
      <c r="AL318">
        <f t="shared" si="323"/>
        <v>0</v>
      </c>
      <c r="AM318" s="104">
        <f t="shared" si="324"/>
        <v>0.86249999999999993</v>
      </c>
      <c r="AN318" s="105" t="str">
        <f t="shared" si="325"/>
        <v/>
      </c>
      <c r="AO318" s="106" t="str">
        <f t="shared" si="326"/>
        <v/>
      </c>
      <c r="AP318" s="107" t="e">
        <f t="shared" si="327"/>
        <v>#VALUE!</v>
      </c>
    </row>
    <row r="319" spans="1:42" ht="50.1" hidden="1" customHeight="1">
      <c r="A319" s="271" t="e">
        <f>VLOOKUP($I319,MASTER!$B:$B,2,0)</f>
        <v>#N/A</v>
      </c>
      <c r="C319" s="92"/>
      <c r="D319" s="93" t="str">
        <f>IF($I319="","",VLOOKUP($I319,MASTER!$G:$CF,2,0))</f>
        <v/>
      </c>
      <c r="E319" s="93" t="str">
        <f>IF($I319="","",VLOOKUP($I319,MASTER!$G:$CF,25,0))</f>
        <v/>
      </c>
      <c r="F319" s="93" t="str">
        <f>IF($I319="","",VLOOKUP($I319,MASTER!$G:$CF,27,0))</f>
        <v/>
      </c>
      <c r="G319" s="759">
        <f t="shared" si="314"/>
        <v>0</v>
      </c>
      <c r="H319" s="94" t="str">
        <f t="shared" si="315"/>
        <v/>
      </c>
      <c r="I319" s="171"/>
      <c r="J319" s="385"/>
      <c r="K319" s="384"/>
      <c r="L319" s="245"/>
      <c r="M319" s="97"/>
      <c r="N319" s="226"/>
      <c r="O319" s="98"/>
      <c r="P319" s="341" t="str">
        <f>IF($I319="","",VLOOKUP($I319,MASTER!$G:$CF,65,0))</f>
        <v/>
      </c>
      <c r="Q319" s="341" t="str">
        <f>IF($I319="","",VLOOKUP($I319,MASTER!$G:$CF,37,0))</f>
        <v/>
      </c>
      <c r="R319" s="347" t="str">
        <f t="shared" si="316"/>
        <v/>
      </c>
      <c r="S319" s="341" t="str">
        <f>IF($I319="","",VLOOKUP($I319,MASTER!$G:$CF,39,0))</f>
        <v/>
      </c>
      <c r="T319" s="341" t="str">
        <f>IF($I319="","",VLOOKUP($I319,MASTER!$G:$CF,38,0))</f>
        <v/>
      </c>
      <c r="U319" s="341"/>
      <c r="V319" s="348" t="str">
        <f t="shared" si="317"/>
        <v/>
      </c>
      <c r="W319" s="349" t="str">
        <f t="shared" si="318"/>
        <v/>
      </c>
      <c r="X319" s="350" t="str">
        <f t="shared" si="319"/>
        <v/>
      </c>
      <c r="Y319" s="740" t="e">
        <f t="shared" si="320"/>
        <v>#VALUE!</v>
      </c>
      <c r="Z319" s="102">
        <f>+AA287</f>
        <v>0.83124999999999993</v>
      </c>
      <c r="AA319" s="102" t="str">
        <f t="shared" si="321"/>
        <v/>
      </c>
      <c r="AB319" s="102"/>
      <c r="AC319" s="102"/>
      <c r="AD319" s="102"/>
      <c r="AE319" s="93">
        <f>IFERROR(IF($I319="","",VLOOKUP($I319,MASTER!$G:$CF,60,0))*$X319,0)</f>
        <v>0</v>
      </c>
      <c r="AF319" s="93">
        <f>IFERROR(IF($I319="","",VLOOKUP($I319,MASTER!$G:$CF,61,0))*$X319,0)</f>
        <v>0</v>
      </c>
      <c r="AG319" s="93">
        <f>IFERROR(IF($I319="","",VLOOKUP($I319,MASTER!$G:$CF,62,0))*$X319,0)</f>
        <v>0</v>
      </c>
      <c r="AH319" s="93">
        <f>IFERROR(IF($I319="","",VLOOKUP($I319,MASTER!$G:$CF,63,0))*$X319,0)</f>
        <v>0</v>
      </c>
      <c r="AI319" s="177"/>
      <c r="AJ319" s="103"/>
      <c r="AK319" s="106">
        <f t="shared" si="322"/>
        <v>0</v>
      </c>
      <c r="AL319">
        <f t="shared" si="323"/>
        <v>0</v>
      </c>
      <c r="AM319" s="104">
        <f t="shared" si="324"/>
        <v>0.83124999999999993</v>
      </c>
      <c r="AN319" s="105" t="str">
        <f t="shared" si="325"/>
        <v/>
      </c>
      <c r="AO319" s="106" t="str">
        <f t="shared" si="326"/>
        <v/>
      </c>
      <c r="AP319" s="107" t="e">
        <f t="shared" si="327"/>
        <v>#VALUE!</v>
      </c>
    </row>
    <row r="320" spans="1:42" ht="50.1" hidden="1" customHeight="1">
      <c r="A320" s="271" t="e">
        <f>VLOOKUP($I320,MASTER!$B:$B,2,0)</f>
        <v>#N/A</v>
      </c>
      <c r="C320" s="92"/>
      <c r="D320" s="93" t="str">
        <f>IF($I320="","",VLOOKUP($I320,MASTER!$G:$CF,2,0))</f>
        <v/>
      </c>
      <c r="E320" s="93" t="str">
        <f>IF($I320="","",VLOOKUP($I320,MASTER!$G:$CF,25,0))</f>
        <v/>
      </c>
      <c r="F320" s="93" t="str">
        <f>IF($I320="","",VLOOKUP($I320,MASTER!$G:$CF,27,0))</f>
        <v/>
      </c>
      <c r="G320" s="759">
        <f t="shared" si="314"/>
        <v>0</v>
      </c>
      <c r="H320" s="94" t="str">
        <f t="shared" si="315"/>
        <v/>
      </c>
      <c r="I320" s="171"/>
      <c r="J320" s="385"/>
      <c r="K320" s="384"/>
      <c r="L320" s="245"/>
      <c r="M320" s="97"/>
      <c r="N320" s="226"/>
      <c r="O320" s="98"/>
      <c r="P320" s="341" t="str">
        <f>IF($I320="","",VLOOKUP($I320,MASTER!$G:$CF,65,0))</f>
        <v/>
      </c>
      <c r="Q320" s="341" t="str">
        <f>IF($I320="","",VLOOKUP($I320,MASTER!$G:$CF,37,0))</f>
        <v/>
      </c>
      <c r="R320" s="347" t="str">
        <f t="shared" si="316"/>
        <v/>
      </c>
      <c r="S320" s="341" t="str">
        <f>IF($I320="","",VLOOKUP($I320,MASTER!$G:$CF,39,0))</f>
        <v/>
      </c>
      <c r="T320" s="341" t="str">
        <f>IF($I320="","",VLOOKUP($I320,MASTER!$G:$CF,38,0))</f>
        <v/>
      </c>
      <c r="U320" s="341"/>
      <c r="V320" s="348" t="str">
        <f t="shared" si="317"/>
        <v/>
      </c>
      <c r="W320" s="349" t="str">
        <f t="shared" si="318"/>
        <v/>
      </c>
      <c r="X320" s="350" t="str">
        <f t="shared" si="319"/>
        <v/>
      </c>
      <c r="Y320" s="740" t="e">
        <f t="shared" si="320"/>
        <v>#VALUE!</v>
      </c>
      <c r="Z320" s="102">
        <f>+AA290</f>
        <v>0.87499999999999989</v>
      </c>
      <c r="AA320" s="102" t="str">
        <f t="shared" si="321"/>
        <v/>
      </c>
      <c r="AB320" s="102"/>
      <c r="AC320" s="102"/>
      <c r="AD320" s="102"/>
      <c r="AE320" s="93">
        <f>IFERROR(IF($I320="","",VLOOKUP($I320,MASTER!$G:$CF,60,0))*$X320,0)</f>
        <v>0</v>
      </c>
      <c r="AF320" s="93">
        <f>IFERROR(IF($I320="","",VLOOKUP($I320,MASTER!$G:$CF,61,0))*$X320,0)</f>
        <v>0</v>
      </c>
      <c r="AG320" s="93">
        <f>IFERROR(IF($I320="","",VLOOKUP($I320,MASTER!$G:$CF,62,0))*$X320,0)</f>
        <v>0</v>
      </c>
      <c r="AH320" s="93">
        <f>IFERROR(IF($I320="","",VLOOKUP($I320,MASTER!$G:$CF,63,0))*$X320,0)</f>
        <v>0</v>
      </c>
      <c r="AI320" s="177"/>
      <c r="AJ320" s="103"/>
      <c r="AK320" s="106">
        <f t="shared" si="322"/>
        <v>0</v>
      </c>
      <c r="AL320">
        <f t="shared" si="323"/>
        <v>0</v>
      </c>
      <c r="AM320" s="104">
        <f t="shared" si="324"/>
        <v>0.87499999999999989</v>
      </c>
      <c r="AN320" s="105" t="str">
        <f t="shared" si="325"/>
        <v/>
      </c>
      <c r="AO320" s="106" t="str">
        <f t="shared" si="326"/>
        <v/>
      </c>
      <c r="AP320" s="107" t="e">
        <f t="shared" si="327"/>
        <v>#VALUE!</v>
      </c>
    </row>
    <row r="321" spans="1:42" ht="50.1" hidden="1" customHeight="1">
      <c r="A321" s="271" t="e">
        <f>VLOOKUP($I321,MASTER!$B:$B,2,0)</f>
        <v>#N/A</v>
      </c>
      <c r="C321" s="92"/>
      <c r="D321" s="93" t="str">
        <f>IF($I321="","",VLOOKUP($I321,MASTER!$G:$CF,2,0))</f>
        <v/>
      </c>
      <c r="E321" s="93" t="str">
        <f>IF($I321="","",VLOOKUP($I321,MASTER!$G:$CF,25,0))</f>
        <v/>
      </c>
      <c r="F321" s="93" t="str">
        <f>IF($I321="","",VLOOKUP($I321,MASTER!$G:$CF,27,0))</f>
        <v/>
      </c>
      <c r="G321" s="759">
        <f t="shared" si="314"/>
        <v>0</v>
      </c>
      <c r="H321" s="94" t="str">
        <f t="shared" si="315"/>
        <v/>
      </c>
      <c r="I321" s="171"/>
      <c r="J321" s="385"/>
      <c r="K321" s="384"/>
      <c r="L321" s="245"/>
      <c r="M321" s="97"/>
      <c r="N321" s="226"/>
      <c r="O321" s="98"/>
      <c r="P321" s="341" t="str">
        <f>IF($I321="","",VLOOKUP($I321,MASTER!$G:$CF,65,0))</f>
        <v/>
      </c>
      <c r="Q321" s="341" t="str">
        <f>IF($I321="","",VLOOKUP($I321,MASTER!$G:$CF,37,0))</f>
        <v/>
      </c>
      <c r="R321" s="347" t="str">
        <f t="shared" si="316"/>
        <v/>
      </c>
      <c r="S321" s="341" t="str">
        <f>IF($I321="","",VLOOKUP($I321,MASTER!$G:$CF,39,0))</f>
        <v/>
      </c>
      <c r="T321" s="341" t="str">
        <f>IF($I321="","",VLOOKUP($I321,MASTER!$G:$CF,38,0))</f>
        <v/>
      </c>
      <c r="U321" s="341"/>
      <c r="V321" s="348" t="str">
        <f t="shared" si="317"/>
        <v/>
      </c>
      <c r="W321" s="349" t="str">
        <f t="shared" si="318"/>
        <v/>
      </c>
      <c r="X321" s="350" t="str">
        <f t="shared" si="319"/>
        <v/>
      </c>
      <c r="Y321" s="740" t="e">
        <f t="shared" si="320"/>
        <v>#VALUE!</v>
      </c>
      <c r="Z321" s="102" t="str">
        <f>+AA293</f>
        <v/>
      </c>
      <c r="AA321" s="102" t="str">
        <f t="shared" si="321"/>
        <v/>
      </c>
      <c r="AB321" s="102"/>
      <c r="AC321" s="102"/>
      <c r="AD321" s="102"/>
      <c r="AE321" s="93">
        <f>IFERROR(IF($I321="","",VLOOKUP($I321,MASTER!$G:$CF,60,0))*$X321,0)</f>
        <v>0</v>
      </c>
      <c r="AF321" s="93">
        <f>IFERROR(IF($I321="","",VLOOKUP($I321,MASTER!$G:$CF,61,0))*$X321,0)</f>
        <v>0</v>
      </c>
      <c r="AG321" s="93">
        <f>IFERROR(IF($I321="","",VLOOKUP($I321,MASTER!$G:$CF,62,0))*$X321,0)</f>
        <v>0</v>
      </c>
      <c r="AH321" s="93">
        <f>IFERROR(IF($I321="","",VLOOKUP($I321,MASTER!$G:$CF,63,0))*$X321,0)</f>
        <v>0</v>
      </c>
      <c r="AI321" s="177"/>
      <c r="AJ321" s="103"/>
      <c r="AK321" s="106">
        <f t="shared" si="322"/>
        <v>0</v>
      </c>
      <c r="AL321">
        <f t="shared" si="323"/>
        <v>0</v>
      </c>
      <c r="AM321" s="104" t="str">
        <f t="shared" si="324"/>
        <v/>
      </c>
      <c r="AN321" s="105" t="str">
        <f t="shared" si="325"/>
        <v/>
      </c>
      <c r="AO321" s="106" t="str">
        <f t="shared" si="326"/>
        <v/>
      </c>
      <c r="AP321" s="107" t="e">
        <f t="shared" si="327"/>
        <v>#VALUE!</v>
      </c>
    </row>
    <row r="322" spans="1:42" ht="50.1" hidden="1" customHeight="1">
      <c r="A322" s="271" t="e">
        <f>VLOOKUP($I322,MASTER!$B:$B,2,0)</f>
        <v>#N/A</v>
      </c>
      <c r="C322" s="92"/>
      <c r="D322" s="93" t="str">
        <f>IF($I322="","",VLOOKUP($I322,MASTER!$G:$CF,2,0))</f>
        <v/>
      </c>
      <c r="E322" s="93" t="str">
        <f>IF($I322="","",VLOOKUP($I322,MASTER!$G:$CF,25,0))</f>
        <v/>
      </c>
      <c r="F322" s="93" t="str">
        <f>IF($I322="","",VLOOKUP($I322,MASTER!$G:$CF,27,0))</f>
        <v/>
      </c>
      <c r="G322" s="759">
        <f t="shared" si="314"/>
        <v>0</v>
      </c>
      <c r="H322" s="94" t="str">
        <f t="shared" si="315"/>
        <v/>
      </c>
      <c r="I322" s="171"/>
      <c r="J322" s="385"/>
      <c r="K322" s="384"/>
      <c r="L322" s="245"/>
      <c r="M322" s="97"/>
      <c r="N322" s="226"/>
      <c r="O322" s="98"/>
      <c r="P322" s="341" t="str">
        <f>IF($I322="","",VLOOKUP($I322,MASTER!$G:$CF,65,0))</f>
        <v/>
      </c>
      <c r="Q322" s="341" t="str">
        <f>IF($I322="","",VLOOKUP($I322,MASTER!$G:$CF,37,0))</f>
        <v/>
      </c>
      <c r="R322" s="347" t="str">
        <f t="shared" si="316"/>
        <v/>
      </c>
      <c r="S322" s="341" t="str">
        <f>IF($I322="","",VLOOKUP($I322,MASTER!$G:$CF,39,0))</f>
        <v/>
      </c>
      <c r="T322" s="341" t="str">
        <f>IF($I322="","",VLOOKUP($I322,MASTER!$G:$CF,38,0))</f>
        <v/>
      </c>
      <c r="U322" s="341"/>
      <c r="V322" s="348" t="str">
        <f t="shared" si="317"/>
        <v/>
      </c>
      <c r="W322" s="349" t="str">
        <f t="shared" si="318"/>
        <v/>
      </c>
      <c r="X322" s="350" t="str">
        <f t="shared" si="319"/>
        <v/>
      </c>
      <c r="Y322" s="740" t="e">
        <f t="shared" si="320"/>
        <v>#VALUE!</v>
      </c>
      <c r="Z322" s="102" t="str">
        <f>+AA294</f>
        <v/>
      </c>
      <c r="AA322" s="102" t="str">
        <f t="shared" si="321"/>
        <v/>
      </c>
      <c r="AB322" s="102"/>
      <c r="AC322" s="102"/>
      <c r="AD322" s="102"/>
      <c r="AE322" s="93">
        <f>IFERROR(IF($I322="","",VLOOKUP($I322,MASTER!$G:$CF,60,0))*$X322,0)</f>
        <v>0</v>
      </c>
      <c r="AF322" s="93">
        <f>IFERROR(IF($I322="","",VLOOKUP($I322,MASTER!$G:$CF,61,0))*$X322,0)</f>
        <v>0</v>
      </c>
      <c r="AG322" s="93">
        <f>IFERROR(IF($I322="","",VLOOKUP($I322,MASTER!$G:$CF,62,0))*$X322,0)</f>
        <v>0</v>
      </c>
      <c r="AH322" s="93">
        <f>IFERROR(IF($I322="","",VLOOKUP($I322,MASTER!$G:$CF,63,0))*$X322,0)</f>
        <v>0</v>
      </c>
      <c r="AI322" s="177"/>
      <c r="AJ322" s="103"/>
      <c r="AK322" s="106">
        <f t="shared" si="322"/>
        <v>0</v>
      </c>
      <c r="AL322">
        <f t="shared" si="323"/>
        <v>0</v>
      </c>
      <c r="AM322" s="104" t="str">
        <f t="shared" si="324"/>
        <v/>
      </c>
      <c r="AN322" s="105" t="str">
        <f t="shared" si="325"/>
        <v/>
      </c>
      <c r="AO322" s="106" t="str">
        <f t="shared" si="326"/>
        <v/>
      </c>
      <c r="AP322" s="107" t="e">
        <f t="shared" si="327"/>
        <v>#VALUE!</v>
      </c>
    </row>
    <row r="323" spans="1:42" ht="50.1" hidden="1" customHeight="1">
      <c r="A323" s="271" t="e">
        <f>VLOOKUP($I323,MASTER!$B:$B,2,0)</f>
        <v>#N/A</v>
      </c>
      <c r="C323" s="92"/>
      <c r="D323" s="93" t="str">
        <f>IF($I323="","",VLOOKUP($I323,MASTER!$G:$CF,2,0))</f>
        <v/>
      </c>
      <c r="E323" s="93" t="str">
        <f>IF($I323="","",VLOOKUP($I323,MASTER!$G:$CF,25,0))</f>
        <v/>
      </c>
      <c r="F323" s="93" t="str">
        <f>IF($I323="","",VLOOKUP($I323,MASTER!$G:$CF,27,0))</f>
        <v/>
      </c>
      <c r="G323" s="759">
        <f t="shared" si="314"/>
        <v>0</v>
      </c>
      <c r="H323" s="94" t="str">
        <f t="shared" si="315"/>
        <v/>
      </c>
      <c r="I323" s="171"/>
      <c r="J323" s="385"/>
      <c r="K323" s="384"/>
      <c r="L323" s="245"/>
      <c r="M323" s="97"/>
      <c r="N323" s="226"/>
      <c r="O323" s="98"/>
      <c r="P323" s="341" t="str">
        <f>IF($I323="","",VLOOKUP($I323,MASTER!$G:$CF,65,0))</f>
        <v/>
      </c>
      <c r="Q323" s="341" t="str">
        <f>IF($I323="","",VLOOKUP($I323,MASTER!$G:$CF,37,0))</f>
        <v/>
      </c>
      <c r="R323" s="347" t="str">
        <f t="shared" si="316"/>
        <v/>
      </c>
      <c r="S323" s="341" t="str">
        <f>IF($I323="","",VLOOKUP($I323,MASTER!$G:$CF,39,0))</f>
        <v/>
      </c>
      <c r="T323" s="341" t="str">
        <f>IF($I323="","",VLOOKUP($I323,MASTER!$G:$CF,38,0))</f>
        <v/>
      </c>
      <c r="U323" s="341"/>
      <c r="V323" s="348" t="str">
        <f t="shared" si="317"/>
        <v/>
      </c>
      <c r="W323" s="349" t="str">
        <f t="shared" si="318"/>
        <v/>
      </c>
      <c r="X323" s="350" t="str">
        <f t="shared" si="319"/>
        <v/>
      </c>
      <c r="Y323" s="740" t="e">
        <f t="shared" si="320"/>
        <v>#VALUE!</v>
      </c>
      <c r="Z323" s="102" t="str">
        <f>+AA295</f>
        <v/>
      </c>
      <c r="AA323" s="102" t="str">
        <f t="shared" si="321"/>
        <v/>
      </c>
      <c r="AB323" s="102"/>
      <c r="AC323" s="102"/>
      <c r="AD323" s="102"/>
      <c r="AE323" s="93">
        <f>IFERROR(IF($I323="","",VLOOKUP($I323,MASTER!$G:$CF,60,0))*$X323,0)</f>
        <v>0</v>
      </c>
      <c r="AF323" s="93">
        <f>IFERROR(IF($I323="","",VLOOKUP($I323,MASTER!$G:$CF,61,0))*$X323,0)</f>
        <v>0</v>
      </c>
      <c r="AG323" s="93">
        <f>IFERROR(IF($I323="","",VLOOKUP($I323,MASTER!$G:$CF,62,0))*$X323,0)</f>
        <v>0</v>
      </c>
      <c r="AH323" s="93">
        <f>IFERROR(IF($I323="","",VLOOKUP($I323,MASTER!$G:$CF,63,0))*$X323,0)</f>
        <v>0</v>
      </c>
      <c r="AI323" s="177"/>
      <c r="AJ323" s="103"/>
      <c r="AK323" s="106">
        <f t="shared" si="322"/>
        <v>0</v>
      </c>
      <c r="AL323">
        <f t="shared" si="323"/>
        <v>0</v>
      </c>
      <c r="AM323" s="104" t="str">
        <f t="shared" si="324"/>
        <v/>
      </c>
      <c r="AN323" s="105" t="str">
        <f t="shared" si="325"/>
        <v/>
      </c>
      <c r="AO323" s="106" t="str">
        <f t="shared" si="326"/>
        <v/>
      </c>
      <c r="AP323" s="107" t="e">
        <f t="shared" si="327"/>
        <v>#VALUE!</v>
      </c>
    </row>
    <row r="324" spans="1:42" ht="50.1" hidden="1" customHeight="1">
      <c r="A324" s="271" t="e">
        <f>VLOOKUP($I324,MASTER!$B:$B,2,0)</f>
        <v>#N/A</v>
      </c>
      <c r="C324" s="92"/>
      <c r="D324" s="93" t="str">
        <f>IF($I324="","",VLOOKUP($I324,MASTER!$G:$CF,2,0))</f>
        <v/>
      </c>
      <c r="E324" s="93" t="str">
        <f>IF($I324="","",VLOOKUP($I324,MASTER!$G:$CF,25,0))</f>
        <v/>
      </c>
      <c r="F324" s="93" t="str">
        <f>IF($I324="","",VLOOKUP($I324,MASTER!$G:$CF,27,0))</f>
        <v/>
      </c>
      <c r="G324" s="759">
        <f t="shared" si="295"/>
        <v>0</v>
      </c>
      <c r="H324" s="94" t="str">
        <f t="shared" si="296"/>
        <v/>
      </c>
      <c r="I324" s="171"/>
      <c r="J324" s="385"/>
      <c r="K324" s="384"/>
      <c r="L324" s="245"/>
      <c r="M324" s="97"/>
      <c r="N324" s="226"/>
      <c r="O324" s="98"/>
      <c r="P324" s="341" t="str">
        <f>IF($I324="","",VLOOKUP($I324,MASTER!$G:$CF,65,0))</f>
        <v/>
      </c>
      <c r="Q324" s="341" t="str">
        <f>IF($I324="","",VLOOKUP($I324,MASTER!$G:$CF,37,0))</f>
        <v/>
      </c>
      <c r="R324" s="347" t="str">
        <f t="shared" si="297"/>
        <v/>
      </c>
      <c r="S324" s="341" t="str">
        <f>IF($I324="","",VLOOKUP($I324,MASTER!$G:$CF,39,0))</f>
        <v/>
      </c>
      <c r="T324" s="341" t="str">
        <f>IF($I324="","",VLOOKUP($I324,MASTER!$G:$CF,38,0))</f>
        <v/>
      </c>
      <c r="U324" s="341"/>
      <c r="V324" s="348" t="str">
        <f t="shared" si="298"/>
        <v/>
      </c>
      <c r="W324" s="349" t="str">
        <f t="shared" si="299"/>
        <v/>
      </c>
      <c r="X324" s="350" t="str">
        <f t="shared" si="300"/>
        <v/>
      </c>
      <c r="Y324" s="740" t="e">
        <f t="shared" si="301"/>
        <v>#VALUE!</v>
      </c>
      <c r="Z324" s="102" t="str">
        <f>+AA296</f>
        <v/>
      </c>
      <c r="AA324" s="102" t="str">
        <f t="shared" ref="AA324" si="332">IF(I324="","",Z324+X324/1440)</f>
        <v/>
      </c>
      <c r="AB324" s="102"/>
      <c r="AC324" s="102"/>
      <c r="AD324" s="102"/>
      <c r="AE324" s="93">
        <f>IFERROR(IF($I324="","",VLOOKUP($I324,MASTER!$G:$CF,60,0))*$X324,0)</f>
        <v>0</v>
      </c>
      <c r="AF324" s="93">
        <f>IFERROR(IF($I324="","",VLOOKUP($I324,MASTER!$G:$CF,61,0))*$X324,0)</f>
        <v>0</v>
      </c>
      <c r="AG324" s="93">
        <f>IFERROR(IF($I324="","",VLOOKUP($I324,MASTER!$G:$CF,62,0))*$X324,0)</f>
        <v>0</v>
      </c>
      <c r="AH324" s="93">
        <f>IFERROR(IF($I324="","",VLOOKUP($I324,MASTER!$G:$CF,63,0))*$X324,0)</f>
        <v>0</v>
      </c>
      <c r="AI324" s="177"/>
      <c r="AJ324" s="103"/>
      <c r="AK324" s="106">
        <f>IF(L324="",0,P324*L324)</f>
        <v>0</v>
      </c>
      <c r="AL324">
        <f t="shared" si="313"/>
        <v>0</v>
      </c>
      <c r="AM324" s="104" t="str">
        <f>Z324</f>
        <v/>
      </c>
      <c r="AN324" s="105" t="str">
        <f>IF(L324="","",L324*P324)</f>
        <v/>
      </c>
      <c r="AO324" s="106" t="str">
        <f>IF(X324="","",X324*P324)</f>
        <v/>
      </c>
      <c r="AP324" s="107" t="e">
        <f>+X324/(60*24)</f>
        <v>#VALUE!</v>
      </c>
    </row>
    <row r="325" spans="1:42" ht="50.1" hidden="1" customHeight="1">
      <c r="A325" s="271" t="e">
        <f>VLOOKUP($I325,MASTER!$B:$B,2,0)</f>
        <v>#N/A</v>
      </c>
      <c r="C325" s="92"/>
      <c r="D325" s="93" t="str">
        <f>IF($I325="","",VLOOKUP($I325,MASTER!$G:$CF,2,0))</f>
        <v/>
      </c>
      <c r="E325" s="93" t="str">
        <f>IF($I325="","",VLOOKUP($I325,MASTER!$G:$CF,25,0))</f>
        <v/>
      </c>
      <c r="F325" s="93" t="str">
        <f>IF($I325="","",VLOOKUP($I325,MASTER!$G:$CF,27,0))</f>
        <v/>
      </c>
      <c r="G325" s="759">
        <f t="shared" si="295"/>
        <v>0</v>
      </c>
      <c r="H325" s="94" t="str">
        <f t="shared" si="296"/>
        <v/>
      </c>
      <c r="I325" s="171"/>
      <c r="J325" s="385"/>
      <c r="K325" s="384"/>
      <c r="L325" s="245"/>
      <c r="M325" s="97"/>
      <c r="N325" s="226"/>
      <c r="O325" s="98"/>
      <c r="P325" s="341" t="str">
        <f>IF($I325="","",VLOOKUP($I325,MASTER!$G:$CF,65,0))</f>
        <v/>
      </c>
      <c r="Q325" s="341" t="str">
        <f>IF($I325="","",VLOOKUP($I325,MASTER!$G:$CF,37,0))</f>
        <v/>
      </c>
      <c r="R325" s="347" t="str">
        <f t="shared" si="297"/>
        <v/>
      </c>
      <c r="S325" s="341" t="str">
        <f>IF($I325="","",VLOOKUP($I325,MASTER!$G:$CF,39,0))</f>
        <v/>
      </c>
      <c r="T325" s="341" t="str">
        <f>IF($I325="","",VLOOKUP($I325,MASTER!$G:$CF,38,0))</f>
        <v/>
      </c>
      <c r="U325" s="341"/>
      <c r="V325" s="348" t="str">
        <f t="shared" si="298"/>
        <v/>
      </c>
      <c r="W325" s="349" t="str">
        <f t="shared" si="299"/>
        <v/>
      </c>
      <c r="X325" s="350" t="str">
        <f t="shared" si="300"/>
        <v/>
      </c>
      <c r="Y325" s="740" t="e">
        <f t="shared" si="301"/>
        <v>#VALUE!</v>
      </c>
      <c r="Z325" s="102" t="str">
        <f>+AA295</f>
        <v/>
      </c>
      <c r="AA325" s="102" t="str">
        <f>IF(I325="","",Z325+X325/1440)</f>
        <v/>
      </c>
      <c r="AB325" s="102"/>
      <c r="AC325" s="102"/>
      <c r="AD325" s="102"/>
      <c r="AE325" s="93">
        <f>IFERROR(IF($I325="","",VLOOKUP($I325,MASTER!$G:$CF,60,0))*$X325,0)</f>
        <v>0</v>
      </c>
      <c r="AF325" s="93">
        <f>IFERROR(IF($I325="","",VLOOKUP($I325,MASTER!$G:$CF,61,0))*$X325,0)</f>
        <v>0</v>
      </c>
      <c r="AG325" s="93">
        <f>IFERROR(IF($I325="","",VLOOKUP($I325,MASTER!$G:$CF,62,0))*$X325,0)</f>
        <v>0</v>
      </c>
      <c r="AH325" s="93">
        <f>IFERROR(IF($I325="","",VLOOKUP($I325,MASTER!$G:$CF,63,0))*$X325,0)</f>
        <v>0</v>
      </c>
      <c r="AI325" s="177"/>
      <c r="AJ325" s="103"/>
      <c r="AK325" s="106">
        <f t="shared" ref="AK325:AK327" si="333">IF(L325="",0,P325*L325)</f>
        <v>0</v>
      </c>
      <c r="AL325">
        <f t="shared" si="313"/>
        <v>0</v>
      </c>
      <c r="AM325" s="104" t="str">
        <f t="shared" ref="AM325:AM327" si="334">Z325</f>
        <v/>
      </c>
      <c r="AN325" s="105" t="str">
        <f t="shared" ref="AN325:AN331" si="335">IF(L325="","",L325*P325)</f>
        <v/>
      </c>
      <c r="AO325" s="106" t="str">
        <f>IF(X325="","",X325*P325)</f>
        <v/>
      </c>
      <c r="AP325" s="107" t="e">
        <f>+X325/(60*24)</f>
        <v>#VALUE!</v>
      </c>
    </row>
    <row r="326" spans="1:42" ht="50.1" hidden="1" customHeight="1">
      <c r="A326" s="271" t="e">
        <f>VLOOKUP($I326,MASTER!$B:$B,2,0)</f>
        <v>#N/A</v>
      </c>
      <c r="C326" s="92"/>
      <c r="D326" s="93" t="str">
        <f>IF($I326="","",VLOOKUP($I326,MASTER!$G:$CF,2,0))</f>
        <v/>
      </c>
      <c r="E326" s="93" t="str">
        <f>IF($I326="","",VLOOKUP($I326,MASTER!$G:$CF,25,0))</f>
        <v/>
      </c>
      <c r="F326" s="93" t="str">
        <f>IF($I326="","",VLOOKUP($I326,MASTER!$G:$CF,27,0))</f>
        <v/>
      </c>
      <c r="G326" s="759">
        <f t="shared" si="295"/>
        <v>0</v>
      </c>
      <c r="H326" s="94" t="str">
        <f t="shared" si="296"/>
        <v/>
      </c>
      <c r="I326" s="171"/>
      <c r="J326" s="385"/>
      <c r="K326" s="384"/>
      <c r="L326" s="245"/>
      <c r="M326" s="97"/>
      <c r="N326" s="226"/>
      <c r="O326" s="98"/>
      <c r="P326" s="341" t="str">
        <f>IF($I326="","",VLOOKUP($I326,MASTER!$G:$CF,65,0))</f>
        <v/>
      </c>
      <c r="Q326" s="341" t="str">
        <f>IF($I326="","",VLOOKUP($I326,MASTER!$G:$CF,37,0))</f>
        <v/>
      </c>
      <c r="R326" s="347" t="str">
        <f t="shared" si="297"/>
        <v/>
      </c>
      <c r="S326" s="341" t="str">
        <f>IF($I326="","",VLOOKUP($I326,MASTER!$G:$CF,39,0))</f>
        <v/>
      </c>
      <c r="T326" s="341" t="str">
        <f>IF($I326="","",VLOOKUP($I326,MASTER!$G:$CF,38,0))</f>
        <v/>
      </c>
      <c r="U326" s="341"/>
      <c r="V326" s="348" t="str">
        <f t="shared" si="298"/>
        <v/>
      </c>
      <c r="W326" s="349" t="str">
        <f t="shared" si="299"/>
        <v/>
      </c>
      <c r="X326" s="350" t="str">
        <f t="shared" si="300"/>
        <v/>
      </c>
      <c r="Y326" s="740" t="e">
        <f t="shared" si="301"/>
        <v>#VALUE!</v>
      </c>
      <c r="Z326" s="102" t="str">
        <f t="shared" ref="Z326" si="336">+AA325</f>
        <v/>
      </c>
      <c r="AA326" s="102" t="str">
        <f t="shared" ref="AA326:AA327" si="337">IF(I326="","",Z326+X326/1440)</f>
        <v/>
      </c>
      <c r="AB326" s="102"/>
      <c r="AC326" s="102"/>
      <c r="AD326" s="102"/>
      <c r="AE326" s="93">
        <f>IFERROR(IF($I326="","",VLOOKUP($I326,MASTER!$G:$CF,60,0))*$X326,0)</f>
        <v>0</v>
      </c>
      <c r="AF326" s="93">
        <f>IFERROR(IF($I326="","",VLOOKUP($I326,MASTER!$G:$CF,61,0))*$X326,0)</f>
        <v>0</v>
      </c>
      <c r="AG326" s="93">
        <f>IFERROR(IF($I326="","",VLOOKUP($I326,MASTER!$G:$CF,62,0))*$X326,0)</f>
        <v>0</v>
      </c>
      <c r="AH326" s="93">
        <f>IFERROR(IF($I326="","",VLOOKUP($I326,MASTER!$G:$CF,63,0))*$X326,0)</f>
        <v>0</v>
      </c>
      <c r="AI326" s="177"/>
      <c r="AJ326" s="103"/>
      <c r="AK326" s="106">
        <f t="shared" si="333"/>
        <v>0</v>
      </c>
      <c r="AL326">
        <f t="shared" si="313"/>
        <v>0</v>
      </c>
      <c r="AM326" s="104" t="str">
        <f t="shared" si="334"/>
        <v/>
      </c>
      <c r="AN326" s="105" t="str">
        <f t="shared" si="335"/>
        <v/>
      </c>
      <c r="AO326" s="106" t="str">
        <f t="shared" ref="AO326:AO331" si="338">IF(X326="","",X326*P326)</f>
        <v/>
      </c>
      <c r="AP326" s="107" t="e">
        <f t="shared" ref="AP326:AP339" si="339">+X326/(60*24)</f>
        <v>#VALUE!</v>
      </c>
    </row>
    <row r="327" spans="1:42" ht="50.1" hidden="1" customHeight="1" thickBot="1">
      <c r="A327" s="271" t="e">
        <f>VLOOKUP($I327,MASTER!$B:$B,2,0)</f>
        <v>#N/A</v>
      </c>
      <c r="C327" s="188"/>
      <c r="D327" s="366" t="str">
        <f>IF($I327="","",VLOOKUP($I327,MASTER!$G:$CF,2,0))</f>
        <v/>
      </c>
      <c r="E327" s="366" t="str">
        <f>IF($I327="","",VLOOKUP($I327,MASTER!$G:$CF,25,0))</f>
        <v/>
      </c>
      <c r="F327" s="366" t="str">
        <f>IF($I327="","",VLOOKUP($I327,MASTER!$G:$CF,27,0))</f>
        <v/>
      </c>
      <c r="G327" s="759">
        <f t="shared" si="295"/>
        <v>0</v>
      </c>
      <c r="H327" s="367" t="str">
        <f>IF($L327&lt;$F327="0","0",IF($L327="","",ROUNDUP(L327/F327,0)))</f>
        <v/>
      </c>
      <c r="I327" s="364"/>
      <c r="J327" s="386"/>
      <c r="K327" s="387"/>
      <c r="L327" s="388"/>
      <c r="M327" s="372"/>
      <c r="N327" s="373"/>
      <c r="O327" s="374"/>
      <c r="P327" s="366" t="str">
        <f>IF($I327="","",VLOOKUP($I327,MASTER!$G:$CF,65,0))</f>
        <v/>
      </c>
      <c r="Q327" s="341" t="str">
        <f>IF($I327="","",VLOOKUP($I327,MASTER!$G:$CF,37,0))</f>
        <v/>
      </c>
      <c r="R327" s="375" t="str">
        <f t="shared" si="297"/>
        <v/>
      </c>
      <c r="S327" s="366" t="str">
        <f>IF($I327="","",VLOOKUP($I327,MASTER!$G:$CF,39,0))</f>
        <v/>
      </c>
      <c r="T327" s="366" t="str">
        <f>IF($I327="","",VLOOKUP($I327,MASTER!$G:$CF,38,0))</f>
        <v/>
      </c>
      <c r="U327" s="366"/>
      <c r="V327" s="376" t="str">
        <f t="shared" si="298"/>
        <v/>
      </c>
      <c r="W327" s="377" t="str">
        <f t="shared" si="299"/>
        <v/>
      </c>
      <c r="X327" s="378" t="str">
        <f t="shared" si="300"/>
        <v/>
      </c>
      <c r="Y327" s="740" t="e">
        <f t="shared" si="301"/>
        <v>#VALUE!</v>
      </c>
      <c r="Z327" s="379"/>
      <c r="AA327" s="379" t="str">
        <f t="shared" si="337"/>
        <v/>
      </c>
      <c r="AB327" s="379"/>
      <c r="AC327" s="379"/>
      <c r="AD327" s="205"/>
      <c r="AE327" s="366">
        <f>IFERROR(IF($I327="","",VLOOKUP($I327,MASTER!$G:$CF,60,0))*$X327,0)</f>
        <v>0</v>
      </c>
      <c r="AF327" s="366">
        <f>IFERROR(IF($I327="","",VLOOKUP($I327,MASTER!$G:$CF,61,0))*$X327,0)</f>
        <v>0</v>
      </c>
      <c r="AG327" s="366">
        <f>IFERROR(IF($I327="","",VLOOKUP($I327,MASTER!$G:$CF,62,0))*$X327,0)</f>
        <v>0</v>
      </c>
      <c r="AH327" s="366">
        <f>IFERROR(IF($I327="","",VLOOKUP($I327,MASTER!$G:$CF,63,0))*$X327,0)</f>
        <v>0</v>
      </c>
      <c r="AI327" s="389"/>
      <c r="AJ327" s="380"/>
      <c r="AK327" s="106">
        <f t="shared" si="333"/>
        <v>0</v>
      </c>
      <c r="AL327">
        <f>J327</f>
        <v>0</v>
      </c>
      <c r="AM327" s="104">
        <f t="shared" si="334"/>
        <v>0</v>
      </c>
      <c r="AN327" s="105" t="str">
        <f t="shared" si="335"/>
        <v/>
      </c>
      <c r="AO327" s="106" t="str">
        <f t="shared" si="338"/>
        <v/>
      </c>
      <c r="AP327" s="107" t="e">
        <f t="shared" si="339"/>
        <v>#VALUE!</v>
      </c>
    </row>
    <row r="328" spans="1:42" ht="15" customHeight="1" thickBot="1">
      <c r="A328" s="271" t="e">
        <f>VLOOKUP($I328,MASTER!$B:$B,2,0)</f>
        <v>#N/A</v>
      </c>
      <c r="C328" s="354"/>
      <c r="D328" s="355"/>
      <c r="E328" s="355"/>
      <c r="F328" s="355"/>
      <c r="G328" s="355"/>
      <c r="H328" s="356"/>
      <c r="I328" s="390"/>
      <c r="J328" s="391"/>
      <c r="K328" s="390"/>
      <c r="L328" s="392"/>
      <c r="M328" s="393"/>
      <c r="N328" s="394"/>
      <c r="O328" s="395"/>
      <c r="P328" s="393"/>
      <c r="Q328" s="396"/>
      <c r="R328" s="397"/>
      <c r="S328" s="397"/>
      <c r="T328" s="397"/>
      <c r="U328" s="397"/>
      <c r="V328" s="398"/>
      <c r="W328" s="393"/>
      <c r="X328" s="399"/>
      <c r="Y328" s="400"/>
      <c r="Z328" s="401"/>
      <c r="AA328" s="401"/>
      <c r="AB328" s="401"/>
      <c r="AC328" s="401"/>
      <c r="AD328" s="402"/>
      <c r="AE328" s="360"/>
      <c r="AF328" s="360"/>
      <c r="AG328" s="360"/>
      <c r="AH328" s="360"/>
      <c r="AI328" s="355"/>
      <c r="AJ328" s="363"/>
      <c r="AK328" s="106">
        <f>IF(L328="",0,P328*L328)</f>
        <v>0</v>
      </c>
      <c r="AN328" s="105" t="str">
        <f t="shared" si="335"/>
        <v/>
      </c>
      <c r="AO328" s="106" t="str">
        <f t="shared" si="338"/>
        <v/>
      </c>
      <c r="AP328" s="107">
        <f t="shared" si="339"/>
        <v>0</v>
      </c>
    </row>
    <row r="329" spans="1:42" ht="31.5">
      <c r="A329" s="271" t="e">
        <f>VLOOKUP($I329,MASTER!$B:$B,2,0)</f>
        <v>#N/A</v>
      </c>
      <c r="C329" s="675"/>
      <c r="D329" s="676"/>
      <c r="E329" s="676"/>
      <c r="F329" s="676"/>
      <c r="G329" s="676"/>
      <c r="H329" s="677"/>
      <c r="I329" s="676" t="s">
        <v>1547</v>
      </c>
      <c r="J329" s="678"/>
      <c r="K329" s="676"/>
      <c r="L329" s="714">
        <f>SUM(L279:L327)</f>
        <v>2820</v>
      </c>
      <c r="M329" s="679"/>
      <c r="N329" s="680"/>
      <c r="O329" s="681"/>
      <c r="P329" s="681"/>
      <c r="Q329" s="682">
        <f>AVERAGE($Q$279:$Q$327)</f>
        <v>8</v>
      </c>
      <c r="R329" s="683"/>
      <c r="S329" s="683"/>
      <c r="T329" s="683"/>
      <c r="U329" s="683"/>
      <c r="V329" s="684"/>
      <c r="W329" s="681"/>
      <c r="X329" s="681">
        <f>SUM($X$279:$X$327)</f>
        <v>446</v>
      </c>
      <c r="Y329" s="685"/>
      <c r="Z329" s="686"/>
      <c r="AA329" s="686"/>
      <c r="AB329" s="686"/>
      <c r="AC329" s="686"/>
      <c r="AD329" s="686"/>
      <c r="AE329" s="130">
        <f>SUM(AE$257:AE$328)</f>
        <v>700</v>
      </c>
      <c r="AF329" s="130">
        <f>SUM(AF$257:AF$328)</f>
        <v>700</v>
      </c>
      <c r="AG329" s="130">
        <f>SUM(AG$257:AG$328)</f>
        <v>700</v>
      </c>
      <c r="AH329" s="130">
        <f>SUM(AH$257:AH$328)</f>
        <v>681</v>
      </c>
      <c r="AI329" s="130">
        <f>SUM(AI$294:AI328)</f>
        <v>0</v>
      </c>
      <c r="AJ329" s="131">
        <f>SUM(AJ256:AJ328)</f>
        <v>0</v>
      </c>
      <c r="AK329" s="175">
        <f>SUM(AK256:AK328)</f>
        <v>18320</v>
      </c>
      <c r="AN329" s="105">
        <f t="shared" si="335"/>
        <v>0</v>
      </c>
      <c r="AO329" s="106">
        <f t="shared" si="338"/>
        <v>0</v>
      </c>
      <c r="AP329" s="107">
        <f t="shared" si="339"/>
        <v>0.30972222222222223</v>
      </c>
    </row>
    <row r="330" spans="1:42" ht="32.25" thickBot="1">
      <c r="A330" s="271" t="e">
        <f>VLOOKUP($I330,MASTER!$B:$B,2,0)</f>
        <v>#N/A</v>
      </c>
      <c r="C330" s="687"/>
      <c r="D330" s="612"/>
      <c r="E330" s="612"/>
      <c r="F330" s="612"/>
      <c r="G330" s="612"/>
      <c r="H330" s="688"/>
      <c r="I330" s="612"/>
      <c r="J330" s="689"/>
      <c r="K330" s="612"/>
      <c r="L330" s="700"/>
      <c r="M330" s="691"/>
      <c r="N330" s="791"/>
      <c r="O330" s="791"/>
      <c r="P330" s="692"/>
      <c r="Q330" s="693"/>
      <c r="R330" s="694"/>
      <c r="S330" s="694"/>
      <c r="T330" s="694"/>
      <c r="U330" s="694"/>
      <c r="V330" s="695"/>
      <c r="W330" s="692"/>
      <c r="X330" s="696"/>
      <c r="Y330" s="697"/>
      <c r="Z330" s="698"/>
      <c r="AA330" s="698"/>
      <c r="AB330" s="698"/>
      <c r="AC330" s="698"/>
      <c r="AD330" s="698"/>
      <c r="AE330" s="140">
        <f>$AD$254-AE329</f>
        <v>-240</v>
      </c>
      <c r="AF330" s="140">
        <f>$AD$254-AF329</f>
        <v>-240</v>
      </c>
      <c r="AG330" s="140">
        <f>$AD$254-AG329</f>
        <v>-240</v>
      </c>
      <c r="AH330" s="178">
        <f>$AD$254-AH329</f>
        <v>-221</v>
      </c>
      <c r="AI330" s="133"/>
      <c r="AJ330" s="143"/>
      <c r="AK330" s="40">
        <f>+AK329/(AE329+AF329+AG329+AH329)*60</f>
        <v>395.25350593311759</v>
      </c>
      <c r="AN330" s="105" t="str">
        <f t="shared" si="335"/>
        <v/>
      </c>
      <c r="AO330" s="106" t="str">
        <f t="shared" si="338"/>
        <v/>
      </c>
      <c r="AP330" s="107">
        <f t="shared" si="339"/>
        <v>0</v>
      </c>
    </row>
    <row r="331" spans="1:42" ht="31.5" customHeight="1">
      <c r="A331" s="271" t="e">
        <f>VLOOKUP($I331,MASTER!$B:$B,2,0)</f>
        <v>#N/A</v>
      </c>
      <c r="C331" s="40"/>
      <c r="D331" s="40"/>
      <c r="E331" s="40"/>
      <c r="F331" s="40"/>
      <c r="G331" s="40"/>
      <c r="H331" s="144"/>
      <c r="I331" s="40"/>
      <c r="J331" s="145"/>
      <c r="K331" s="40"/>
      <c r="L331" s="256"/>
      <c r="M331" s="146"/>
      <c r="N331" s="229"/>
      <c r="O331" s="147"/>
      <c r="P331" s="147"/>
      <c r="Q331" s="148"/>
      <c r="R331" s="149"/>
      <c r="S331" s="149"/>
      <c r="T331" s="149"/>
      <c r="U331" s="149"/>
      <c r="V331" s="150"/>
      <c r="W331" s="147"/>
      <c r="X331" s="175"/>
      <c r="Y331" s="151"/>
      <c r="Z331" s="152"/>
      <c r="AA331" s="152"/>
      <c r="AB331" s="152"/>
      <c r="AC331" s="152"/>
      <c r="AD331" s="152"/>
      <c r="AE331" s="175"/>
      <c r="AF331" s="715"/>
      <c r="AG331" s="715"/>
      <c r="AH331" s="175"/>
      <c r="AI331" s="40"/>
      <c r="AJ331" s="40"/>
      <c r="AK331" s="40"/>
      <c r="AN331" s="105" t="str">
        <f t="shared" si="335"/>
        <v/>
      </c>
      <c r="AO331" s="106" t="str">
        <f t="shared" si="338"/>
        <v/>
      </c>
      <c r="AP331" s="107">
        <f t="shared" si="339"/>
        <v>0</v>
      </c>
    </row>
    <row r="332" spans="1:42" ht="31.5" customHeight="1">
      <c r="A332" s="271" t="e">
        <f>VLOOKUP($I332,MASTER!$B:$B,2,0)</f>
        <v>#N/A</v>
      </c>
      <c r="C332" s="40"/>
      <c r="D332" s="513" t="s">
        <v>1001</v>
      </c>
      <c r="E332" s="518"/>
      <c r="F332" s="40"/>
      <c r="G332" s="40"/>
      <c r="H332" s="144"/>
      <c r="I332" s="40"/>
      <c r="J332" s="145"/>
      <c r="K332" s="40"/>
      <c r="L332" s="256"/>
      <c r="M332" s="146"/>
      <c r="N332" s="229"/>
      <c r="O332" s="147"/>
      <c r="P332" s="147"/>
      <c r="Q332" s="148"/>
      <c r="R332" s="149"/>
      <c r="S332" s="149"/>
      <c r="T332" s="149"/>
      <c r="U332" s="149"/>
      <c r="V332" s="150"/>
      <c r="W332" s="147"/>
      <c r="X332" s="175"/>
      <c r="Y332" s="151"/>
      <c r="Z332" s="152"/>
      <c r="AA332" s="152"/>
      <c r="AB332" s="152"/>
      <c r="AC332" s="152"/>
      <c r="AD332" s="152"/>
      <c r="AE332" s="175"/>
      <c r="AF332" s="175"/>
      <c r="AG332" s="175"/>
      <c r="AH332" s="175"/>
      <c r="AI332" s="40"/>
      <c r="AJ332" s="40"/>
      <c r="AK332" s="40"/>
      <c r="AP332" s="107">
        <f t="shared" si="339"/>
        <v>0</v>
      </c>
    </row>
    <row r="333" spans="1:42" ht="31.5" customHeight="1">
      <c r="A333" s="271" t="e">
        <f>VLOOKUP($I333,MASTER!$B:$B,2,0)</f>
        <v>#N/A</v>
      </c>
      <c r="C333" s="40"/>
      <c r="D333" s="514" t="s">
        <v>1002</v>
      </c>
      <c r="E333" s="519">
        <f>+AK329</f>
        <v>18320</v>
      </c>
      <c r="F333" s="43"/>
      <c r="G333" s="43"/>
      <c r="H333" s="197"/>
      <c r="I333" s="43"/>
      <c r="J333" s="154"/>
      <c r="K333" s="43"/>
      <c r="L333" s="260"/>
      <c r="M333" s="43"/>
      <c r="N333" s="230"/>
      <c r="O333" s="43"/>
      <c r="P333" s="43"/>
      <c r="Q333" s="148"/>
      <c r="R333" s="149"/>
      <c r="S333" s="149"/>
      <c r="T333" s="149"/>
      <c r="U333" s="149"/>
      <c r="V333" s="150"/>
      <c r="W333" s="147"/>
      <c r="X333" s="175"/>
      <c r="Y333" s="151"/>
      <c r="Z333" s="152"/>
      <c r="AA333" s="152"/>
      <c r="AB333" s="152"/>
      <c r="AC333" s="152"/>
      <c r="AD333" s="152"/>
      <c r="AE333" s="175"/>
      <c r="AF333" s="175"/>
      <c r="AG333" s="175"/>
      <c r="AH333" s="175"/>
      <c r="AI333" s="40"/>
      <c r="AJ333" s="40"/>
      <c r="AK333" s="40"/>
      <c r="AP333" s="107">
        <f t="shared" si="339"/>
        <v>0</v>
      </c>
    </row>
    <row r="334" spans="1:42" ht="31.5" customHeight="1">
      <c r="A334" s="271" t="e">
        <f>VLOOKUP($I334,MASTER!$B:$B,2,0)</f>
        <v>#N/A</v>
      </c>
      <c r="C334" s="195"/>
      <c r="D334" s="513" t="s">
        <v>1003</v>
      </c>
      <c r="E334" s="516">
        <f>+AE329+AF329+AG329+AH329</f>
        <v>2781</v>
      </c>
      <c r="F334" s="195"/>
      <c r="G334" s="195"/>
      <c r="H334" s="198"/>
      <c r="I334" s="196"/>
      <c r="J334" s="157"/>
      <c r="K334" s="157"/>
      <c r="L334" s="257"/>
      <c r="M334" s="157"/>
      <c r="N334" s="235"/>
      <c r="O334" s="147"/>
      <c r="P334" s="147"/>
      <c r="Q334" s="148"/>
      <c r="R334" s="149"/>
      <c r="S334" s="149"/>
      <c r="T334" s="149"/>
      <c r="U334" s="149"/>
      <c r="V334" s="150"/>
      <c r="W334" s="147"/>
      <c r="X334" s="175"/>
      <c r="Y334" s="237"/>
      <c r="Z334" s="237"/>
      <c r="AA334" s="237"/>
      <c r="AB334" s="237"/>
      <c r="AC334" s="237"/>
      <c r="AD334" s="152"/>
      <c r="AE334" s="175"/>
      <c r="AF334" s="175"/>
      <c r="AG334" s="175"/>
      <c r="AH334" s="175"/>
      <c r="AI334" s="40"/>
      <c r="AJ334" s="40"/>
      <c r="AK334" s="40"/>
      <c r="AP334" s="107">
        <f t="shared" si="339"/>
        <v>0</v>
      </c>
    </row>
    <row r="335" spans="1:42" ht="31.5" customHeight="1">
      <c r="A335" s="271" t="e">
        <f>VLOOKUP($I335,MASTER!$B:$B,2,0)</f>
        <v>#N/A</v>
      </c>
      <c r="C335" s="195"/>
      <c r="D335" s="513" t="s">
        <v>1535</v>
      </c>
      <c r="E335" s="516">
        <v>410</v>
      </c>
      <c r="F335" s="195"/>
      <c r="G335" s="195"/>
      <c r="H335" s="198"/>
      <c r="I335" s="196"/>
      <c r="J335" s="157"/>
      <c r="K335" s="157"/>
      <c r="L335" s="257"/>
      <c r="M335" s="157"/>
      <c r="N335" s="235"/>
      <c r="O335" s="147"/>
      <c r="P335" s="147"/>
      <c r="Q335" s="148"/>
      <c r="R335" s="149"/>
      <c r="S335" s="149"/>
      <c r="T335" s="149"/>
      <c r="U335" s="149"/>
      <c r="V335" s="150"/>
      <c r="W335" s="147"/>
      <c r="X335" s="175"/>
      <c r="Y335" s="237"/>
      <c r="Z335" s="237"/>
      <c r="AA335" s="237"/>
      <c r="AB335" s="237"/>
      <c r="AC335" s="237"/>
      <c r="AD335" s="152"/>
      <c r="AE335" s="175"/>
      <c r="AF335" s="175"/>
      <c r="AG335" s="175"/>
      <c r="AH335" s="175"/>
      <c r="AI335" s="40"/>
      <c r="AJ335" s="40"/>
      <c r="AK335" s="40"/>
      <c r="AP335" s="107">
        <f t="shared" si="339"/>
        <v>0</v>
      </c>
    </row>
    <row r="336" spans="1:42" ht="31.5" customHeight="1">
      <c r="A336" s="271" t="e">
        <f>VLOOKUP($I336,MASTER!$B:$B,2,0)</f>
        <v>#N/A</v>
      </c>
      <c r="C336" s="40"/>
      <c r="D336" s="513" t="s">
        <v>723</v>
      </c>
      <c r="E336" s="513">
        <f>+E333/E334*60</f>
        <v>395.25350593311759</v>
      </c>
      <c r="F336" s="40"/>
      <c r="G336" s="40"/>
      <c r="H336" s="199"/>
      <c r="I336" s="40"/>
      <c r="J336" s="145"/>
      <c r="K336" s="40"/>
      <c r="L336" s="256"/>
      <c r="M336" s="146"/>
      <c r="N336" s="229"/>
      <c r="O336" s="147"/>
      <c r="P336" s="147"/>
      <c r="Q336" s="148"/>
      <c r="R336" s="149"/>
      <c r="S336" s="149"/>
      <c r="T336" s="149"/>
      <c r="U336" s="149"/>
      <c r="V336" s="150"/>
      <c r="W336" s="147"/>
      <c r="X336" s="175"/>
      <c r="Y336" s="237"/>
      <c r="Z336" s="237"/>
      <c r="AA336" s="237"/>
      <c r="AB336" s="237"/>
      <c r="AC336" s="237"/>
      <c r="AD336" s="152"/>
      <c r="AE336" s="175"/>
      <c r="AF336" s="175"/>
      <c r="AG336" s="175"/>
      <c r="AH336" s="175"/>
      <c r="AI336" s="40"/>
      <c r="AJ336" s="40"/>
      <c r="AK336" s="40"/>
      <c r="AP336" s="107">
        <f t="shared" si="339"/>
        <v>0</v>
      </c>
    </row>
    <row r="337" spans="1:44" ht="31.5" customHeight="1">
      <c r="A337" s="271" t="e">
        <f>VLOOKUP($I337,MASTER!$B:$B,2,0)</f>
        <v>#N/A</v>
      </c>
      <c r="C337" s="40"/>
      <c r="D337" s="513" t="s">
        <v>1011</v>
      </c>
      <c r="E337" s="520">
        <f>L329</f>
        <v>2820</v>
      </c>
      <c r="F337" s="40"/>
      <c r="G337" s="40"/>
      <c r="H337" s="144"/>
      <c r="I337" s="40"/>
      <c r="J337" s="145"/>
      <c r="K337" s="40"/>
      <c r="L337" s="256"/>
      <c r="M337" s="146"/>
      <c r="N337" s="229"/>
      <c r="O337" s="147"/>
      <c r="P337" s="147"/>
      <c r="Q337" s="148"/>
      <c r="R337" s="149"/>
      <c r="S337" s="149"/>
      <c r="T337" s="149"/>
      <c r="U337" s="149"/>
      <c r="V337" s="150"/>
      <c r="W337" s="147"/>
      <c r="X337" s="175"/>
      <c r="Y337" s="237"/>
      <c r="Z337" s="237"/>
      <c r="AA337" s="237"/>
      <c r="AB337" s="237"/>
      <c r="AC337" s="237"/>
      <c r="AD337" s="152"/>
      <c r="AE337" s="175"/>
      <c r="AF337" s="175"/>
      <c r="AG337" s="175"/>
      <c r="AH337" s="175"/>
      <c r="AI337" s="40"/>
      <c r="AJ337" s="40"/>
      <c r="AK337" s="40"/>
      <c r="AP337" s="107">
        <f t="shared" si="339"/>
        <v>0</v>
      </c>
    </row>
    <row r="338" spans="1:44" ht="31.5" customHeight="1">
      <c r="A338" s="271" t="e">
        <f>VLOOKUP($I338,MASTER!$B:$B,2,0)</f>
        <v>#N/A</v>
      </c>
      <c r="C338" s="40"/>
      <c r="F338" s="40"/>
      <c r="G338" s="40"/>
      <c r="H338" s="144"/>
      <c r="I338" s="40"/>
      <c r="J338" s="145"/>
      <c r="K338" s="40"/>
      <c r="L338" s="256"/>
      <c r="M338" s="146"/>
      <c r="N338" s="229"/>
      <c r="O338" s="147"/>
      <c r="P338" s="147"/>
      <c r="Q338" s="148"/>
      <c r="R338" s="149"/>
      <c r="S338" s="149"/>
      <c r="T338" s="149"/>
      <c r="U338" s="149"/>
      <c r="V338" s="150"/>
      <c r="W338" s="147"/>
      <c r="X338" s="175"/>
      <c r="Y338" s="237"/>
      <c r="Z338" s="237"/>
      <c r="AA338" s="237"/>
      <c r="AB338" s="237"/>
      <c r="AC338" s="237"/>
      <c r="AD338" s="152"/>
      <c r="AE338" s="175"/>
      <c r="AF338" s="175"/>
      <c r="AG338" s="175"/>
      <c r="AH338" s="175"/>
      <c r="AI338" s="40"/>
      <c r="AJ338" s="40"/>
      <c r="AK338" s="40"/>
      <c r="AP338" s="107">
        <f t="shared" si="339"/>
        <v>0</v>
      </c>
    </row>
    <row r="339" spans="1:44" ht="31.5" customHeight="1">
      <c r="A339" s="271" t="e">
        <f>VLOOKUP($I339,MASTER!$B:$B,2,0)</f>
        <v>#N/A</v>
      </c>
      <c r="AP339" s="107">
        <f t="shared" si="339"/>
        <v>0</v>
      </c>
    </row>
    <row r="340" spans="1:44" ht="31.5" customHeight="1">
      <c r="A340" s="271" t="e">
        <f>VLOOKUP($I340,MASTER!$B:$B,2,0)</f>
        <v>#N/A</v>
      </c>
    </row>
    <row r="341" spans="1:44" ht="31.5" customHeight="1">
      <c r="A341" s="271" t="e">
        <f>VLOOKUP($I341,MASTER!$B:$B,2,0)</f>
        <v>#N/A</v>
      </c>
    </row>
    <row r="342" spans="1:44" ht="31.5" customHeight="1">
      <c r="A342" s="271" t="e">
        <f>VLOOKUP($I342,MASTER!$B:$B,2,0)</f>
        <v>#N/A</v>
      </c>
    </row>
    <row r="343" spans="1:44" ht="31.5" customHeight="1">
      <c r="A343" s="271" t="e">
        <f>VLOOKUP($I343,MASTER!$B:$B,2,0)</f>
        <v>#N/A</v>
      </c>
    </row>
    <row r="344" spans="1:44" ht="31.5" customHeight="1">
      <c r="A344" s="271" t="e">
        <f>VLOOKUP($I344,MASTER!$B:$B,2,0)</f>
        <v>#N/A</v>
      </c>
    </row>
    <row r="345" spans="1:44" ht="31.5" customHeight="1">
      <c r="A345" s="271" t="e">
        <f>VLOOKUP($I345,MASTER!$B:$B,2,0)</f>
        <v>#N/A</v>
      </c>
    </row>
    <row r="346" spans="1:44" ht="31.5" customHeight="1">
      <c r="A346" s="271" t="e">
        <f>VLOOKUP($I346,MASTER!$B:$B,2,0)</f>
        <v>#N/A</v>
      </c>
    </row>
    <row r="347" spans="1:44" ht="31.5" customHeight="1">
      <c r="A347" s="271" t="e">
        <f>VLOOKUP($I347,MASTER!$B:$B,2,0)</f>
        <v>#N/A</v>
      </c>
    </row>
    <row r="348" spans="1:44" ht="31.5" customHeight="1">
      <c r="A348" s="271" t="e">
        <f>VLOOKUP($I348,MASTER!$B:$B,2,0)</f>
        <v>#N/A</v>
      </c>
    </row>
    <row r="349" spans="1:44" ht="31.5" customHeight="1">
      <c r="A349" s="271" t="e">
        <f>VLOOKUP($I349,MASTER!$B:$B,2,0)</f>
        <v>#N/A</v>
      </c>
    </row>
    <row r="350" spans="1:44" ht="31.5" customHeight="1">
      <c r="A350" s="271" t="e">
        <f>VLOOKUP($I350,MASTER!$B:$B,2,0)</f>
        <v>#N/A</v>
      </c>
    </row>
    <row r="351" spans="1:44" s="271" customFormat="1" ht="31.5" customHeight="1">
      <c r="A351" s="271" t="e">
        <f>VLOOKUP($I351,MASTER!$B:$B,2,0)</f>
        <v>#N/A</v>
      </c>
      <c r="C351"/>
      <c r="D351"/>
      <c r="E351"/>
      <c r="F351"/>
      <c r="G351"/>
      <c r="H351"/>
      <c r="I351"/>
      <c r="J351"/>
      <c r="K351"/>
      <c r="L351" s="246"/>
      <c r="M351"/>
      <c r="N351" s="217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</row>
    <row r="352" spans="1:44" s="271" customFormat="1" ht="31.5" customHeight="1">
      <c r="A352" s="271" t="e">
        <f>VLOOKUP($I352,MASTER!$B:$B,2,0)</f>
        <v>#N/A</v>
      </c>
      <c r="C352"/>
      <c r="D352"/>
      <c r="E352"/>
      <c r="F352"/>
      <c r="G352"/>
      <c r="H352"/>
      <c r="I352"/>
      <c r="J352"/>
      <c r="K352"/>
      <c r="L352" s="246"/>
      <c r="M352"/>
      <c r="N352" s="217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</row>
    <row r="353" spans="1:44" s="271" customFormat="1" ht="31.5" customHeight="1">
      <c r="A353" s="271" t="e">
        <f>VLOOKUP($I353,MASTER!$B:$B,2,0)</f>
        <v>#N/A</v>
      </c>
      <c r="C353"/>
      <c r="D353"/>
      <c r="E353"/>
      <c r="F353"/>
      <c r="G353"/>
      <c r="H353"/>
      <c r="I353"/>
      <c r="J353"/>
      <c r="K353"/>
      <c r="L353" s="246"/>
      <c r="M353"/>
      <c r="N353" s="217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</row>
    <row r="354" spans="1:44" s="271" customFormat="1" ht="31.5" customHeight="1">
      <c r="A354" s="271" t="e">
        <f>VLOOKUP($I354,MASTER!$B:$B,2,0)</f>
        <v>#N/A</v>
      </c>
      <c r="C354"/>
      <c r="D354"/>
      <c r="E354"/>
      <c r="F354"/>
      <c r="G354"/>
      <c r="H354"/>
      <c r="I354"/>
      <c r="J354"/>
      <c r="K354"/>
      <c r="L354" s="246"/>
      <c r="M354"/>
      <c r="N354" s="217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</row>
    <row r="355" spans="1:44" s="271" customFormat="1" ht="31.5" customHeight="1">
      <c r="A355" s="271" t="e">
        <f>VLOOKUP($I355,MASTER!$B:$B,2,0)</f>
        <v>#N/A</v>
      </c>
      <c r="C355"/>
      <c r="D355"/>
      <c r="E355"/>
      <c r="F355"/>
      <c r="G355"/>
      <c r="H355"/>
      <c r="I355"/>
      <c r="J355"/>
      <c r="K355"/>
      <c r="L355" s="246"/>
      <c r="M355"/>
      <c r="N355" s="217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</row>
    <row r="356" spans="1:44" s="271" customFormat="1" ht="31.5" customHeight="1">
      <c r="A356" s="271" t="e">
        <f>VLOOKUP($I356,MASTER!$B:$B,2,0)</f>
        <v>#N/A</v>
      </c>
      <c r="C356"/>
      <c r="D356"/>
      <c r="E356"/>
      <c r="F356"/>
      <c r="G356"/>
      <c r="H356"/>
      <c r="I356"/>
      <c r="J356"/>
      <c r="K356"/>
      <c r="L356" s="246"/>
      <c r="M356"/>
      <c r="N356" s="217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</row>
    <row r="357" spans="1:44" s="271" customFormat="1" ht="31.5" customHeight="1">
      <c r="A357" s="271" t="e">
        <f>VLOOKUP($I357,MASTER!$B:$B,2,0)</f>
        <v>#N/A</v>
      </c>
      <c r="C357"/>
      <c r="D357"/>
      <c r="E357"/>
      <c r="F357"/>
      <c r="G357"/>
      <c r="H357"/>
      <c r="I357"/>
      <c r="J357"/>
      <c r="K357"/>
      <c r="L357" s="246"/>
      <c r="M357"/>
      <c r="N357" s="21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</row>
    <row r="358" spans="1:44" s="271" customFormat="1" ht="31.5" customHeight="1">
      <c r="A358" s="271" t="e">
        <f>VLOOKUP($I358,MASTER!$B:$B,2,0)</f>
        <v>#N/A</v>
      </c>
      <c r="C358"/>
      <c r="D358"/>
      <c r="E358"/>
      <c r="F358"/>
      <c r="G358"/>
      <c r="H358"/>
      <c r="I358"/>
      <c r="J358"/>
      <c r="K358"/>
      <c r="L358" s="246"/>
      <c r="M358"/>
      <c r="N358" s="217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</row>
    <row r="359" spans="1:44" s="271" customFormat="1" ht="31.5" customHeight="1">
      <c r="A359" s="271" t="e">
        <f>VLOOKUP($I359,MASTER!$B:$B,2,0)</f>
        <v>#N/A</v>
      </c>
      <c r="C359"/>
      <c r="D359"/>
      <c r="E359"/>
      <c r="F359"/>
      <c r="G359"/>
      <c r="H359"/>
      <c r="I359"/>
      <c r="J359"/>
      <c r="K359"/>
      <c r="L359" s="246"/>
      <c r="M359"/>
      <c r="N359" s="217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</row>
    <row r="360" spans="1:44" s="271" customFormat="1" ht="31.5" customHeight="1">
      <c r="A360" s="271" t="e">
        <f>VLOOKUP($I360,MASTER!$B:$B,2,0)</f>
        <v>#N/A</v>
      </c>
      <c r="C360"/>
      <c r="D360"/>
      <c r="E360"/>
      <c r="F360"/>
      <c r="G360"/>
      <c r="H360"/>
      <c r="I360"/>
      <c r="J360"/>
      <c r="K360"/>
      <c r="L360" s="246"/>
      <c r="M360"/>
      <c r="N360" s="217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</row>
    <row r="361" spans="1:44" s="271" customFormat="1" ht="31.5" customHeight="1">
      <c r="A361" s="271" t="e">
        <f>VLOOKUP($I361,MASTER!$B:$B,2,0)</f>
        <v>#N/A</v>
      </c>
      <c r="C361"/>
      <c r="D361"/>
      <c r="E361"/>
      <c r="F361"/>
      <c r="G361"/>
      <c r="H361"/>
      <c r="I361"/>
      <c r="J361"/>
      <c r="K361"/>
      <c r="L361" s="246"/>
      <c r="M361"/>
      <c r="N361" s="217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</row>
    <row r="362" spans="1:44" s="271" customFormat="1" ht="31.5" customHeight="1">
      <c r="A362" s="271" t="e">
        <f>VLOOKUP($I362,MASTER!$B:$B,2,0)</f>
        <v>#N/A</v>
      </c>
      <c r="C362"/>
      <c r="D362"/>
      <c r="E362"/>
      <c r="F362"/>
      <c r="G362"/>
      <c r="H362"/>
      <c r="I362"/>
      <c r="J362"/>
      <c r="K362"/>
      <c r="L362" s="246"/>
      <c r="M362"/>
      <c r="N362" s="217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</row>
    <row r="363" spans="1:44" s="271" customFormat="1" ht="31.5" customHeight="1">
      <c r="A363" s="271" t="e">
        <f>VLOOKUP($I363,MASTER!$B:$B,2,0)</f>
        <v>#N/A</v>
      </c>
      <c r="C363"/>
      <c r="D363"/>
      <c r="E363"/>
      <c r="F363"/>
      <c r="G363"/>
      <c r="H363"/>
      <c r="I363"/>
      <c r="J363"/>
      <c r="K363"/>
      <c r="L363" s="246"/>
      <c r="M363"/>
      <c r="N363" s="217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</row>
    <row r="364" spans="1:44" s="271" customFormat="1" ht="31.5" customHeight="1">
      <c r="A364" s="271" t="e">
        <f>VLOOKUP($I364,MASTER!$B:$B,2,0)</f>
        <v>#N/A</v>
      </c>
      <c r="C364"/>
      <c r="D364"/>
      <c r="E364"/>
      <c r="F364"/>
      <c r="G364"/>
      <c r="H364"/>
      <c r="I364"/>
      <c r="J364"/>
      <c r="K364"/>
      <c r="L364" s="246"/>
      <c r="M364"/>
      <c r="N364" s="217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</row>
    <row r="365" spans="1:44" s="271" customFormat="1" ht="31.5" customHeight="1">
      <c r="A365" s="271" t="e">
        <f>VLOOKUP($I365,MASTER!$B:$B,2,0)</f>
        <v>#N/A</v>
      </c>
      <c r="C365"/>
      <c r="D365"/>
      <c r="E365"/>
      <c r="F365"/>
      <c r="G365"/>
      <c r="H365"/>
      <c r="I365"/>
      <c r="J365"/>
      <c r="K365"/>
      <c r="L365" s="246"/>
      <c r="M365"/>
      <c r="N365" s="217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</row>
    <row r="366" spans="1:44" s="271" customFormat="1" ht="31.5" customHeight="1">
      <c r="A366" s="271" t="e">
        <f>VLOOKUP($I366,MASTER!$B:$B,2,0)</f>
        <v>#N/A</v>
      </c>
      <c r="C366"/>
      <c r="D366"/>
      <c r="E366"/>
      <c r="F366"/>
      <c r="G366"/>
      <c r="H366"/>
      <c r="I366"/>
      <c r="J366"/>
      <c r="K366"/>
      <c r="L366" s="246"/>
      <c r="M366"/>
      <c r="N366" s="217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</row>
    <row r="367" spans="1:44" s="271" customFormat="1" ht="31.5" customHeight="1">
      <c r="A367" s="271" t="e">
        <f>VLOOKUP($I367,MASTER!$B:$B,2,0)</f>
        <v>#N/A</v>
      </c>
      <c r="C367"/>
      <c r="D367"/>
      <c r="E367"/>
      <c r="F367"/>
      <c r="G367"/>
      <c r="H367"/>
      <c r="I367"/>
      <c r="J367"/>
      <c r="K367"/>
      <c r="L367" s="246"/>
      <c r="M367"/>
      <c r="N367" s="21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</row>
    <row r="368" spans="1:44" s="271" customFormat="1" ht="31.5" customHeight="1">
      <c r="A368" s="271" t="e">
        <f>VLOOKUP($I368,MASTER!$B:$B,2,0)</f>
        <v>#N/A</v>
      </c>
      <c r="C368"/>
      <c r="D368"/>
      <c r="E368"/>
      <c r="F368"/>
      <c r="G368"/>
      <c r="H368"/>
      <c r="I368"/>
      <c r="J368"/>
      <c r="K368"/>
      <c r="L368" s="246"/>
      <c r="M368"/>
      <c r="N368" s="217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</row>
    <row r="369" spans="1:44" s="271" customFormat="1" ht="31.5" customHeight="1">
      <c r="A369" s="271" t="e">
        <f>VLOOKUP($I369,MASTER!$B:$B,2,0)</f>
        <v>#N/A</v>
      </c>
      <c r="C369"/>
      <c r="D369"/>
      <c r="E369"/>
      <c r="F369"/>
      <c r="G369"/>
      <c r="H369"/>
      <c r="I369"/>
      <c r="J369"/>
      <c r="K369"/>
      <c r="L369" s="246"/>
      <c r="M369"/>
      <c r="N369" s="217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</row>
    <row r="370" spans="1:44" s="271" customFormat="1" ht="31.5" customHeight="1">
      <c r="A370" s="271" t="e">
        <f>VLOOKUP($I370,MASTER!$B:$B,2,0)</f>
        <v>#N/A</v>
      </c>
      <c r="C370"/>
      <c r="D370"/>
      <c r="E370"/>
      <c r="F370"/>
      <c r="G370"/>
      <c r="H370"/>
      <c r="I370"/>
      <c r="J370"/>
      <c r="K370"/>
      <c r="L370" s="246"/>
      <c r="M370"/>
      <c r="N370" s="217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</row>
    <row r="371" spans="1:44" s="271" customFormat="1" ht="31.5" customHeight="1">
      <c r="A371" s="271" t="e">
        <f>VLOOKUP($I371,MASTER!$B:$B,2,0)</f>
        <v>#N/A</v>
      </c>
      <c r="C371"/>
      <c r="D371"/>
      <c r="E371"/>
      <c r="F371"/>
      <c r="G371"/>
      <c r="H371"/>
      <c r="I371"/>
      <c r="J371"/>
      <c r="K371"/>
      <c r="L371" s="246"/>
      <c r="M371"/>
      <c r="N371" s="217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</row>
    <row r="372" spans="1:44" s="271" customFormat="1">
      <c r="A372" s="271" t="e">
        <f>VLOOKUP($I372,MASTER!$B:$B,2,0)</f>
        <v>#N/A</v>
      </c>
      <c r="C372"/>
      <c r="D372"/>
      <c r="E372"/>
      <c r="F372"/>
      <c r="G372"/>
      <c r="H372"/>
      <c r="I372"/>
      <c r="J372"/>
      <c r="K372"/>
      <c r="L372" s="246"/>
      <c r="M372"/>
      <c r="N372" s="217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</row>
    <row r="373" spans="1:44" s="271" customFormat="1">
      <c r="A373" s="271" t="e">
        <f>VLOOKUP($I373,MASTER!$B:$B,2,0)</f>
        <v>#N/A</v>
      </c>
      <c r="C373"/>
      <c r="D373"/>
      <c r="E373"/>
      <c r="F373"/>
      <c r="G373"/>
      <c r="H373"/>
      <c r="I373"/>
      <c r="J373"/>
      <c r="K373"/>
      <c r="L373" s="246"/>
      <c r="M373"/>
      <c r="N373" s="217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</row>
    <row r="374" spans="1:44" s="271" customFormat="1">
      <c r="A374" s="271" t="e">
        <f>VLOOKUP($I374,MASTER!$B:$B,2,0)</f>
        <v>#N/A</v>
      </c>
      <c r="C374"/>
      <c r="D374"/>
      <c r="E374"/>
      <c r="F374"/>
      <c r="G374"/>
      <c r="H374"/>
      <c r="I374"/>
      <c r="J374"/>
      <c r="K374"/>
      <c r="L374" s="246"/>
      <c r="M374"/>
      <c r="N374" s="217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</row>
    <row r="375" spans="1:44" s="271" customFormat="1">
      <c r="A375" s="271" t="e">
        <f>VLOOKUP($I375,MASTER!$B:$B,2,0)</f>
        <v>#N/A</v>
      </c>
      <c r="C375"/>
      <c r="D375"/>
      <c r="E375"/>
      <c r="F375"/>
      <c r="G375"/>
      <c r="H375"/>
      <c r="I375"/>
      <c r="J375"/>
      <c r="K375"/>
      <c r="L375" s="246"/>
      <c r="M375"/>
      <c r="N375" s="217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</row>
    <row r="376" spans="1:44" s="271" customFormat="1">
      <c r="A376" s="271" t="e">
        <f>VLOOKUP($I376,MASTER!$B:$B,2,0)</f>
        <v>#N/A</v>
      </c>
      <c r="C376"/>
      <c r="D376"/>
      <c r="E376"/>
      <c r="F376"/>
      <c r="G376"/>
      <c r="H376"/>
      <c r="I376"/>
      <c r="J376"/>
      <c r="K376"/>
      <c r="L376" s="246"/>
      <c r="M376"/>
      <c r="N376" s="217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</row>
    <row r="377" spans="1:44" s="271" customFormat="1">
      <c r="A377" s="271" t="e">
        <f>VLOOKUP($I377,MASTER!$B:$B,2,0)</f>
        <v>#N/A</v>
      </c>
      <c r="C377"/>
      <c r="D377"/>
      <c r="E377"/>
      <c r="F377"/>
      <c r="G377"/>
      <c r="H377"/>
      <c r="I377"/>
      <c r="J377"/>
      <c r="K377"/>
      <c r="L377" s="246"/>
      <c r="M377"/>
      <c r="N377" s="21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</row>
    <row r="378" spans="1:44" s="271" customFormat="1">
      <c r="A378" s="271" t="e">
        <f>VLOOKUP($I378,MASTER!$B:$B,2,0)</f>
        <v>#N/A</v>
      </c>
      <c r="C378"/>
      <c r="D378"/>
      <c r="E378"/>
      <c r="F378"/>
      <c r="G378"/>
      <c r="H378"/>
      <c r="I378"/>
      <c r="J378"/>
      <c r="K378"/>
      <c r="L378" s="246"/>
      <c r="M378"/>
      <c r="N378" s="217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</row>
    <row r="379" spans="1:44" s="271" customFormat="1">
      <c r="A379" s="271" t="e">
        <f>VLOOKUP($I379,MASTER!$B:$B,2,0)</f>
        <v>#N/A</v>
      </c>
      <c r="C379"/>
      <c r="D379"/>
      <c r="E379"/>
      <c r="F379"/>
      <c r="G379"/>
      <c r="H379"/>
      <c r="I379"/>
      <c r="J379"/>
      <c r="K379"/>
      <c r="L379" s="246"/>
      <c r="M379"/>
      <c r="N379" s="217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</row>
    <row r="380" spans="1:44" s="271" customFormat="1">
      <c r="A380" s="271" t="e">
        <f>VLOOKUP($I380,MASTER!$B:$B,2,0)</f>
        <v>#N/A</v>
      </c>
      <c r="C380"/>
      <c r="D380"/>
      <c r="E380"/>
      <c r="F380"/>
      <c r="G380"/>
      <c r="H380"/>
      <c r="I380"/>
      <c r="J380"/>
      <c r="K380"/>
      <c r="L380" s="246"/>
      <c r="M380"/>
      <c r="N380" s="217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</row>
    <row r="381" spans="1:44" s="271" customFormat="1">
      <c r="A381" s="271" t="e">
        <f>VLOOKUP($I381,MASTER!$B:$B,2,0)</f>
        <v>#N/A</v>
      </c>
      <c r="C381"/>
      <c r="D381"/>
      <c r="E381"/>
      <c r="F381"/>
      <c r="G381"/>
      <c r="H381"/>
      <c r="I381"/>
      <c r="J381"/>
      <c r="K381"/>
      <c r="L381" s="246"/>
      <c r="M381"/>
      <c r="N381" s="217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</row>
    <row r="382" spans="1:44" s="271" customFormat="1">
      <c r="A382" s="271" t="e">
        <f>VLOOKUP($I382,MASTER!$B:$B,2,0)</f>
        <v>#N/A</v>
      </c>
      <c r="C382"/>
      <c r="D382"/>
      <c r="E382"/>
      <c r="F382"/>
      <c r="G382"/>
      <c r="H382"/>
      <c r="I382"/>
      <c r="J382"/>
      <c r="K382"/>
      <c r="L382" s="246"/>
      <c r="M382"/>
      <c r="N382" s="217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</row>
    <row r="383" spans="1:44" s="271" customFormat="1">
      <c r="A383" s="271" t="e">
        <f>VLOOKUP($I383,MASTER!$B:$B,2,0)</f>
        <v>#N/A</v>
      </c>
      <c r="C383"/>
      <c r="D383"/>
      <c r="E383"/>
      <c r="F383"/>
      <c r="G383"/>
      <c r="H383"/>
      <c r="I383"/>
      <c r="J383"/>
      <c r="K383"/>
      <c r="L383" s="246"/>
      <c r="M383"/>
      <c r="N383" s="217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</row>
    <row r="384" spans="1:44" s="271" customFormat="1">
      <c r="A384" s="271" t="e">
        <f>VLOOKUP($I384,MASTER!$B:$B,2,0)</f>
        <v>#N/A</v>
      </c>
      <c r="C384"/>
      <c r="D384"/>
      <c r="E384"/>
      <c r="F384"/>
      <c r="G384"/>
      <c r="H384"/>
      <c r="I384"/>
      <c r="J384"/>
      <c r="K384"/>
      <c r="L384" s="246"/>
      <c r="M384"/>
      <c r="N384" s="217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</row>
    <row r="385" spans="1:44" s="271" customFormat="1">
      <c r="A385" s="271" t="e">
        <f>VLOOKUP($I385,MASTER!$B:$B,2,0)</f>
        <v>#N/A</v>
      </c>
      <c r="C385"/>
      <c r="D385"/>
      <c r="E385"/>
      <c r="F385"/>
      <c r="G385"/>
      <c r="H385"/>
      <c r="I385"/>
      <c r="J385"/>
      <c r="K385"/>
      <c r="L385" s="246"/>
      <c r="M385"/>
      <c r="N385" s="217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</row>
    <row r="386" spans="1:44" s="271" customFormat="1">
      <c r="A386" s="271" t="e">
        <f>VLOOKUP($I386,MASTER!$B:$B,2,0)</f>
        <v>#N/A</v>
      </c>
      <c r="C386"/>
      <c r="D386"/>
      <c r="E386"/>
      <c r="F386"/>
      <c r="G386"/>
      <c r="H386"/>
      <c r="I386"/>
      <c r="J386"/>
      <c r="K386"/>
      <c r="L386" s="246"/>
      <c r="M386"/>
      <c r="N386" s="217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</row>
    <row r="387" spans="1:44" s="271" customFormat="1">
      <c r="A387" s="271" t="e">
        <f>VLOOKUP($I387,MASTER!$B:$B,2,0)</f>
        <v>#N/A</v>
      </c>
      <c r="C387"/>
      <c r="D387"/>
      <c r="E387"/>
      <c r="F387"/>
      <c r="G387"/>
      <c r="H387"/>
      <c r="I387"/>
      <c r="J387"/>
      <c r="K387"/>
      <c r="L387" s="246"/>
      <c r="M387"/>
      <c r="N387" s="21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</row>
    <row r="388" spans="1:44" s="271" customFormat="1">
      <c r="A388" s="271" t="e">
        <f>VLOOKUP($I388,MASTER!$B:$B,2,0)</f>
        <v>#N/A</v>
      </c>
      <c r="C388"/>
      <c r="D388"/>
      <c r="E388"/>
      <c r="F388"/>
      <c r="G388"/>
      <c r="H388"/>
      <c r="I388"/>
      <c r="J388"/>
      <c r="K388"/>
      <c r="L388" s="246"/>
      <c r="M388"/>
      <c r="N388" s="217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</row>
    <row r="389" spans="1:44" s="271" customFormat="1">
      <c r="A389" s="271" t="e">
        <f>VLOOKUP($I389,MASTER!$B:$B,2,0)</f>
        <v>#N/A</v>
      </c>
      <c r="C389"/>
      <c r="D389"/>
      <c r="E389"/>
      <c r="F389"/>
      <c r="G389"/>
      <c r="H389"/>
      <c r="I389"/>
      <c r="J389"/>
      <c r="K389"/>
      <c r="L389" s="246"/>
      <c r="M389"/>
      <c r="N389" s="217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</row>
    <row r="390" spans="1:44" s="271" customFormat="1">
      <c r="A390" s="271" t="e">
        <f>VLOOKUP($I390,MASTER!$B:$B,2,0)</f>
        <v>#N/A</v>
      </c>
      <c r="C390"/>
      <c r="D390"/>
      <c r="E390"/>
      <c r="F390"/>
      <c r="G390"/>
      <c r="H390"/>
      <c r="I390"/>
      <c r="J390"/>
      <c r="K390"/>
      <c r="L390" s="246"/>
      <c r="M390"/>
      <c r="N390" s="217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</row>
    <row r="391" spans="1:44" s="271" customFormat="1">
      <c r="A391" s="271" t="e">
        <f>VLOOKUP($I391,MASTER!$B:$B,2,0)</f>
        <v>#N/A</v>
      </c>
      <c r="C391"/>
      <c r="D391"/>
      <c r="E391"/>
      <c r="F391"/>
      <c r="G391"/>
      <c r="H391"/>
      <c r="I391"/>
      <c r="J391"/>
      <c r="K391"/>
      <c r="L391" s="246"/>
      <c r="M391"/>
      <c r="N391" s="217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</row>
    <row r="392" spans="1:44" s="271" customFormat="1">
      <c r="A392" s="271" t="e">
        <f>VLOOKUP($I392,MASTER!$B:$B,2,0)</f>
        <v>#N/A</v>
      </c>
      <c r="C392"/>
      <c r="D392"/>
      <c r="E392"/>
      <c r="F392"/>
      <c r="G392"/>
      <c r="H392"/>
      <c r="I392"/>
      <c r="J392"/>
      <c r="K392"/>
      <c r="L392" s="246"/>
      <c r="M392"/>
      <c r="N392" s="217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</row>
    <row r="393" spans="1:44" s="271" customFormat="1">
      <c r="A393" s="271" t="e">
        <f>VLOOKUP($I393,MASTER!$B:$B,2,0)</f>
        <v>#N/A</v>
      </c>
      <c r="C393"/>
      <c r="D393"/>
      <c r="E393"/>
      <c r="F393"/>
      <c r="G393"/>
      <c r="H393"/>
      <c r="I393"/>
      <c r="J393"/>
      <c r="K393"/>
      <c r="L393" s="246"/>
      <c r="M393"/>
      <c r="N393" s="217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</row>
    <row r="394" spans="1:44" s="271" customFormat="1">
      <c r="A394" s="271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46"/>
      <c r="M394"/>
      <c r="N394" s="217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</row>
    <row r="395" spans="1:44" s="271" customFormat="1">
      <c r="A395" s="271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46"/>
      <c r="M395"/>
      <c r="N395" s="217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</row>
    <row r="396" spans="1:44" s="271" customFormat="1">
      <c r="A396" s="271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46"/>
      <c r="M396"/>
      <c r="N396" s="217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</row>
    <row r="397" spans="1:44" s="271" customFormat="1">
      <c r="A397" s="271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46"/>
      <c r="M397"/>
      <c r="N397" s="21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</row>
    <row r="398" spans="1:44" s="271" customFormat="1">
      <c r="A398" s="271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46"/>
      <c r="M398"/>
      <c r="N398" s="217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</row>
    <row r="399" spans="1:44" s="271" customFormat="1">
      <c r="A399" s="271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46"/>
      <c r="M399"/>
      <c r="N399" s="217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</row>
    <row r="400" spans="1:44" s="271" customFormat="1">
      <c r="A400" s="271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46"/>
      <c r="M400"/>
      <c r="N400" s="217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</row>
    <row r="401" spans="1:44" s="271" customFormat="1">
      <c r="A401" s="271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46"/>
      <c r="M401"/>
      <c r="N401" s="217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</row>
    <row r="402" spans="1:44" s="271" customFormat="1">
      <c r="A402" s="271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46"/>
      <c r="M402"/>
      <c r="N402" s="217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</row>
    <row r="403" spans="1:44" s="271" customFormat="1">
      <c r="A403" s="271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46"/>
      <c r="M403"/>
      <c r="N403" s="217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</row>
    <row r="404" spans="1:44" s="271" customFormat="1">
      <c r="A404" s="271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46"/>
      <c r="M404"/>
      <c r="N404" s="217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</row>
    <row r="405" spans="1:44" s="271" customFormat="1">
      <c r="A405" s="271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46"/>
      <c r="M405"/>
      <c r="N405" s="217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</row>
    <row r="406" spans="1:44" s="271" customFormat="1">
      <c r="A406" s="271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46"/>
      <c r="M406"/>
      <c r="N406" s="217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</row>
    <row r="407" spans="1:44" s="271" customFormat="1">
      <c r="A407" s="271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46"/>
      <c r="M407"/>
      <c r="N407" s="21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</row>
    <row r="408" spans="1:44" s="271" customFormat="1">
      <c r="A408" s="271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46"/>
      <c r="M408"/>
      <c r="N408" s="217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</row>
    <row r="409" spans="1:44" s="271" customFormat="1">
      <c r="A409" s="271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46"/>
      <c r="M409"/>
      <c r="N409" s="217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</row>
    <row r="410" spans="1:44" s="271" customFormat="1">
      <c r="A410" s="271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46"/>
      <c r="M410"/>
      <c r="N410" s="217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</row>
    <row r="411" spans="1:44" s="271" customFormat="1">
      <c r="A411" s="271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46"/>
      <c r="M411"/>
      <c r="N411" s="217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</row>
    <row r="412" spans="1:44" s="271" customFormat="1">
      <c r="A412" s="271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46"/>
      <c r="M412"/>
      <c r="N412" s="217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</row>
    <row r="413" spans="1:44" s="271" customFormat="1">
      <c r="A413" s="271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46"/>
      <c r="M413"/>
      <c r="N413" s="217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</row>
    <row r="414" spans="1:44" s="271" customFormat="1">
      <c r="A414" s="271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46"/>
      <c r="M414"/>
      <c r="N414" s="217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</row>
    <row r="415" spans="1:44" s="271" customFormat="1">
      <c r="A415" s="271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46"/>
      <c r="M415"/>
      <c r="N415" s="217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</row>
    <row r="416" spans="1:44" s="271" customFormat="1">
      <c r="A416" s="271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46"/>
      <c r="M416"/>
      <c r="N416" s="217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</row>
    <row r="417" spans="1:44" s="271" customFormat="1">
      <c r="A417" s="271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46"/>
      <c r="M417"/>
      <c r="N417" s="2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</row>
    <row r="418" spans="1:44" s="271" customFormat="1">
      <c r="A418" s="271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46"/>
      <c r="M418"/>
      <c r="N418" s="217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</row>
    <row r="419" spans="1:44" s="271" customFormat="1">
      <c r="A419" s="271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46"/>
      <c r="M419"/>
      <c r="N419" s="217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</row>
    <row r="420" spans="1:44" s="271" customFormat="1">
      <c r="A420" s="271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46"/>
      <c r="M420"/>
      <c r="N420" s="217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</row>
    <row r="421" spans="1:44" s="271" customFormat="1">
      <c r="A421" s="271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46"/>
      <c r="M421"/>
      <c r="N421" s="217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</row>
    <row r="422" spans="1:44" s="271" customFormat="1">
      <c r="A422" s="271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46"/>
      <c r="M422"/>
      <c r="N422" s="217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</row>
    <row r="423" spans="1:44" s="271" customFormat="1">
      <c r="A423" s="271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46"/>
      <c r="M423"/>
      <c r="N423" s="217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</row>
    <row r="424" spans="1:44" s="271" customFormat="1">
      <c r="A424" s="271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46"/>
      <c r="M424"/>
      <c r="N424" s="217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</row>
    <row r="425" spans="1:44" s="271" customFormat="1">
      <c r="A425" s="271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46"/>
      <c r="M425"/>
      <c r="N425" s="217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</row>
    <row r="426" spans="1:44" s="271" customFormat="1">
      <c r="A426" s="271" t="e">
        <f>VLOOKUP($I426,MASTER!$B:$B,2,0)</f>
        <v>#N/A</v>
      </c>
      <c r="C426"/>
      <c r="D426"/>
      <c r="E426"/>
      <c r="F426"/>
      <c r="G426"/>
      <c r="H426"/>
      <c r="I426"/>
      <c r="J426"/>
      <c r="K426"/>
      <c r="L426" s="246"/>
      <c r="M426"/>
      <c r="N426" s="217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</row>
    <row r="427" spans="1:44" s="271" customFormat="1">
      <c r="A427" s="271" t="e">
        <f>VLOOKUP($I427,MASTER!$B:$B,2,0)</f>
        <v>#N/A</v>
      </c>
      <c r="C427"/>
      <c r="D427"/>
      <c r="E427"/>
      <c r="F427"/>
      <c r="G427"/>
      <c r="H427"/>
      <c r="I427"/>
      <c r="J427"/>
      <c r="K427"/>
      <c r="L427" s="246"/>
      <c r="M427"/>
      <c r="N427" s="21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</row>
    <row r="428" spans="1:44" s="271" customFormat="1">
      <c r="A428" s="271" t="e">
        <f>VLOOKUP($I428,MASTER!$B:$B,2,0)</f>
        <v>#N/A</v>
      </c>
      <c r="C428"/>
      <c r="D428"/>
      <c r="E428"/>
      <c r="F428"/>
      <c r="G428"/>
      <c r="H428"/>
      <c r="I428"/>
      <c r="J428"/>
      <c r="K428"/>
      <c r="L428" s="246"/>
      <c r="M428"/>
      <c r="N428" s="217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</row>
    <row r="429" spans="1:44" s="271" customFormat="1">
      <c r="A429" s="271" t="e">
        <f>VLOOKUP($I429,MASTER!$B:$B,2,0)</f>
        <v>#N/A</v>
      </c>
      <c r="C429"/>
      <c r="D429"/>
      <c r="E429"/>
      <c r="F429"/>
      <c r="G429"/>
      <c r="H429"/>
      <c r="I429"/>
      <c r="J429"/>
      <c r="K429"/>
      <c r="L429" s="246"/>
      <c r="M429"/>
      <c r="N429" s="217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</row>
    <row r="430" spans="1:44" s="271" customFormat="1">
      <c r="A430" s="271" t="e">
        <f>VLOOKUP($I430,MASTER!$B:$B,2,0)</f>
        <v>#N/A</v>
      </c>
      <c r="C430"/>
      <c r="D430"/>
      <c r="E430"/>
      <c r="F430"/>
      <c r="G430"/>
      <c r="H430"/>
      <c r="I430"/>
      <c r="J430"/>
      <c r="K430"/>
      <c r="L430" s="246"/>
      <c r="M430"/>
      <c r="N430" s="217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</row>
    <row r="431" spans="1:44" s="271" customFormat="1">
      <c r="A431" s="271" t="e">
        <f>VLOOKUP($I431,MASTER!$B:$B,2,0)</f>
        <v>#N/A</v>
      </c>
      <c r="C431"/>
      <c r="D431"/>
      <c r="E431"/>
      <c r="F431"/>
      <c r="G431"/>
      <c r="H431"/>
      <c r="I431"/>
      <c r="J431"/>
      <c r="K431"/>
      <c r="L431" s="246"/>
      <c r="M431"/>
      <c r="N431" s="217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</row>
    <row r="432" spans="1:44" s="271" customFormat="1">
      <c r="A432" s="271" t="e">
        <f>VLOOKUP($I432,MASTER!$B:$B,2,0)</f>
        <v>#N/A</v>
      </c>
      <c r="C432"/>
      <c r="D432"/>
      <c r="E432"/>
      <c r="F432"/>
      <c r="G432"/>
      <c r="H432"/>
      <c r="I432"/>
      <c r="J432"/>
      <c r="K432"/>
      <c r="L432" s="246"/>
      <c r="M432"/>
      <c r="N432" s="217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</row>
    <row r="433" spans="1:44" s="271" customFormat="1">
      <c r="A433" s="271" t="e">
        <f>VLOOKUP($I433,MASTER!$B:$B,2,0)</f>
        <v>#N/A</v>
      </c>
      <c r="C433"/>
      <c r="D433"/>
      <c r="E433"/>
      <c r="F433"/>
      <c r="G433"/>
      <c r="H433"/>
      <c r="I433"/>
      <c r="J433"/>
      <c r="K433"/>
      <c r="L433" s="246"/>
      <c r="M433"/>
      <c r="N433" s="217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</row>
    <row r="434" spans="1:44" s="271" customFormat="1">
      <c r="A434" s="271" t="e">
        <f>VLOOKUP($I434,MASTER!$B:$B,2,0)</f>
        <v>#N/A</v>
      </c>
      <c r="C434"/>
      <c r="D434"/>
      <c r="E434"/>
      <c r="F434"/>
      <c r="G434"/>
      <c r="H434"/>
      <c r="I434"/>
      <c r="J434"/>
      <c r="K434"/>
      <c r="L434" s="246"/>
      <c r="M434"/>
      <c r="N434" s="217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</row>
    <row r="435" spans="1:44" s="271" customFormat="1">
      <c r="A435" s="271" t="e">
        <f>VLOOKUP($I435,MASTER!$B:$B,2,0)</f>
        <v>#N/A</v>
      </c>
      <c r="C435"/>
      <c r="D435"/>
      <c r="E435"/>
      <c r="F435"/>
      <c r="G435"/>
      <c r="H435"/>
      <c r="I435"/>
      <c r="J435"/>
      <c r="K435"/>
      <c r="L435" s="246"/>
      <c r="M435"/>
      <c r="N435" s="217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</row>
    <row r="436" spans="1:44" s="271" customFormat="1">
      <c r="A436" s="271" t="e">
        <f>VLOOKUP($I436,MASTER!$B:$B,2,0)</f>
        <v>#N/A</v>
      </c>
      <c r="C436"/>
      <c r="D436"/>
      <c r="E436"/>
      <c r="F436"/>
      <c r="G436"/>
      <c r="H436"/>
      <c r="I436"/>
      <c r="J436"/>
      <c r="K436"/>
      <c r="L436" s="246"/>
      <c r="M436"/>
      <c r="N436" s="217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</row>
    <row r="437" spans="1:44" s="271" customFormat="1">
      <c r="A437" s="271" t="e">
        <f>VLOOKUP($I437,MASTER!$B:$B,2,0)</f>
        <v>#N/A</v>
      </c>
      <c r="C437"/>
      <c r="D437"/>
      <c r="E437"/>
      <c r="F437"/>
      <c r="G437"/>
      <c r="H437"/>
      <c r="I437"/>
      <c r="J437"/>
      <c r="K437"/>
      <c r="L437" s="246"/>
      <c r="M437"/>
      <c r="N437" s="21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</row>
    <row r="438" spans="1:44" s="271" customFormat="1">
      <c r="A438" s="271" t="e">
        <f>VLOOKUP($I438,MASTER!$B:$B,2,0)</f>
        <v>#N/A</v>
      </c>
      <c r="C438"/>
      <c r="D438"/>
      <c r="E438"/>
      <c r="F438"/>
      <c r="G438"/>
      <c r="H438"/>
      <c r="I438"/>
      <c r="J438"/>
      <c r="K438"/>
      <c r="L438" s="246"/>
      <c r="M438"/>
      <c r="N438" s="217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</row>
    <row r="439" spans="1:44" s="271" customFormat="1">
      <c r="A439" s="271" t="e">
        <f>VLOOKUP($I439,MASTER!$B:$B,2,0)</f>
        <v>#N/A</v>
      </c>
      <c r="C439"/>
      <c r="D439"/>
      <c r="E439"/>
      <c r="F439"/>
      <c r="G439"/>
      <c r="H439"/>
      <c r="I439"/>
      <c r="J439"/>
      <c r="K439"/>
      <c r="L439" s="246"/>
      <c r="M439"/>
      <c r="N439" s="217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</row>
    <row r="440" spans="1:44" s="271" customFormat="1">
      <c r="A440" s="271" t="e">
        <f>VLOOKUP($I440,MASTER!$B:$B,2,0)</f>
        <v>#N/A</v>
      </c>
      <c r="C440"/>
      <c r="D440"/>
      <c r="E440"/>
      <c r="F440"/>
      <c r="G440"/>
      <c r="H440"/>
      <c r="I440"/>
      <c r="J440"/>
      <c r="K440"/>
      <c r="L440" s="246"/>
      <c r="M440"/>
      <c r="N440" s="217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</row>
    <row r="441" spans="1:44" s="271" customFormat="1">
      <c r="A441" s="271" t="e">
        <f>VLOOKUP($I441,MASTER!$B:$B,2,0)</f>
        <v>#N/A</v>
      </c>
      <c r="C441"/>
      <c r="D441"/>
      <c r="E441"/>
      <c r="F441"/>
      <c r="G441"/>
      <c r="H441"/>
      <c r="I441"/>
      <c r="J441"/>
      <c r="K441"/>
      <c r="L441" s="246"/>
      <c r="M441"/>
      <c r="N441" s="217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</row>
    <row r="442" spans="1:44" s="271" customFormat="1">
      <c r="A442" s="271" t="e">
        <f>VLOOKUP($I442,MASTER!$B:$B,2,0)</f>
        <v>#N/A</v>
      </c>
      <c r="C442"/>
      <c r="D442"/>
      <c r="E442"/>
      <c r="F442"/>
      <c r="G442"/>
      <c r="H442"/>
      <c r="I442"/>
      <c r="J442"/>
      <c r="K442"/>
      <c r="L442" s="246"/>
      <c r="M442"/>
      <c r="N442" s="217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</row>
    <row r="443" spans="1:44" s="271" customFormat="1">
      <c r="A443" s="271" t="e">
        <f>VLOOKUP($I443,MASTER!$B:$B,2,0)</f>
        <v>#N/A</v>
      </c>
      <c r="C443"/>
      <c r="D443"/>
      <c r="E443"/>
      <c r="F443"/>
      <c r="G443"/>
      <c r="H443"/>
      <c r="I443"/>
      <c r="J443"/>
      <c r="K443"/>
      <c r="L443" s="246"/>
      <c r="M443"/>
      <c r="N443" s="217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</row>
    <row r="444" spans="1:44" s="271" customFormat="1">
      <c r="A444" s="271" t="e">
        <f>VLOOKUP($I444,MASTER!$B:$B,2,0)</f>
        <v>#N/A</v>
      </c>
      <c r="C444"/>
      <c r="D444"/>
      <c r="E444"/>
      <c r="F444"/>
      <c r="G444"/>
      <c r="H444"/>
      <c r="I444"/>
      <c r="J444"/>
      <c r="K444"/>
      <c r="L444" s="246"/>
      <c r="M444"/>
      <c r="N444" s="217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</row>
    <row r="445" spans="1:44" s="271" customFormat="1">
      <c r="A445" s="271" t="e">
        <f>VLOOKUP($I445,MASTER!$B:$B,2,0)</f>
        <v>#N/A</v>
      </c>
      <c r="C445"/>
      <c r="D445"/>
      <c r="E445"/>
      <c r="F445"/>
      <c r="G445"/>
      <c r="H445"/>
      <c r="I445"/>
      <c r="J445"/>
      <c r="K445"/>
      <c r="L445" s="246"/>
      <c r="M445"/>
      <c r="N445" s="217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</row>
    <row r="446" spans="1:44" s="271" customFormat="1">
      <c r="A446" s="271" t="e">
        <f>VLOOKUP($I446,MASTER!$B:$B,2,0)</f>
        <v>#N/A</v>
      </c>
      <c r="C446"/>
      <c r="D446"/>
      <c r="E446"/>
      <c r="F446"/>
      <c r="G446"/>
      <c r="H446"/>
      <c r="I446"/>
      <c r="J446"/>
      <c r="K446"/>
      <c r="L446" s="246"/>
      <c r="M446"/>
      <c r="N446" s="217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</row>
    <row r="447" spans="1:44" s="271" customFormat="1">
      <c r="A447" s="271" t="e">
        <f>VLOOKUP($I447,MASTER!$B:$B,2,0)</f>
        <v>#N/A</v>
      </c>
      <c r="C447"/>
      <c r="D447"/>
      <c r="E447"/>
      <c r="F447"/>
      <c r="G447"/>
      <c r="H447"/>
      <c r="I447"/>
      <c r="J447"/>
      <c r="K447"/>
      <c r="L447" s="246"/>
      <c r="M447"/>
      <c r="N447" s="21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</row>
    <row r="448" spans="1:44" s="271" customFormat="1">
      <c r="A448" s="271" t="e">
        <f>VLOOKUP($I448,MASTER!$B:$B,2,0)</f>
        <v>#N/A</v>
      </c>
      <c r="C448"/>
      <c r="D448"/>
      <c r="E448"/>
      <c r="F448"/>
      <c r="G448"/>
      <c r="H448"/>
      <c r="I448"/>
      <c r="J448"/>
      <c r="K448"/>
      <c r="L448" s="246"/>
      <c r="M448"/>
      <c r="N448" s="217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</row>
    <row r="449" spans="1:44" s="271" customFormat="1">
      <c r="A449" s="271" t="e">
        <f>VLOOKUP($I449,MASTER!$B:$B,2,0)</f>
        <v>#N/A</v>
      </c>
      <c r="C449"/>
      <c r="D449"/>
      <c r="E449"/>
      <c r="F449"/>
      <c r="G449"/>
      <c r="H449"/>
      <c r="I449"/>
      <c r="J449"/>
      <c r="K449"/>
      <c r="L449" s="246"/>
      <c r="M449"/>
      <c r="N449" s="217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</row>
    <row r="450" spans="1:44" s="271" customFormat="1">
      <c r="A450" s="271" t="e">
        <f>VLOOKUP($I450,MASTER!$B:$B,2,0)</f>
        <v>#N/A</v>
      </c>
      <c r="C450"/>
      <c r="D450"/>
      <c r="E450"/>
      <c r="F450"/>
      <c r="G450"/>
      <c r="H450"/>
      <c r="I450"/>
      <c r="J450"/>
      <c r="K450"/>
      <c r="L450" s="246"/>
      <c r="M450"/>
      <c r="N450" s="217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</row>
    <row r="451" spans="1:44" s="271" customFormat="1">
      <c r="A451" s="271" t="e">
        <f>VLOOKUP($I451,MASTER!$B:$B,2,0)</f>
        <v>#N/A</v>
      </c>
      <c r="C451"/>
      <c r="D451"/>
      <c r="E451"/>
      <c r="F451"/>
      <c r="G451"/>
      <c r="H451"/>
      <c r="I451"/>
      <c r="J451"/>
      <c r="K451"/>
      <c r="L451" s="246"/>
      <c r="M451"/>
      <c r="N451" s="217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</row>
    <row r="452" spans="1:44" s="271" customFormat="1">
      <c r="A452" s="271" t="e">
        <f>VLOOKUP($I452,MASTER!$B:$B,2,0)</f>
        <v>#N/A</v>
      </c>
      <c r="C452"/>
      <c r="D452"/>
      <c r="E452"/>
      <c r="F452"/>
      <c r="G452"/>
      <c r="H452"/>
      <c r="I452"/>
      <c r="J452"/>
      <c r="K452"/>
      <c r="L452" s="246"/>
      <c r="M452"/>
      <c r="N452" s="217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</row>
    <row r="453" spans="1:44" s="271" customFormat="1">
      <c r="A453" s="271" t="e">
        <f>VLOOKUP($I453,MASTER!$B:$B,2,0)</f>
        <v>#N/A</v>
      </c>
      <c r="C453"/>
      <c r="D453"/>
      <c r="E453"/>
      <c r="F453"/>
      <c r="G453"/>
      <c r="H453"/>
      <c r="I453"/>
      <c r="J453"/>
      <c r="K453"/>
      <c r="L453" s="246"/>
      <c r="M453"/>
      <c r="N453" s="217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</row>
    <row r="454" spans="1:44" s="271" customFormat="1">
      <c r="A454" s="271" t="e">
        <f>VLOOKUP($I454,MASTER!$B:$B,2,0)</f>
        <v>#N/A</v>
      </c>
      <c r="C454"/>
      <c r="D454"/>
      <c r="E454"/>
      <c r="F454"/>
      <c r="G454"/>
      <c r="H454"/>
      <c r="I454"/>
      <c r="J454"/>
      <c r="K454"/>
      <c r="L454" s="246"/>
      <c r="M454"/>
      <c r="N454" s="217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</row>
    <row r="455" spans="1:44" s="271" customFormat="1">
      <c r="A455" s="271" t="e">
        <f>VLOOKUP($I455,MASTER!$B:$B,2,0)</f>
        <v>#N/A</v>
      </c>
      <c r="C455"/>
      <c r="D455"/>
      <c r="E455"/>
      <c r="F455"/>
      <c r="G455"/>
      <c r="H455"/>
      <c r="I455"/>
      <c r="J455"/>
      <c r="K455"/>
      <c r="L455" s="246"/>
      <c r="M455"/>
      <c r="N455" s="217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</row>
    <row r="456" spans="1:44" s="271" customFormat="1">
      <c r="A456" s="271" t="e">
        <f>VLOOKUP($I456,MASTER!$B:$B,2,0)</f>
        <v>#N/A</v>
      </c>
      <c r="C456"/>
      <c r="D456"/>
      <c r="E456"/>
      <c r="F456"/>
      <c r="G456"/>
      <c r="H456"/>
      <c r="I456"/>
      <c r="J456"/>
      <c r="K456"/>
      <c r="L456" s="246"/>
      <c r="M456"/>
      <c r="N456" s="217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</row>
    <row r="457" spans="1:44" s="271" customFormat="1">
      <c r="A457" s="271" t="e">
        <f>VLOOKUP($I457,MASTER!$B:$B,2,0)</f>
        <v>#N/A</v>
      </c>
      <c r="C457"/>
      <c r="D457"/>
      <c r="E457"/>
      <c r="F457"/>
      <c r="G457"/>
      <c r="H457"/>
      <c r="I457"/>
      <c r="J457"/>
      <c r="K457"/>
      <c r="L457" s="246"/>
      <c r="M457"/>
      <c r="N457" s="21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</row>
    <row r="458" spans="1:44" s="271" customFormat="1">
      <c r="A458" s="271" t="e">
        <f>VLOOKUP($I458,MASTER!$B:$B,2,0)</f>
        <v>#N/A</v>
      </c>
      <c r="C458"/>
      <c r="D458"/>
      <c r="E458"/>
      <c r="F458"/>
      <c r="G458"/>
      <c r="H458"/>
      <c r="I458"/>
      <c r="J458"/>
      <c r="K458"/>
      <c r="L458" s="246"/>
      <c r="M458"/>
      <c r="N458" s="217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</row>
    <row r="459" spans="1:44" s="271" customFormat="1">
      <c r="A459" s="271" t="e">
        <f>VLOOKUP($I459,MASTER!$B:$B,2,0)</f>
        <v>#N/A</v>
      </c>
      <c r="C459"/>
      <c r="D459"/>
      <c r="E459"/>
      <c r="F459"/>
      <c r="G459"/>
      <c r="H459"/>
      <c r="I459"/>
      <c r="J459"/>
      <c r="K459"/>
      <c r="L459" s="246"/>
      <c r="M459"/>
      <c r="N459" s="217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</row>
    <row r="460" spans="1:44" s="271" customFormat="1">
      <c r="A460" s="271" t="e">
        <f>VLOOKUP($I460,MASTER!$B:$B,2,0)</f>
        <v>#N/A</v>
      </c>
      <c r="C460"/>
      <c r="D460"/>
      <c r="E460"/>
      <c r="F460"/>
      <c r="G460"/>
      <c r="H460"/>
      <c r="I460"/>
      <c r="J460"/>
      <c r="K460"/>
      <c r="L460" s="246"/>
      <c r="M460"/>
      <c r="N460" s="217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</row>
    <row r="461" spans="1:44" s="271" customFormat="1">
      <c r="A461" s="271" t="e">
        <f>VLOOKUP($I461,MASTER!$B:$B,2,0)</f>
        <v>#N/A</v>
      </c>
      <c r="C461"/>
      <c r="D461"/>
      <c r="E461"/>
      <c r="F461"/>
      <c r="G461"/>
      <c r="H461"/>
      <c r="I461"/>
      <c r="J461"/>
      <c r="K461"/>
      <c r="L461" s="246"/>
      <c r="M461"/>
      <c r="N461" s="217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</row>
    <row r="462" spans="1:44" s="271" customFormat="1">
      <c r="A462" s="271" t="e">
        <f>VLOOKUP($I462,MASTER!$B:$B,2,0)</f>
        <v>#N/A</v>
      </c>
      <c r="C462"/>
      <c r="D462"/>
      <c r="E462"/>
      <c r="F462"/>
      <c r="G462"/>
      <c r="H462"/>
      <c r="I462"/>
      <c r="J462"/>
      <c r="K462"/>
      <c r="L462" s="246"/>
      <c r="M462"/>
      <c r="N462" s="217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</row>
    <row r="463" spans="1:44" s="271" customFormat="1">
      <c r="A463" s="271" t="e">
        <f>VLOOKUP($I463,MASTER!$B:$B,2,0)</f>
        <v>#N/A</v>
      </c>
      <c r="C463"/>
      <c r="D463"/>
      <c r="E463"/>
      <c r="F463"/>
      <c r="G463"/>
      <c r="H463"/>
      <c r="I463"/>
      <c r="J463"/>
      <c r="K463"/>
      <c r="L463" s="246"/>
      <c r="M463"/>
      <c r="N463" s="217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</row>
    <row r="464" spans="1:44" s="271" customFormat="1">
      <c r="A464" s="271" t="e">
        <f>VLOOKUP($I464,MASTER!$B:$B,2,0)</f>
        <v>#N/A</v>
      </c>
      <c r="C464"/>
      <c r="D464"/>
      <c r="E464"/>
      <c r="F464"/>
      <c r="G464"/>
      <c r="H464"/>
      <c r="I464"/>
      <c r="J464"/>
      <c r="K464"/>
      <c r="L464" s="246"/>
      <c r="M464"/>
      <c r="N464" s="217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</row>
    <row r="465" spans="1:44" s="271" customFormat="1">
      <c r="A465" s="271" t="e">
        <f>VLOOKUP($I465,MASTER!$B:$B,2,0)</f>
        <v>#N/A</v>
      </c>
      <c r="C465"/>
      <c r="D465"/>
      <c r="E465"/>
      <c r="F465"/>
      <c r="G465"/>
      <c r="H465"/>
      <c r="I465"/>
      <c r="J465"/>
      <c r="K465"/>
      <c r="L465" s="246"/>
      <c r="M465"/>
      <c r="N465" s="217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</row>
    <row r="466" spans="1:44" s="271" customFormat="1">
      <c r="A466" s="271" t="e">
        <f>VLOOKUP($I466,MASTER!$B:$B,2,0)</f>
        <v>#N/A</v>
      </c>
      <c r="C466"/>
      <c r="D466"/>
      <c r="E466"/>
      <c r="F466"/>
      <c r="G466"/>
      <c r="H466"/>
      <c r="I466"/>
      <c r="J466"/>
      <c r="K466"/>
      <c r="L466" s="246"/>
      <c r="M466"/>
      <c r="N466" s="217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</row>
    <row r="467" spans="1:44" s="271" customFormat="1">
      <c r="A467" s="271" t="e">
        <f>VLOOKUP($I467,MASTER!$B:$B,2,0)</f>
        <v>#N/A</v>
      </c>
      <c r="C467"/>
      <c r="D467"/>
      <c r="E467"/>
      <c r="F467"/>
      <c r="G467"/>
      <c r="H467"/>
      <c r="I467"/>
      <c r="J467"/>
      <c r="K467"/>
      <c r="L467" s="246"/>
      <c r="M467"/>
      <c r="N467" s="21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</row>
    <row r="468" spans="1:44" s="271" customFormat="1">
      <c r="A468" s="271" t="e">
        <f>VLOOKUP($I468,MASTER!$B:$B,2,0)</f>
        <v>#N/A</v>
      </c>
      <c r="C468"/>
      <c r="D468"/>
      <c r="E468"/>
      <c r="F468"/>
      <c r="G468"/>
      <c r="H468"/>
      <c r="I468"/>
      <c r="J468"/>
      <c r="K468"/>
      <c r="L468" s="246"/>
      <c r="M468"/>
      <c r="N468" s="217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</row>
    <row r="469" spans="1:44" s="271" customFormat="1">
      <c r="A469" s="271" t="e">
        <f>VLOOKUP($I469,MASTER!$B:$B,2,0)</f>
        <v>#N/A</v>
      </c>
      <c r="C469"/>
      <c r="D469"/>
      <c r="E469"/>
      <c r="F469"/>
      <c r="G469"/>
      <c r="H469"/>
      <c r="I469"/>
      <c r="J469"/>
      <c r="K469"/>
      <c r="L469" s="246"/>
      <c r="M469"/>
      <c r="N469" s="217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</row>
    <row r="470" spans="1:44" s="271" customFormat="1">
      <c r="A470" s="271" t="e">
        <f>VLOOKUP($I470,MASTER!$B:$B,2,0)</f>
        <v>#N/A</v>
      </c>
      <c r="C470"/>
      <c r="D470"/>
      <c r="E470"/>
      <c r="F470"/>
      <c r="G470"/>
      <c r="H470"/>
      <c r="I470"/>
      <c r="J470"/>
      <c r="K470"/>
      <c r="L470" s="246"/>
      <c r="M470"/>
      <c r="N470" s="217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</row>
    <row r="471" spans="1:44" s="271" customFormat="1">
      <c r="A471" s="271" t="e">
        <f>VLOOKUP($I471,MASTER!$B:$B,2,0)</f>
        <v>#N/A</v>
      </c>
      <c r="C471"/>
      <c r="D471"/>
      <c r="E471"/>
      <c r="F471"/>
      <c r="G471"/>
      <c r="H471"/>
      <c r="I471"/>
      <c r="J471"/>
      <c r="K471"/>
      <c r="L471" s="246"/>
      <c r="M471"/>
      <c r="N471" s="217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</row>
    <row r="472" spans="1:44" s="271" customFormat="1">
      <c r="A472" s="271" t="e">
        <f>VLOOKUP($I472,MASTER!$B:$B,2,0)</f>
        <v>#N/A</v>
      </c>
      <c r="C472"/>
      <c r="D472"/>
      <c r="E472"/>
      <c r="F472"/>
      <c r="G472"/>
      <c r="H472"/>
      <c r="I472"/>
      <c r="J472"/>
      <c r="K472"/>
      <c r="L472" s="246"/>
      <c r="M472"/>
      <c r="N472" s="217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</row>
    <row r="473" spans="1:44" s="271" customFormat="1">
      <c r="A473" s="271" t="e">
        <f>VLOOKUP($I473,MASTER!$B:$B,2,0)</f>
        <v>#N/A</v>
      </c>
      <c r="C473"/>
      <c r="D473"/>
      <c r="E473"/>
      <c r="F473"/>
      <c r="G473"/>
      <c r="H473"/>
      <c r="I473"/>
      <c r="J473"/>
      <c r="K473"/>
      <c r="L473" s="246"/>
      <c r="M473"/>
      <c r="N473" s="217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</row>
    <row r="474" spans="1:44" s="271" customFormat="1">
      <c r="A474" s="271" t="e">
        <f>VLOOKUP($I474,MASTER!$B:$B,2,0)</f>
        <v>#N/A</v>
      </c>
      <c r="C474"/>
      <c r="D474"/>
      <c r="E474"/>
      <c r="F474"/>
      <c r="G474"/>
      <c r="H474"/>
      <c r="I474"/>
      <c r="J474"/>
      <c r="K474"/>
      <c r="L474" s="246"/>
      <c r="M474"/>
      <c r="N474" s="217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</row>
    <row r="475" spans="1:44" s="271" customFormat="1">
      <c r="A475" s="271" t="e">
        <f>VLOOKUP($I475,MASTER!$B:$B,2,0)</f>
        <v>#N/A</v>
      </c>
      <c r="C475"/>
      <c r="D475"/>
      <c r="E475"/>
      <c r="F475"/>
      <c r="G475"/>
      <c r="H475"/>
      <c r="I475"/>
      <c r="J475"/>
      <c r="K475"/>
      <c r="L475" s="246"/>
      <c r="M475"/>
      <c r="N475" s="217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</row>
    <row r="476" spans="1:44" s="271" customFormat="1">
      <c r="A476" s="271" t="e">
        <f>VLOOKUP($I476,MASTER!$B:$B,2,0)</f>
        <v>#N/A</v>
      </c>
      <c r="C476"/>
      <c r="D476"/>
      <c r="E476"/>
      <c r="F476"/>
      <c r="G476"/>
      <c r="H476"/>
      <c r="I476"/>
      <c r="J476"/>
      <c r="K476"/>
      <c r="L476" s="246"/>
      <c r="M476"/>
      <c r="N476" s="217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</row>
    <row r="477" spans="1:44" s="271" customFormat="1">
      <c r="A477" s="271" t="e">
        <f>VLOOKUP($I477,MASTER!$B:$B,2,0)</f>
        <v>#N/A</v>
      </c>
      <c r="C477"/>
      <c r="D477"/>
      <c r="E477"/>
      <c r="F477"/>
      <c r="G477"/>
      <c r="H477"/>
      <c r="I477"/>
      <c r="J477"/>
      <c r="K477"/>
      <c r="L477" s="246"/>
      <c r="M477"/>
      <c r="N477" s="21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</row>
    <row r="478" spans="1:44" s="271" customFormat="1">
      <c r="A478" s="271" t="e">
        <f>VLOOKUP($I478,MASTER!$B:$B,2,0)</f>
        <v>#N/A</v>
      </c>
      <c r="C478"/>
      <c r="D478"/>
      <c r="E478"/>
      <c r="F478"/>
      <c r="G478"/>
      <c r="H478"/>
      <c r="I478"/>
      <c r="J478"/>
      <c r="K478"/>
      <c r="L478" s="246"/>
      <c r="M478"/>
      <c r="N478" s="217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</row>
    <row r="479" spans="1:44" s="271" customFormat="1">
      <c r="A479" s="271" t="e">
        <f>VLOOKUP($I479,MASTER!$B:$B,2,0)</f>
        <v>#N/A</v>
      </c>
      <c r="C479"/>
      <c r="D479"/>
      <c r="E479"/>
      <c r="F479"/>
      <c r="G479"/>
      <c r="H479"/>
      <c r="I479"/>
      <c r="J479"/>
      <c r="K479"/>
      <c r="L479" s="246"/>
      <c r="M479"/>
      <c r="N479" s="217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</row>
    <row r="480" spans="1:44" s="271" customFormat="1">
      <c r="A480" s="271" t="e">
        <f>VLOOKUP($I480,MASTER!$B:$B,2,0)</f>
        <v>#N/A</v>
      </c>
      <c r="C480"/>
      <c r="D480"/>
      <c r="E480"/>
      <c r="F480"/>
      <c r="G480"/>
      <c r="H480"/>
      <c r="I480"/>
      <c r="J480"/>
      <c r="K480"/>
      <c r="L480" s="246"/>
      <c r="M480"/>
      <c r="N480" s="217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</row>
    <row r="481" spans="1:44" s="271" customFormat="1">
      <c r="A481" s="271" t="e">
        <f>VLOOKUP($I481,MASTER!$B:$B,2,0)</f>
        <v>#N/A</v>
      </c>
      <c r="C481"/>
      <c r="D481"/>
      <c r="E481"/>
      <c r="F481"/>
      <c r="G481"/>
      <c r="H481"/>
      <c r="I481"/>
      <c r="J481"/>
      <c r="K481"/>
      <c r="L481" s="246"/>
      <c r="M481"/>
      <c r="N481" s="217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</row>
    <row r="482" spans="1:44" s="271" customFormat="1">
      <c r="A482" s="271" t="e">
        <f>VLOOKUP($I482,MASTER!$B:$B,2,0)</f>
        <v>#N/A</v>
      </c>
      <c r="C482"/>
      <c r="D482"/>
      <c r="E482"/>
      <c r="F482"/>
      <c r="G482"/>
      <c r="H482"/>
      <c r="I482"/>
      <c r="J482"/>
      <c r="K482"/>
      <c r="L482" s="246"/>
      <c r="M482"/>
      <c r="N482" s="217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</row>
  </sheetData>
  <sheetProtection formatCells="0" formatColumns="0" formatRows="0" insertColumns="0" insertRows="0" insertHyperlinks="0" deleteColumns="0" deleteRows="0" sort="0" autoFilter="0" pivotTables="0"/>
  <mergeCells count="23">
    <mergeCell ref="C99:H100"/>
    <mergeCell ref="AH2:AI3"/>
    <mergeCell ref="C15:H16"/>
    <mergeCell ref="X17:Z19"/>
    <mergeCell ref="N64:O64"/>
    <mergeCell ref="AH94:AI95"/>
    <mergeCell ref="C250:H251"/>
    <mergeCell ref="X101:Z103"/>
    <mergeCell ref="N162:O162"/>
    <mergeCell ref="AH184:AI185"/>
    <mergeCell ref="C189:H190"/>
    <mergeCell ref="X191:Z193"/>
    <mergeCell ref="N227:O227"/>
    <mergeCell ref="X252:Z254"/>
    <mergeCell ref="N330:O330"/>
    <mergeCell ref="AE17:AI18"/>
    <mergeCell ref="AE101:AI102"/>
    <mergeCell ref="AE252:AI253"/>
    <mergeCell ref="O238:Y238"/>
    <mergeCell ref="Z238:AC238"/>
    <mergeCell ref="AD238:AE238"/>
    <mergeCell ref="AF238:AJ238"/>
    <mergeCell ref="AH245:AI246"/>
  </mergeCells>
  <conditionalFormatting sqref="AE22:AH61 AE196:AH224 AE106:AH159 AE257:AH327">
    <cfRule type="cellIs" dxfId="1" priority="2" operator="equal">
      <formula>0</formula>
    </cfRule>
  </conditionalFormatting>
  <conditionalFormatting sqref="AE22:AH61 AE196:AH224">
    <cfRule type="cellIs" dxfId="0" priority="1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3" manualBreakCount="3">
    <brk id="92" max="16383" man="1"/>
    <brk id="182" max="16383" man="1"/>
    <brk id="243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MASTER</vt:lpstr>
      <vt:lpstr>master untuk shift 1</vt:lpstr>
      <vt:lpstr>master untuk shift 2</vt:lpstr>
      <vt:lpstr>Shift Pagi</vt:lpstr>
      <vt:lpstr>Shift Malam</vt:lpstr>
      <vt:lpstr>Format TTD</vt:lpstr>
      <vt:lpstr>Shift Pagi (Rev)</vt:lpstr>
      <vt:lpstr>'Shift Malam'!Print_Area</vt:lpstr>
      <vt:lpstr>'Shift Pagi'!Print_Area</vt:lpstr>
      <vt:lpstr>'Shift Pagi (Rev)'!Print_Area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Mahardika</dc:creator>
  <cp:lastModifiedBy>Steven Christian</cp:lastModifiedBy>
  <cp:lastPrinted>2026-05-04T10:39:42Z</cp:lastPrinted>
  <dcterms:created xsi:type="dcterms:W3CDTF">2019-08-08T09:15:42Z</dcterms:created>
  <dcterms:modified xsi:type="dcterms:W3CDTF">2026-05-10T07:34:49Z</dcterms:modified>
</cp:coreProperties>
</file>