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631" documentId="8_{60E2753D-1ED4-413F-B68D-A511814AC17D}" xr6:coauthVersionLast="47" xr6:coauthVersionMax="47" xr10:uidLastSave="{7CE25973-937B-4C9A-83D4-0C3347B1E1CD}"/>
  <bookViews>
    <workbookView xWindow="-108" yWindow="-108" windowWidth="23256" windowHeight="12576" activeTab="1" xr2:uid="{E38DA6B9-6576-46C4-90A9-1717F4C34FCF}"/>
  </bookViews>
  <sheets>
    <sheet name="Main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" l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X4" i="2"/>
  <c r="W4" i="2"/>
  <c r="O13" i="2"/>
  <c r="O9" i="2"/>
  <c r="O6" i="2"/>
  <c r="O10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R29" i="2"/>
  <c r="W12" i="2"/>
  <c r="X12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W5" i="2"/>
  <c r="X5" i="2" s="1"/>
  <c r="Y5" i="2" s="1"/>
  <c r="R13" i="2"/>
  <c r="R9" i="2"/>
  <c r="R6" i="2"/>
  <c r="S13" i="2"/>
  <c r="S9" i="2"/>
  <c r="S6" i="2"/>
  <c r="V13" i="2"/>
  <c r="V9" i="2"/>
  <c r="V6" i="2"/>
  <c r="U13" i="2"/>
  <c r="U9" i="2"/>
  <c r="U6" i="2"/>
  <c r="T13" i="2"/>
  <c r="T9" i="2"/>
  <c r="T6" i="2"/>
  <c r="N9" i="2"/>
  <c r="M9" i="2"/>
  <c r="L9" i="2"/>
  <c r="K9" i="2"/>
  <c r="J9" i="2"/>
  <c r="I9" i="2"/>
  <c r="H9" i="2"/>
  <c r="G9" i="2"/>
  <c r="F9" i="2"/>
  <c r="E9" i="2"/>
  <c r="H13" i="2"/>
  <c r="G13" i="2"/>
  <c r="F13" i="2"/>
  <c r="E13" i="2"/>
  <c r="H6" i="2"/>
  <c r="G6" i="2"/>
  <c r="F6" i="2"/>
  <c r="E6" i="2"/>
  <c r="I13" i="2"/>
  <c r="I6" i="2"/>
  <c r="I22" i="2" s="1"/>
  <c r="J13" i="2"/>
  <c r="J6" i="2"/>
  <c r="J22" i="2" s="1"/>
  <c r="K13" i="2"/>
  <c r="K6" i="2"/>
  <c r="K22" i="2" s="1"/>
  <c r="L13" i="2"/>
  <c r="L6" i="2"/>
  <c r="L22" i="2" s="1"/>
  <c r="M13" i="2"/>
  <c r="M6" i="2"/>
  <c r="M22" i="2" s="1"/>
  <c r="N13" i="2"/>
  <c r="N6" i="2"/>
  <c r="N22" i="2" s="1"/>
  <c r="F7" i="1"/>
  <c r="M8" i="1"/>
  <c r="M7" i="1"/>
  <c r="O7" i="1" s="1"/>
  <c r="M6" i="1"/>
  <c r="M9" i="1" s="1"/>
  <c r="F12" i="3"/>
  <c r="G12" i="3"/>
  <c r="H12" i="3"/>
  <c r="I12" i="3"/>
  <c r="J12" i="3"/>
  <c r="K12" i="3"/>
  <c r="L12" i="3"/>
  <c r="M12" i="3"/>
  <c r="E12" i="3"/>
  <c r="D12" i="3"/>
  <c r="I7" i="1"/>
  <c r="J7" i="1" s="1"/>
  <c r="I6" i="1"/>
  <c r="E8" i="1"/>
  <c r="E7" i="1"/>
  <c r="E6" i="1"/>
  <c r="E9" i="1" s="1"/>
  <c r="O22" i="2" l="1"/>
  <c r="O14" i="2"/>
  <c r="O23" i="2"/>
  <c r="X13" i="2"/>
  <c r="X9" i="2"/>
  <c r="X6" i="2"/>
  <c r="X10" i="2" s="1"/>
  <c r="X23" i="2" s="1"/>
  <c r="Y12" i="2"/>
  <c r="W13" i="2"/>
  <c r="Y9" i="2"/>
  <c r="W9" i="2"/>
  <c r="Z5" i="2"/>
  <c r="Y6" i="2"/>
  <c r="W6" i="2"/>
  <c r="V10" i="2"/>
  <c r="V14" i="2" s="1"/>
  <c r="U10" i="2"/>
  <c r="U14" i="2" s="1"/>
  <c r="R10" i="2"/>
  <c r="R14" i="2" s="1"/>
  <c r="S10" i="2"/>
  <c r="S23" i="2" s="1"/>
  <c r="T10" i="2"/>
  <c r="T23" i="2" s="1"/>
  <c r="M10" i="2"/>
  <c r="M23" i="2" s="1"/>
  <c r="L10" i="2"/>
  <c r="L23" i="2" s="1"/>
  <c r="K10" i="2"/>
  <c r="K23" i="2" s="1"/>
  <c r="J10" i="2"/>
  <c r="J14" i="2" s="1"/>
  <c r="I10" i="2"/>
  <c r="I23" i="2" s="1"/>
  <c r="H10" i="2"/>
  <c r="H14" i="2" s="1"/>
  <c r="G10" i="2"/>
  <c r="G23" i="2" s="1"/>
  <c r="F10" i="2"/>
  <c r="F23" i="2" s="1"/>
  <c r="N10" i="2"/>
  <c r="N23" i="2" s="1"/>
  <c r="E10" i="2"/>
  <c r="E14" i="2" s="1"/>
  <c r="E24" i="2" s="1"/>
  <c r="E23" i="2"/>
  <c r="I9" i="1"/>
  <c r="R23" i="2" l="1"/>
  <c r="O24" i="2"/>
  <c r="O16" i="2"/>
  <c r="K14" i="2"/>
  <c r="Y10" i="2"/>
  <c r="Y23" i="2" s="1"/>
  <c r="X14" i="2"/>
  <c r="X16" i="2" s="1"/>
  <c r="Y13" i="2"/>
  <c r="Z12" i="2"/>
  <c r="Z9" i="2"/>
  <c r="W10" i="2"/>
  <c r="W23" i="2" s="1"/>
  <c r="Z6" i="2"/>
  <c r="AA5" i="2"/>
  <c r="V23" i="2"/>
  <c r="U23" i="2"/>
  <c r="S14" i="2"/>
  <c r="S16" i="2" s="1"/>
  <c r="R24" i="2"/>
  <c r="R16" i="2"/>
  <c r="T14" i="2"/>
  <c r="T24" i="2" s="1"/>
  <c r="V24" i="2"/>
  <c r="V16" i="2"/>
  <c r="U24" i="2"/>
  <c r="U16" i="2"/>
  <c r="M14" i="2"/>
  <c r="M24" i="2" s="1"/>
  <c r="L14" i="2"/>
  <c r="L24" i="2" s="1"/>
  <c r="J23" i="2"/>
  <c r="I14" i="2"/>
  <c r="I24" i="2" s="1"/>
  <c r="H23" i="2"/>
  <c r="G14" i="2"/>
  <c r="G24" i="2" s="1"/>
  <c r="F14" i="2"/>
  <c r="F24" i="2" s="1"/>
  <c r="N14" i="2"/>
  <c r="N16" i="2" s="1"/>
  <c r="E16" i="2"/>
  <c r="E26" i="2" s="1"/>
  <c r="H24" i="2"/>
  <c r="H16" i="2"/>
  <c r="J16" i="2"/>
  <c r="J24" i="2"/>
  <c r="K24" i="2"/>
  <c r="K16" i="2"/>
  <c r="M16" i="2"/>
  <c r="O26" i="2" l="1"/>
  <c r="O18" i="2"/>
  <c r="L16" i="2"/>
  <c r="L18" i="2" s="1"/>
  <c r="Z10" i="2"/>
  <c r="Z23" i="2" s="1"/>
  <c r="Y14" i="2"/>
  <c r="Y16" i="2" s="1"/>
  <c r="Y17" i="2" s="1"/>
  <c r="X24" i="2"/>
  <c r="X17" i="2"/>
  <c r="X26" i="2" s="1"/>
  <c r="AA12" i="2"/>
  <c r="Z13" i="2"/>
  <c r="AA9" i="2"/>
  <c r="W14" i="2"/>
  <c r="W16" i="2" s="1"/>
  <c r="AA6" i="2"/>
  <c r="AB5" i="2"/>
  <c r="S24" i="2"/>
  <c r="R18" i="2"/>
  <c r="R26" i="2"/>
  <c r="S26" i="2"/>
  <c r="S18" i="2"/>
  <c r="T16" i="2"/>
  <c r="T26" i="2" s="1"/>
  <c r="V18" i="2"/>
  <c r="V26" i="2"/>
  <c r="U26" i="2"/>
  <c r="U18" i="2"/>
  <c r="N24" i="2"/>
  <c r="I16" i="2"/>
  <c r="I26" i="2" s="1"/>
  <c r="G16" i="2"/>
  <c r="G26" i="2" s="1"/>
  <c r="F16" i="2"/>
  <c r="F26" i="2" s="1"/>
  <c r="E18" i="2"/>
  <c r="E20" i="2" s="1"/>
  <c r="H26" i="2"/>
  <c r="H18" i="2"/>
  <c r="J26" i="2"/>
  <c r="J18" i="2"/>
  <c r="K18" i="2"/>
  <c r="K26" i="2"/>
  <c r="M18" i="2"/>
  <c r="M26" i="2"/>
  <c r="N18" i="2"/>
  <c r="N26" i="2"/>
  <c r="O25" i="2" l="1"/>
  <c r="O20" i="2"/>
  <c r="Z14" i="2"/>
  <c r="Z16" i="2" s="1"/>
  <c r="Z17" i="2" s="1"/>
  <c r="L26" i="2"/>
  <c r="Y24" i="2"/>
  <c r="AA10" i="2"/>
  <c r="AA23" i="2" s="1"/>
  <c r="Y18" i="2"/>
  <c r="Y26" i="2"/>
  <c r="W17" i="2"/>
  <c r="W26" i="2" s="1"/>
  <c r="X18" i="2"/>
  <c r="AB12" i="2"/>
  <c r="AA13" i="2"/>
  <c r="AB9" i="2"/>
  <c r="W24" i="2"/>
  <c r="AB6" i="2"/>
  <c r="AC5" i="2"/>
  <c r="R25" i="2"/>
  <c r="R20" i="2"/>
  <c r="S25" i="2"/>
  <c r="S20" i="2"/>
  <c r="T18" i="2"/>
  <c r="T25" i="2" s="1"/>
  <c r="V25" i="2"/>
  <c r="V20" i="2"/>
  <c r="U25" i="2"/>
  <c r="U20" i="2"/>
  <c r="I18" i="2"/>
  <c r="I20" i="2" s="1"/>
  <c r="G18" i="2"/>
  <c r="G20" i="2" s="1"/>
  <c r="F18" i="2"/>
  <c r="F20" i="2" s="1"/>
  <c r="E25" i="2"/>
  <c r="H20" i="2"/>
  <c r="H25" i="2"/>
  <c r="J25" i="2"/>
  <c r="J20" i="2"/>
  <c r="K20" i="2"/>
  <c r="K25" i="2"/>
  <c r="L20" i="2"/>
  <c r="L25" i="2"/>
  <c r="M20" i="2"/>
  <c r="M25" i="2"/>
  <c r="N25" i="2"/>
  <c r="N20" i="2"/>
  <c r="AA14" i="2" l="1"/>
  <c r="AA16" i="2" s="1"/>
  <c r="AA17" i="2" s="1"/>
  <c r="AB10" i="2"/>
  <c r="AB23" i="2" s="1"/>
  <c r="Z24" i="2"/>
  <c r="W18" i="2"/>
  <c r="Y20" i="2"/>
  <c r="Y25" i="2"/>
  <c r="X20" i="2"/>
  <c r="X25" i="2"/>
  <c r="Z18" i="2"/>
  <c r="Z26" i="2"/>
  <c r="AB13" i="2"/>
  <c r="AC12" i="2"/>
  <c r="AC9" i="2"/>
  <c r="AC6" i="2"/>
  <c r="AD5" i="2"/>
  <c r="T20" i="2"/>
  <c r="I25" i="2"/>
  <c r="G25" i="2"/>
  <c r="F25" i="2"/>
  <c r="AA24" i="2" l="1"/>
  <c r="AC10" i="2"/>
  <c r="AC23" i="2" s="1"/>
  <c r="AB14" i="2"/>
  <c r="AB16" i="2" s="1"/>
  <c r="AA18" i="2"/>
  <c r="AA26" i="2"/>
  <c r="Z20" i="2"/>
  <c r="Z25" i="2"/>
  <c r="W20" i="2"/>
  <c r="W25" i="2"/>
  <c r="AC13" i="2"/>
  <c r="AD12" i="2"/>
  <c r="AD9" i="2"/>
  <c r="AE5" i="2"/>
  <c r="AD6" i="2"/>
  <c r="AD10" i="2" s="1"/>
  <c r="AD23" i="2" s="1"/>
  <c r="AC14" i="2" l="1"/>
  <c r="AC24" i="2" s="1"/>
  <c r="AB24" i="2"/>
  <c r="AB17" i="2"/>
  <c r="AB26" i="2" s="1"/>
  <c r="AA20" i="2"/>
  <c r="AA25" i="2"/>
  <c r="AD13" i="2"/>
  <c r="AD14" i="2" s="1"/>
  <c r="AE12" i="2"/>
  <c r="AE9" i="2"/>
  <c r="AE6" i="2"/>
  <c r="AF5" i="2"/>
  <c r="AC16" i="2" l="1"/>
  <c r="AC17" i="2" s="1"/>
  <c r="AC26" i="2" s="1"/>
  <c r="AE10" i="2"/>
  <c r="AE23" i="2" s="1"/>
  <c r="AB18" i="2"/>
  <c r="AD24" i="2"/>
  <c r="AD16" i="2"/>
  <c r="AD17" i="2" s="1"/>
  <c r="AE13" i="2"/>
  <c r="AF12" i="2"/>
  <c r="AF9" i="2"/>
  <c r="AG5" i="2"/>
  <c r="AF6" i="2"/>
  <c r="AE14" i="2" l="1"/>
  <c r="AE16" i="2" s="1"/>
  <c r="AF10" i="2"/>
  <c r="AF23" i="2" s="1"/>
  <c r="AB20" i="2"/>
  <c r="AB25" i="2"/>
  <c r="AD18" i="2"/>
  <c r="AD26" i="2"/>
  <c r="AC18" i="2"/>
  <c r="AF13" i="2"/>
  <c r="AG12" i="2"/>
  <c r="AG9" i="2"/>
  <c r="AG6" i="2"/>
  <c r="AH5" i="2"/>
  <c r="AF14" i="2" l="1"/>
  <c r="AF16" i="2" s="1"/>
  <c r="AG10" i="2"/>
  <c r="AG23" i="2" s="1"/>
  <c r="AE24" i="2"/>
  <c r="AD20" i="2"/>
  <c r="AD25" i="2"/>
  <c r="AC20" i="2"/>
  <c r="AC25" i="2"/>
  <c r="AE17" i="2"/>
  <c r="AE26" i="2" s="1"/>
  <c r="AG13" i="2"/>
  <c r="AH12" i="2"/>
  <c r="AH9" i="2"/>
  <c r="AH6" i="2"/>
  <c r="AI5" i="2"/>
  <c r="AF24" i="2" l="1"/>
  <c r="AH10" i="2"/>
  <c r="AH23" i="2" s="1"/>
  <c r="AG14" i="2"/>
  <c r="AG24" i="2" s="1"/>
  <c r="AE18" i="2"/>
  <c r="AE20" i="2" s="1"/>
  <c r="AF17" i="2"/>
  <c r="AF26" i="2" s="1"/>
  <c r="AI12" i="2"/>
  <c r="AH13" i="2"/>
  <c r="AI9" i="2"/>
  <c r="AI6" i="2"/>
  <c r="AJ5" i="2"/>
  <c r="AI10" i="2" l="1"/>
  <c r="AI23" i="2" s="1"/>
  <c r="AH14" i="2"/>
  <c r="AH24" i="2" s="1"/>
  <c r="AG16" i="2"/>
  <c r="AG17" i="2" s="1"/>
  <c r="AG26" i="2" s="1"/>
  <c r="AE25" i="2"/>
  <c r="AF18" i="2"/>
  <c r="AF20" i="2" s="1"/>
  <c r="AI13" i="2"/>
  <c r="AJ12" i="2"/>
  <c r="AJ9" i="2"/>
  <c r="AJ6" i="2"/>
  <c r="AJ10" i="2" s="1"/>
  <c r="AJ23" i="2" s="1"/>
  <c r="AK5" i="2"/>
  <c r="AF25" i="2" l="1"/>
  <c r="AI14" i="2"/>
  <c r="AI24" i="2" s="1"/>
  <c r="AG18" i="2"/>
  <c r="AG25" i="2" s="1"/>
  <c r="AH16" i="2"/>
  <c r="AH17" i="2" s="1"/>
  <c r="AH18" i="2" s="1"/>
  <c r="AK12" i="2"/>
  <c r="AJ13" i="2"/>
  <c r="AJ14" i="2" s="1"/>
  <c r="AK9" i="2"/>
  <c r="AK6" i="2"/>
  <c r="AL5" i="2"/>
  <c r="AH26" i="2" l="1"/>
  <c r="AI16" i="2"/>
  <c r="AI17" i="2" s="1"/>
  <c r="AI26" i="2" s="1"/>
  <c r="AG20" i="2"/>
  <c r="AK10" i="2"/>
  <c r="AK23" i="2" s="1"/>
  <c r="AH20" i="2"/>
  <c r="AH25" i="2"/>
  <c r="AJ24" i="2"/>
  <c r="AJ16" i="2"/>
  <c r="AK13" i="2"/>
  <c r="AL12" i="2"/>
  <c r="AL9" i="2"/>
  <c r="AM5" i="2"/>
  <c r="AL6" i="2"/>
  <c r="AI18" i="2" l="1"/>
  <c r="AK14" i="2"/>
  <c r="AK24" i="2" s="1"/>
  <c r="AL10" i="2"/>
  <c r="AL23" i="2" s="1"/>
  <c r="AJ17" i="2"/>
  <c r="AJ26" i="2" s="1"/>
  <c r="AI20" i="2"/>
  <c r="AI25" i="2"/>
  <c r="AM12" i="2"/>
  <c r="AL13" i="2"/>
  <c r="AM9" i="2"/>
  <c r="AM6" i="2"/>
  <c r="AN5" i="2"/>
  <c r="AK16" i="2" l="1"/>
  <c r="AK17" i="2" s="1"/>
  <c r="AK26" i="2" s="1"/>
  <c r="AL14" i="2"/>
  <c r="AL24" i="2" s="1"/>
  <c r="AM10" i="2"/>
  <c r="AM23" i="2" s="1"/>
  <c r="AJ18" i="2"/>
  <c r="AM13" i="2"/>
  <c r="AM14" i="2" s="1"/>
  <c r="AN12" i="2"/>
  <c r="AO9" i="2"/>
  <c r="AN9" i="2"/>
  <c r="AO5" i="2"/>
  <c r="AO6" i="2" s="1"/>
  <c r="AN6" i="2"/>
  <c r="AK18" i="2" l="1"/>
  <c r="AK20" i="2" s="1"/>
  <c r="AL16" i="2"/>
  <c r="AL17" i="2" s="1"/>
  <c r="AL26" i="2" s="1"/>
  <c r="AN10" i="2"/>
  <c r="AN23" i="2" s="1"/>
  <c r="AO10" i="2"/>
  <c r="AO23" i="2" s="1"/>
  <c r="AM16" i="2"/>
  <c r="AM24" i="2"/>
  <c r="AJ20" i="2"/>
  <c r="AJ25" i="2"/>
  <c r="AN13" i="2"/>
  <c r="AO12" i="2"/>
  <c r="AO13" i="2" s="1"/>
  <c r="AO14" i="2" l="1"/>
  <c r="AO16" i="2" s="1"/>
  <c r="AO17" i="2" s="1"/>
  <c r="AK25" i="2"/>
  <c r="AL18" i="2"/>
  <c r="AL20" i="2" s="1"/>
  <c r="AN14" i="2"/>
  <c r="AN16" i="2" s="1"/>
  <c r="AM17" i="2"/>
  <c r="AM26" i="2" s="1"/>
  <c r="AO24" i="2" l="1"/>
  <c r="AL25" i="2"/>
  <c r="AN24" i="2"/>
  <c r="AM18" i="2"/>
  <c r="AO18" i="2"/>
  <c r="AO26" i="2"/>
  <c r="AN17" i="2"/>
  <c r="AN26" i="2" s="1"/>
  <c r="AN18" i="2" l="1"/>
  <c r="AO20" i="2"/>
  <c r="AP18" i="2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AO25" i="2"/>
  <c r="AM20" i="2"/>
  <c r="AM25" i="2"/>
  <c r="CL18" i="2" l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AN20" i="2"/>
  <c r="AN25" i="2"/>
  <c r="AR28" i="2" l="1"/>
  <c r="AR30" i="2" l="1"/>
  <c r="AR31" i="2" s="1"/>
</calcChain>
</file>

<file path=xl/sharedStrings.xml><?xml version="1.0" encoding="utf-8"?>
<sst xmlns="http://schemas.openxmlformats.org/spreadsheetml/2006/main" count="82" uniqueCount="69">
  <si>
    <t>S/O</t>
  </si>
  <si>
    <t>MC</t>
  </si>
  <si>
    <t>Cash</t>
  </si>
  <si>
    <t>Debt</t>
  </si>
  <si>
    <t>EV</t>
  </si>
  <si>
    <t>Stock Price</t>
  </si>
  <si>
    <t>Tesla</t>
  </si>
  <si>
    <t>Palantir</t>
  </si>
  <si>
    <t>Revenue</t>
  </si>
  <si>
    <t>Q121</t>
  </si>
  <si>
    <t>Q221</t>
  </si>
  <si>
    <t>Q321</t>
  </si>
  <si>
    <t>Q421</t>
  </si>
  <si>
    <t>Q122</t>
  </si>
  <si>
    <t>COGS</t>
  </si>
  <si>
    <t>Gross Profit</t>
  </si>
  <si>
    <t>Opex</t>
  </si>
  <si>
    <t>Operating profit</t>
  </si>
  <si>
    <t>Taxes</t>
  </si>
  <si>
    <t>Net profit</t>
  </si>
  <si>
    <t>R&amp;D</t>
  </si>
  <si>
    <t>SG&amp;A</t>
  </si>
  <si>
    <t>Principal</t>
  </si>
  <si>
    <t>Coupon</t>
  </si>
  <si>
    <t>Interest</t>
  </si>
  <si>
    <t>Payback</t>
  </si>
  <si>
    <t>Apple</t>
  </si>
  <si>
    <t>% of MC</t>
  </si>
  <si>
    <t>Product sales</t>
  </si>
  <si>
    <t>Service sales</t>
  </si>
  <si>
    <t>Other income</t>
  </si>
  <si>
    <t>Income before taxes</t>
  </si>
  <si>
    <t>Gross margin %</t>
  </si>
  <si>
    <t>Operating margin %</t>
  </si>
  <si>
    <t>Tax</t>
  </si>
  <si>
    <t>Net margin %</t>
  </si>
  <si>
    <t>Shares</t>
  </si>
  <si>
    <t>EPS</t>
  </si>
  <si>
    <t>27/3/21</t>
  </si>
  <si>
    <t>26/6/21</t>
  </si>
  <si>
    <t>25/9/21</t>
  </si>
  <si>
    <t>Income Statement</t>
  </si>
  <si>
    <t>25/12/21</t>
  </si>
  <si>
    <t>26/3/22</t>
  </si>
  <si>
    <t>Q222</t>
  </si>
  <si>
    <t>26/12/20</t>
  </si>
  <si>
    <t>Q322</t>
  </si>
  <si>
    <t>Q422</t>
  </si>
  <si>
    <t>Q420</t>
  </si>
  <si>
    <t>Q320</t>
  </si>
  <si>
    <t>Q120</t>
  </si>
  <si>
    <t>Q220</t>
  </si>
  <si>
    <t>Product costs</t>
  </si>
  <si>
    <t>Service costs</t>
  </si>
  <si>
    <t>28/12/19</t>
  </si>
  <si>
    <t>Basic</t>
  </si>
  <si>
    <t>28/3/20</t>
  </si>
  <si>
    <t>27/6/20</t>
  </si>
  <si>
    <t>26/9/20</t>
  </si>
  <si>
    <t>`</t>
  </si>
  <si>
    <t>Discount rate</t>
  </si>
  <si>
    <t>NPV</t>
  </si>
  <si>
    <t>Net Cash</t>
  </si>
  <si>
    <t>Per Share</t>
  </si>
  <si>
    <t>Current Price</t>
  </si>
  <si>
    <t>Maturity value</t>
  </si>
  <si>
    <t>Total Value</t>
  </si>
  <si>
    <t>Revenue yoy</t>
  </si>
  <si>
    <t>25/6/22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</si>
</sst>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0" fontId="2" fillId="0" borderId="0" xfId="0" applyFont="1"/>
    <xf numFmtId="0" fontId="0" fillId="0" borderId="0" xfId="0" applyFon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4" fontId="0" fillId="0" borderId="0" xfId="0" applyNumberFormat="1" applyFont="1"/>
    <xf numFmtId="10" fontId="0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3" fontId="0" fillId="0" borderId="1" xfId="0" applyNumberFormat="1" applyFont="1" applyBorder="1"/>
    <xf numFmtId="3" fontId="2" fillId="0" borderId="1" xfId="0" applyNumberFormat="1" applyFont="1" applyBorder="1"/>
    <xf numFmtId="3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2" fillId="0" borderId="1" xfId="0" applyNumberFormat="1" applyFont="1" applyFill="1" applyBorder="1"/>
    <xf numFmtId="3" fontId="0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9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0" fillId="0" borderId="0" xfId="0" applyFill="1"/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15240</xdr:rowOff>
    </xdr:from>
    <xdr:to>
      <xdr:col>15</xdr:col>
      <xdr:colOff>45720</xdr:colOff>
      <xdr:row>37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E36845-F262-49E3-9336-C4A456B68BFC}"/>
            </a:ext>
          </a:extLst>
        </xdr:cNvPr>
        <xdr:cNvCxnSpPr/>
      </xdr:nvCxnSpPr>
      <xdr:spPr>
        <a:xfrm>
          <a:off x="10675620" y="15240"/>
          <a:ext cx="22860" cy="6850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2A03-FD8B-46FA-B2EC-AD43F76C151D}">
  <dimension ref="D2:O9"/>
  <sheetViews>
    <sheetView workbookViewId="0">
      <selection activeCell="M4" sqref="M4"/>
    </sheetView>
  </sheetViews>
  <sheetFormatPr defaultRowHeight="14.4" x14ac:dyDescent="0.3"/>
  <cols>
    <col min="5" max="5" width="10" bestFit="1" customWidth="1"/>
    <col min="6" max="6" width="10" customWidth="1"/>
    <col min="10" max="10" width="8.88671875" style="3"/>
    <col min="13" max="13" width="12" bestFit="1" customWidth="1"/>
  </cols>
  <sheetData>
    <row r="2" spans="4:15" x14ac:dyDescent="0.3">
      <c r="E2" t="s">
        <v>6</v>
      </c>
      <c r="I2" t="s">
        <v>7</v>
      </c>
      <c r="M2" t="s">
        <v>26</v>
      </c>
    </row>
    <row r="4" spans="4:15" x14ac:dyDescent="0.3">
      <c r="D4" t="s">
        <v>5</v>
      </c>
      <c r="E4" s="1">
        <v>815.5</v>
      </c>
      <c r="F4" s="1"/>
      <c r="H4" t="s">
        <v>5</v>
      </c>
      <c r="I4" s="1">
        <v>9.85</v>
      </c>
      <c r="J4" s="8"/>
      <c r="L4" t="s">
        <v>5</v>
      </c>
      <c r="M4" s="1">
        <v>153.93</v>
      </c>
    </row>
    <row r="5" spans="4:15" x14ac:dyDescent="0.3">
      <c r="D5" t="s">
        <v>0</v>
      </c>
      <c r="E5" s="1">
        <v>1036.009</v>
      </c>
      <c r="F5" s="1"/>
      <c r="H5" t="s">
        <v>0</v>
      </c>
      <c r="I5" s="1">
        <v>1946.7059999999999</v>
      </c>
      <c r="J5" s="8"/>
      <c r="L5" t="s">
        <v>0</v>
      </c>
      <c r="M5" s="1">
        <v>16185.181</v>
      </c>
    </row>
    <row r="6" spans="4:15" x14ac:dyDescent="0.3">
      <c r="D6" t="s">
        <v>1</v>
      </c>
      <c r="E6" s="1">
        <f>E5*E4</f>
        <v>844865.3395</v>
      </c>
      <c r="F6" s="1"/>
      <c r="H6" t="s">
        <v>1</v>
      </c>
      <c r="I6" s="1">
        <f>I5*I4</f>
        <v>19175.054099999998</v>
      </c>
      <c r="J6" s="8"/>
      <c r="L6" t="s">
        <v>1</v>
      </c>
      <c r="M6" s="1">
        <f>M5*M4</f>
        <v>2491384.91133</v>
      </c>
    </row>
    <row r="7" spans="4:15" x14ac:dyDescent="0.3">
      <c r="D7" t="s">
        <v>2</v>
      </c>
      <c r="E7" s="1">
        <f>17505+508+1261</f>
        <v>19274</v>
      </c>
      <c r="F7" s="9">
        <f>E7/E6</f>
        <v>2.2813102986810361E-2</v>
      </c>
      <c r="H7" t="s">
        <v>2</v>
      </c>
      <c r="I7" s="1">
        <f>2269.411+252.563</f>
        <v>2521.9740000000002</v>
      </c>
      <c r="J7" s="9">
        <f>I7/I6</f>
        <v>0.13152369671801867</v>
      </c>
      <c r="L7" t="s">
        <v>2</v>
      </c>
      <c r="M7" s="1">
        <f>28098+23413+141219</f>
        <v>192730</v>
      </c>
      <c r="N7" t="s">
        <v>27</v>
      </c>
      <c r="O7" s="7">
        <f>M7/M6</f>
        <v>7.7358580411853381E-2</v>
      </c>
    </row>
    <row r="8" spans="4:15" x14ac:dyDescent="0.3">
      <c r="D8" t="s">
        <v>3</v>
      </c>
      <c r="E8" s="1">
        <f>3153+1659</f>
        <v>4812</v>
      </c>
      <c r="F8" s="1"/>
      <c r="H8" t="s">
        <v>3</v>
      </c>
      <c r="I8" s="1">
        <v>0</v>
      </c>
      <c r="J8" s="8"/>
      <c r="L8" t="s">
        <v>3</v>
      </c>
      <c r="M8" s="1">
        <f>9659+103323</f>
        <v>112982</v>
      </c>
    </row>
    <row r="9" spans="4:15" x14ac:dyDescent="0.3">
      <c r="D9" t="s">
        <v>4</v>
      </c>
      <c r="E9" s="1">
        <f>E6-E7+E8</f>
        <v>830403.3395</v>
      </c>
      <c r="F9" s="1"/>
      <c r="H9" t="s">
        <v>4</v>
      </c>
      <c r="I9" s="1">
        <f>I6-I7+I8</f>
        <v>16653.080099999999</v>
      </c>
      <c r="J9" s="8"/>
      <c r="L9" t="s">
        <v>4</v>
      </c>
      <c r="M9" s="1">
        <f>M6-M7+M8</f>
        <v>2411636.91133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A02B-8353-4AEA-B2E5-0D26FA599660}">
  <dimension ref="A1:DC123"/>
  <sheetViews>
    <sheetView tabSelected="1" workbookViewId="0">
      <pane xSplit="3" ySplit="2" topLeftCell="F9" activePane="bottomRight" state="frozen"/>
      <selection pane="topRight" activeCell="D1" sqref="D1"/>
      <selection pane="bottomLeft" activeCell="A3" sqref="A3"/>
      <selection pane="bottomRight" activeCell="O17" sqref="O17"/>
    </sheetView>
  </sheetViews>
  <sheetFormatPr defaultRowHeight="14.4" x14ac:dyDescent="0.3"/>
  <cols>
    <col min="1" max="1" width="8.88671875" customWidth="1"/>
    <col min="3" max="3" width="18" bestFit="1" customWidth="1"/>
    <col min="4" max="4" width="18" customWidth="1"/>
    <col min="5" max="5" width="9" bestFit="1" customWidth="1"/>
    <col min="6" max="9" width="9" customWidth="1"/>
    <col min="10" max="10" width="8.88671875" style="2"/>
    <col min="13" max="13" width="9" bestFit="1" customWidth="1"/>
    <col min="14" max="14" width="8.88671875" style="32"/>
    <col min="15" max="15" width="9" bestFit="1" customWidth="1"/>
    <col min="43" max="43" width="11.88671875" bestFit="1" customWidth="1"/>
    <col min="44" max="44" width="17.21875" bestFit="1" customWidth="1"/>
  </cols>
  <sheetData>
    <row r="1" spans="1:56" x14ac:dyDescent="0.3">
      <c r="N1" s="32" t="s">
        <v>59</v>
      </c>
      <c r="O1" s="35"/>
      <c r="U1" s="23"/>
      <c r="V1" s="24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x14ac:dyDescent="0.3">
      <c r="A2"/>
      <c r="B2"/>
      <c r="C2"/>
      <c r="D2"/>
      <c r="E2" s="2" t="s">
        <v>50</v>
      </c>
      <c r="F2" s="2" t="s">
        <v>51</v>
      </c>
      <c r="G2" s="2" t="s">
        <v>49</v>
      </c>
      <c r="H2" s="2" t="s">
        <v>48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4" t="s">
        <v>44</v>
      </c>
      <c r="O2" s="2" t="s">
        <v>46</v>
      </c>
      <c r="P2" s="2" t="s">
        <v>47</v>
      </c>
      <c r="R2" s="2">
        <v>2017</v>
      </c>
      <c r="S2" s="2">
        <v>2018</v>
      </c>
      <c r="T2" s="2">
        <v>2019</v>
      </c>
      <c r="U2" s="2">
        <v>2020</v>
      </c>
      <c r="V2" s="16">
        <v>2021</v>
      </c>
      <c r="W2" s="2">
        <v>2022</v>
      </c>
      <c r="X2" s="2">
        <v>2023</v>
      </c>
      <c r="Y2" s="2">
        <v>2024</v>
      </c>
      <c r="Z2" s="2">
        <v>2025</v>
      </c>
      <c r="AA2" s="2">
        <v>2026</v>
      </c>
      <c r="AB2" s="2">
        <v>2027</v>
      </c>
      <c r="AC2" s="2">
        <v>2028</v>
      </c>
      <c r="AD2" s="2">
        <v>2029</v>
      </c>
      <c r="AE2" s="2">
        <v>2030</v>
      </c>
      <c r="AF2" s="2">
        <v>2031</v>
      </c>
      <c r="AG2" s="2">
        <v>2032</v>
      </c>
      <c r="AH2" s="2">
        <v>2033</v>
      </c>
      <c r="AI2" s="2">
        <v>2034</v>
      </c>
      <c r="AJ2" s="2">
        <v>2035</v>
      </c>
      <c r="AK2" s="2">
        <v>2036</v>
      </c>
      <c r="AL2" s="2">
        <v>2037</v>
      </c>
      <c r="AM2" s="2">
        <v>2038</v>
      </c>
      <c r="AN2" s="2">
        <v>2039</v>
      </c>
      <c r="AO2" s="2">
        <v>2040</v>
      </c>
    </row>
    <row r="3" spans="1:56" s="2" customFormat="1" x14ac:dyDescent="0.3">
      <c r="A3"/>
      <c r="B3"/>
      <c r="C3" t="s">
        <v>41</v>
      </c>
      <c r="D3"/>
      <c r="E3" s="2" t="s">
        <v>54</v>
      </c>
      <c r="F3" s="2" t="s">
        <v>56</v>
      </c>
      <c r="G3" s="2" t="s">
        <v>57</v>
      </c>
      <c r="H3" s="2" t="s">
        <v>58</v>
      </c>
      <c r="I3" s="2" t="s">
        <v>45</v>
      </c>
      <c r="J3" s="2" t="s">
        <v>38</v>
      </c>
      <c r="K3" s="2" t="s">
        <v>39</v>
      </c>
      <c r="L3" s="2" t="s">
        <v>40</v>
      </c>
      <c r="M3" s="2" t="s">
        <v>42</v>
      </c>
      <c r="N3" s="34" t="s">
        <v>43</v>
      </c>
      <c r="O3" s="36" t="s">
        <v>68</v>
      </c>
      <c r="V3" s="16"/>
    </row>
    <row r="4" spans="1:56" s="2" customFormat="1" x14ac:dyDescent="0.3">
      <c r="A4"/>
      <c r="B4"/>
      <c r="C4" t="s">
        <v>28</v>
      </c>
      <c r="D4"/>
      <c r="E4" s="10">
        <v>79104</v>
      </c>
      <c r="F4" s="10">
        <v>44965</v>
      </c>
      <c r="G4" s="10">
        <v>46529</v>
      </c>
      <c r="H4" s="10">
        <v>50149</v>
      </c>
      <c r="I4" s="10">
        <v>95678</v>
      </c>
      <c r="J4" s="10">
        <v>72683</v>
      </c>
      <c r="K4" s="10">
        <v>63948</v>
      </c>
      <c r="L4" s="10">
        <v>65083</v>
      </c>
      <c r="M4" s="10">
        <v>104429</v>
      </c>
      <c r="N4" s="26">
        <v>77457</v>
      </c>
      <c r="O4" s="10">
        <v>63355</v>
      </c>
      <c r="P4" s="10"/>
      <c r="Q4" s="10"/>
      <c r="R4" s="10">
        <v>196534</v>
      </c>
      <c r="S4" s="10">
        <v>225847</v>
      </c>
      <c r="T4" s="10">
        <v>213883</v>
      </c>
      <c r="U4" s="10">
        <v>220747</v>
      </c>
      <c r="V4" s="17">
        <v>297392</v>
      </c>
      <c r="W4" s="26">
        <f>V4*1.02</f>
        <v>303339.84000000003</v>
      </c>
      <c r="X4" s="26">
        <f t="shared" ref="X4:AO4" si="0">W4*1.02</f>
        <v>309406.63680000004</v>
      </c>
      <c r="Y4" s="26">
        <f t="shared" si="0"/>
        <v>315594.76953600004</v>
      </c>
      <c r="Z4" s="26">
        <f t="shared" si="0"/>
        <v>321906.66492672003</v>
      </c>
      <c r="AA4" s="26">
        <f t="shared" si="0"/>
        <v>328344.79822525446</v>
      </c>
      <c r="AB4" s="26">
        <f t="shared" si="0"/>
        <v>334911.69418975955</v>
      </c>
      <c r="AC4" s="26">
        <f t="shared" si="0"/>
        <v>341609.92807355477</v>
      </c>
      <c r="AD4" s="26">
        <f t="shared" si="0"/>
        <v>348442.1266350259</v>
      </c>
      <c r="AE4" s="26">
        <f t="shared" si="0"/>
        <v>355410.96916772641</v>
      </c>
      <c r="AF4" s="26">
        <f t="shared" si="0"/>
        <v>362519.18855108094</v>
      </c>
      <c r="AG4" s="26">
        <f t="shared" si="0"/>
        <v>369769.57232210255</v>
      </c>
      <c r="AH4" s="26">
        <f t="shared" si="0"/>
        <v>377164.96376854461</v>
      </c>
      <c r="AI4" s="26">
        <f t="shared" si="0"/>
        <v>384708.2630439155</v>
      </c>
      <c r="AJ4" s="26">
        <f t="shared" si="0"/>
        <v>392402.42830479384</v>
      </c>
      <c r="AK4" s="26">
        <f t="shared" si="0"/>
        <v>400250.47687088972</v>
      </c>
      <c r="AL4" s="26">
        <f t="shared" si="0"/>
        <v>408255.48640830751</v>
      </c>
      <c r="AM4" s="26">
        <f t="shared" si="0"/>
        <v>416420.59613647364</v>
      </c>
      <c r="AN4" s="26">
        <f t="shared" si="0"/>
        <v>424749.0080592031</v>
      </c>
      <c r="AO4" s="26">
        <f t="shared" si="0"/>
        <v>433243.9882203872</v>
      </c>
    </row>
    <row r="5" spans="1:56" s="2" customFormat="1" x14ac:dyDescent="0.3">
      <c r="A5"/>
      <c r="B5"/>
      <c r="C5" t="s">
        <v>29</v>
      </c>
      <c r="D5"/>
      <c r="E5" s="10">
        <v>12715</v>
      </c>
      <c r="F5" s="10">
        <v>13348</v>
      </c>
      <c r="G5" s="10">
        <v>13156</v>
      </c>
      <c r="H5" s="10">
        <v>14549</v>
      </c>
      <c r="I5" s="10">
        <v>15761</v>
      </c>
      <c r="J5" s="10">
        <v>16901</v>
      </c>
      <c r="K5" s="10">
        <v>17486</v>
      </c>
      <c r="L5" s="10">
        <v>18277</v>
      </c>
      <c r="M5" s="10">
        <v>19516</v>
      </c>
      <c r="N5" s="26">
        <v>19821</v>
      </c>
      <c r="O5" s="10">
        <v>19604</v>
      </c>
      <c r="P5" s="10"/>
      <c r="Q5" s="10"/>
      <c r="R5" s="10">
        <v>32700</v>
      </c>
      <c r="S5" s="10">
        <v>39748</v>
      </c>
      <c r="T5" s="10">
        <v>46291</v>
      </c>
      <c r="U5" s="10">
        <v>53768</v>
      </c>
      <c r="V5" s="17">
        <v>68425</v>
      </c>
      <c r="W5" s="26">
        <f>V5*1.04</f>
        <v>71162</v>
      </c>
      <c r="X5" s="26">
        <f t="shared" ref="X5:AO5" si="1">W5*1.04</f>
        <v>74008.479999999996</v>
      </c>
      <c r="Y5" s="26">
        <f t="shared" si="1"/>
        <v>76968.819199999998</v>
      </c>
      <c r="Z5" s="26">
        <f t="shared" si="1"/>
        <v>80047.571968000004</v>
      </c>
      <c r="AA5" s="26">
        <f t="shared" si="1"/>
        <v>83249.474846720012</v>
      </c>
      <c r="AB5" s="26">
        <f t="shared" si="1"/>
        <v>86579.453840588816</v>
      </c>
      <c r="AC5" s="26">
        <f t="shared" si="1"/>
        <v>90042.631994212366</v>
      </c>
      <c r="AD5" s="26">
        <f t="shared" si="1"/>
        <v>93644.337273980869</v>
      </c>
      <c r="AE5" s="26">
        <f t="shared" si="1"/>
        <v>97390.110764940109</v>
      </c>
      <c r="AF5" s="26">
        <f t="shared" si="1"/>
        <v>101285.71519553772</v>
      </c>
      <c r="AG5" s="26">
        <f t="shared" si="1"/>
        <v>105337.14380335923</v>
      </c>
      <c r="AH5" s="26">
        <f t="shared" si="1"/>
        <v>109550.62955549359</v>
      </c>
      <c r="AI5" s="26">
        <f t="shared" si="1"/>
        <v>113932.65473771334</v>
      </c>
      <c r="AJ5" s="26">
        <f t="shared" si="1"/>
        <v>118489.96092722188</v>
      </c>
      <c r="AK5" s="26">
        <f t="shared" si="1"/>
        <v>123229.55936431076</v>
      </c>
      <c r="AL5" s="26">
        <f t="shared" si="1"/>
        <v>128158.7417388832</v>
      </c>
      <c r="AM5" s="26">
        <f t="shared" si="1"/>
        <v>133285.09140843851</v>
      </c>
      <c r="AN5" s="26">
        <f t="shared" si="1"/>
        <v>138616.49506477607</v>
      </c>
      <c r="AO5" s="26">
        <f t="shared" si="1"/>
        <v>144161.15486736712</v>
      </c>
    </row>
    <row r="6" spans="1:56" x14ac:dyDescent="0.3">
      <c r="C6" s="2" t="s">
        <v>8</v>
      </c>
      <c r="D6" s="2"/>
      <c r="E6" s="12">
        <f>E5+E4</f>
        <v>91819</v>
      </c>
      <c r="F6" s="12">
        <f t="shared" ref="F6" si="2">F5+F4</f>
        <v>58313</v>
      </c>
      <c r="G6" s="12">
        <f t="shared" ref="G6" si="3">G5+G4</f>
        <v>59685</v>
      </c>
      <c r="H6" s="12">
        <f t="shared" ref="H6" si="4">H5+H4</f>
        <v>64698</v>
      </c>
      <c r="I6" s="12">
        <f>I5+I4</f>
        <v>111439</v>
      </c>
      <c r="J6" s="12">
        <f t="shared" ref="J6:O6" si="5">J5+J4</f>
        <v>89584</v>
      </c>
      <c r="K6" s="12">
        <f t="shared" si="5"/>
        <v>81434</v>
      </c>
      <c r="L6" s="12">
        <f t="shared" si="5"/>
        <v>83360</v>
      </c>
      <c r="M6" s="12">
        <f t="shared" si="5"/>
        <v>123945</v>
      </c>
      <c r="N6" s="27">
        <f t="shared" si="5"/>
        <v>97278</v>
      </c>
      <c r="O6" s="27">
        <f t="shared" si="5"/>
        <v>82959</v>
      </c>
      <c r="P6" s="12"/>
      <c r="Q6" s="12"/>
      <c r="R6" s="12">
        <f t="shared" ref="R6:W6" si="6">R5+R4</f>
        <v>229234</v>
      </c>
      <c r="S6" s="12">
        <f t="shared" si="6"/>
        <v>265595</v>
      </c>
      <c r="T6" s="12">
        <f t="shared" si="6"/>
        <v>260174</v>
      </c>
      <c r="U6" s="12">
        <f t="shared" si="6"/>
        <v>274515</v>
      </c>
      <c r="V6" s="18">
        <f t="shared" si="6"/>
        <v>365817</v>
      </c>
      <c r="W6" s="27">
        <f t="shared" si="6"/>
        <v>374501.84</v>
      </c>
      <c r="X6" s="27">
        <f t="shared" ref="X6" si="7">X5+X4</f>
        <v>383415.11680000002</v>
      </c>
      <c r="Y6" s="27">
        <f t="shared" ref="Y6" si="8">Y5+Y4</f>
        <v>392563.58873600001</v>
      </c>
      <c r="Z6" s="27">
        <f t="shared" ref="Z6" si="9">Z5+Z4</f>
        <v>401954.23689472</v>
      </c>
      <c r="AA6" s="27">
        <f t="shared" ref="AA6" si="10">AA5+AA4</f>
        <v>411594.27307197446</v>
      </c>
      <c r="AB6" s="27">
        <f t="shared" ref="AB6" si="11">AB5+AB4</f>
        <v>421491.14803034835</v>
      </c>
      <c r="AC6" s="27">
        <f t="shared" ref="AC6" si="12">AC5+AC4</f>
        <v>431652.56006776716</v>
      </c>
      <c r="AD6" s="27">
        <f t="shared" ref="AD6" si="13">AD5+AD4</f>
        <v>442086.46390900679</v>
      </c>
      <c r="AE6" s="27">
        <f t="shared" ref="AE6" si="14">AE5+AE4</f>
        <v>452801.0799326665</v>
      </c>
      <c r="AF6" s="27">
        <f t="shared" ref="AF6" si="15">AF5+AF4</f>
        <v>463804.90374661866</v>
      </c>
      <c r="AG6" s="27">
        <f t="shared" ref="AG6" si="16">AG5+AG4</f>
        <v>475106.7161254618</v>
      </c>
      <c r="AH6" s="27">
        <f t="shared" ref="AH6" si="17">AH5+AH4</f>
        <v>486715.5933240382</v>
      </c>
      <c r="AI6" s="27">
        <f t="shared" ref="AI6" si="18">AI5+AI4</f>
        <v>498640.91778162884</v>
      </c>
      <c r="AJ6" s="27">
        <f t="shared" ref="AJ6" si="19">AJ5+AJ4</f>
        <v>510892.3892320157</v>
      </c>
      <c r="AK6" s="27">
        <f t="shared" ref="AK6" si="20">AK5+AK4</f>
        <v>523480.03623520047</v>
      </c>
      <c r="AL6" s="27">
        <f t="shared" ref="AL6" si="21">AL5+AL4</f>
        <v>536414.22814719076</v>
      </c>
      <c r="AM6" s="27">
        <f t="shared" ref="AM6" si="22">AM5+AM4</f>
        <v>549705.6875449121</v>
      </c>
      <c r="AN6" s="27">
        <f t="shared" ref="AN6" si="23">AN5+AN4</f>
        <v>563365.5031239792</v>
      </c>
      <c r="AO6" s="27">
        <f t="shared" ref="AO6" si="24">AO5+AO4</f>
        <v>577405.14308775426</v>
      </c>
    </row>
    <row r="7" spans="1:56" s="3" customFormat="1" x14ac:dyDescent="0.3">
      <c r="A7"/>
      <c r="B7"/>
      <c r="C7" s="3" t="s">
        <v>52</v>
      </c>
      <c r="D7" s="2"/>
      <c r="E7" s="10">
        <v>52075</v>
      </c>
      <c r="F7" s="10">
        <v>31321</v>
      </c>
      <c r="G7" s="10">
        <v>32693</v>
      </c>
      <c r="H7" s="10">
        <v>35197</v>
      </c>
      <c r="I7" s="10">
        <v>62130</v>
      </c>
      <c r="J7" s="10">
        <v>46447</v>
      </c>
      <c r="K7" s="10">
        <v>40899</v>
      </c>
      <c r="L7" s="10">
        <v>42790</v>
      </c>
      <c r="M7" s="10">
        <v>64309</v>
      </c>
      <c r="N7" s="26">
        <v>49290</v>
      </c>
      <c r="O7" s="10">
        <v>41485</v>
      </c>
      <c r="P7" s="10"/>
      <c r="Q7" s="10"/>
      <c r="R7" s="10">
        <v>126337</v>
      </c>
      <c r="S7" s="10">
        <v>148164</v>
      </c>
      <c r="T7" s="10">
        <v>144996</v>
      </c>
      <c r="U7" s="10">
        <v>151286</v>
      </c>
      <c r="V7" s="17">
        <v>192266</v>
      </c>
      <c r="W7" s="26">
        <f>V7*1.01</f>
        <v>194188.66</v>
      </c>
      <c r="X7" s="26">
        <f t="shared" ref="X7:AO7" si="25">W7*1.01</f>
        <v>196130.5466</v>
      </c>
      <c r="Y7" s="26">
        <f t="shared" si="25"/>
        <v>198091.85206599999</v>
      </c>
      <c r="Z7" s="26">
        <f t="shared" si="25"/>
        <v>200072.77058665999</v>
      </c>
      <c r="AA7" s="26">
        <f t="shared" si="25"/>
        <v>202073.49829252658</v>
      </c>
      <c r="AB7" s="26">
        <f t="shared" si="25"/>
        <v>204094.23327545184</v>
      </c>
      <c r="AC7" s="26">
        <f t="shared" si="25"/>
        <v>206135.17560820637</v>
      </c>
      <c r="AD7" s="26">
        <f t="shared" si="25"/>
        <v>208196.52736428843</v>
      </c>
      <c r="AE7" s="26">
        <f t="shared" si="25"/>
        <v>210278.49263793131</v>
      </c>
      <c r="AF7" s="26">
        <f t="shared" si="25"/>
        <v>212381.27756431061</v>
      </c>
      <c r="AG7" s="26">
        <f t="shared" si="25"/>
        <v>214505.09033995372</v>
      </c>
      <c r="AH7" s="26">
        <f t="shared" si="25"/>
        <v>216650.14124335325</v>
      </c>
      <c r="AI7" s="26">
        <f t="shared" si="25"/>
        <v>218816.6426557868</v>
      </c>
      <c r="AJ7" s="26">
        <f t="shared" si="25"/>
        <v>221004.80908234467</v>
      </c>
      <c r="AK7" s="26">
        <f t="shared" si="25"/>
        <v>223214.85717316813</v>
      </c>
      <c r="AL7" s="26">
        <f t="shared" si="25"/>
        <v>225447.00574489983</v>
      </c>
      <c r="AM7" s="26">
        <f t="shared" si="25"/>
        <v>227701.47580234884</v>
      </c>
      <c r="AN7" s="26">
        <f t="shared" si="25"/>
        <v>229978.49056037233</v>
      </c>
      <c r="AO7" s="26">
        <f t="shared" si="25"/>
        <v>232278.27546597607</v>
      </c>
    </row>
    <row r="8" spans="1:56" s="3" customFormat="1" x14ac:dyDescent="0.3">
      <c r="A8"/>
      <c r="B8"/>
      <c r="C8" s="3" t="s">
        <v>53</v>
      </c>
      <c r="D8" s="2"/>
      <c r="E8" s="10">
        <v>4527</v>
      </c>
      <c r="F8" s="10">
        <v>4622</v>
      </c>
      <c r="G8" s="10">
        <v>4312</v>
      </c>
      <c r="H8" s="10">
        <v>4812</v>
      </c>
      <c r="I8" s="10">
        <v>4981</v>
      </c>
      <c r="J8" s="10">
        <v>5058</v>
      </c>
      <c r="K8" s="10">
        <v>5280</v>
      </c>
      <c r="L8" s="10">
        <v>5396</v>
      </c>
      <c r="M8" s="10">
        <v>5393</v>
      </c>
      <c r="N8" s="26">
        <v>5429</v>
      </c>
      <c r="O8" s="10">
        <v>5589</v>
      </c>
      <c r="P8" s="10"/>
      <c r="Q8" s="10"/>
      <c r="R8" s="10">
        <v>14711</v>
      </c>
      <c r="S8" s="10">
        <v>15592</v>
      </c>
      <c r="T8" s="10">
        <v>16786</v>
      </c>
      <c r="U8" s="10">
        <v>18273</v>
      </c>
      <c r="V8" s="17">
        <v>20715</v>
      </c>
      <c r="W8" s="26">
        <f>V8*1.04</f>
        <v>21543.600000000002</v>
      </c>
      <c r="X8" s="26">
        <f t="shared" ref="X8:AO8" si="26">W8*1.04</f>
        <v>22405.344000000005</v>
      </c>
      <c r="Y8" s="26">
        <f t="shared" si="26"/>
        <v>23301.557760000007</v>
      </c>
      <c r="Z8" s="26">
        <f t="shared" si="26"/>
        <v>24233.620070400008</v>
      </c>
      <c r="AA8" s="26">
        <f t="shared" si="26"/>
        <v>25202.964873216009</v>
      </c>
      <c r="AB8" s="26">
        <f t="shared" si="26"/>
        <v>26211.08346814465</v>
      </c>
      <c r="AC8" s="26">
        <f t="shared" si="26"/>
        <v>27259.526806870439</v>
      </c>
      <c r="AD8" s="26">
        <f t="shared" si="26"/>
        <v>28349.907879145259</v>
      </c>
      <c r="AE8" s="26">
        <f t="shared" si="26"/>
        <v>29483.904194311071</v>
      </c>
      <c r="AF8" s="26">
        <f t="shared" si="26"/>
        <v>30663.260362083514</v>
      </c>
      <c r="AG8" s="26">
        <f t="shared" si="26"/>
        <v>31889.790776566857</v>
      </c>
      <c r="AH8" s="26">
        <f t="shared" si="26"/>
        <v>33165.382407629535</v>
      </c>
      <c r="AI8" s="26">
        <f t="shared" si="26"/>
        <v>34491.997703934714</v>
      </c>
      <c r="AJ8" s="26">
        <f t="shared" si="26"/>
        <v>35871.677612092106</v>
      </c>
      <c r="AK8" s="26">
        <f t="shared" si="26"/>
        <v>37306.544716575794</v>
      </c>
      <c r="AL8" s="26">
        <f t="shared" si="26"/>
        <v>38798.806505238827</v>
      </c>
      <c r="AM8" s="26">
        <f t="shared" si="26"/>
        <v>40350.75876544838</v>
      </c>
      <c r="AN8" s="26">
        <f t="shared" si="26"/>
        <v>41964.789116066313</v>
      </c>
      <c r="AO8" s="26">
        <f t="shared" si="26"/>
        <v>43643.380680708964</v>
      </c>
    </row>
    <row r="9" spans="1:56" x14ac:dyDescent="0.3">
      <c r="C9" t="s">
        <v>14</v>
      </c>
      <c r="E9" s="11">
        <f>E7+E8</f>
        <v>56602</v>
      </c>
      <c r="F9" s="11">
        <f t="shared" ref="F9:O9" si="27">F7+F8</f>
        <v>35943</v>
      </c>
      <c r="G9" s="11">
        <f t="shared" si="27"/>
        <v>37005</v>
      </c>
      <c r="H9" s="11">
        <f t="shared" si="27"/>
        <v>40009</v>
      </c>
      <c r="I9" s="11">
        <f t="shared" si="27"/>
        <v>67111</v>
      </c>
      <c r="J9" s="11">
        <f t="shared" si="27"/>
        <v>51505</v>
      </c>
      <c r="K9" s="11">
        <f t="shared" si="27"/>
        <v>46179</v>
      </c>
      <c r="L9" s="11">
        <f t="shared" si="27"/>
        <v>48186</v>
      </c>
      <c r="M9" s="11">
        <f t="shared" si="27"/>
        <v>69702</v>
      </c>
      <c r="N9" s="28">
        <f t="shared" si="27"/>
        <v>54719</v>
      </c>
      <c r="O9" s="11">
        <f t="shared" si="27"/>
        <v>47074</v>
      </c>
      <c r="P9" s="11"/>
      <c r="Q9" s="11"/>
      <c r="R9" s="11">
        <f t="shared" ref="R9:W9" si="28">R7+R8</f>
        <v>141048</v>
      </c>
      <c r="S9" s="11">
        <f t="shared" si="28"/>
        <v>163756</v>
      </c>
      <c r="T9" s="11">
        <f t="shared" si="28"/>
        <v>161782</v>
      </c>
      <c r="U9" s="11">
        <f t="shared" si="28"/>
        <v>169559</v>
      </c>
      <c r="V9" s="19">
        <f t="shared" si="28"/>
        <v>212981</v>
      </c>
      <c r="W9" s="28">
        <f t="shared" si="28"/>
        <v>215732.26</v>
      </c>
      <c r="X9" s="28">
        <f t="shared" ref="X9" si="29">X7+X8</f>
        <v>218535.89060000001</v>
      </c>
      <c r="Y9" s="28">
        <f t="shared" ref="Y9" si="30">Y7+Y8</f>
        <v>221393.40982599999</v>
      </c>
      <c r="Z9" s="28">
        <f t="shared" ref="Z9" si="31">Z7+Z8</f>
        <v>224306.39065705999</v>
      </c>
      <c r="AA9" s="28">
        <f t="shared" ref="AA9" si="32">AA7+AA8</f>
        <v>227276.46316574258</v>
      </c>
      <c r="AB9" s="28">
        <f t="shared" ref="AB9" si="33">AB7+AB8</f>
        <v>230305.31674359649</v>
      </c>
      <c r="AC9" s="28">
        <f t="shared" ref="AC9" si="34">AC7+AC8</f>
        <v>233394.70241507681</v>
      </c>
      <c r="AD9" s="28">
        <f t="shared" ref="AD9" si="35">AD7+AD8</f>
        <v>236546.43524343369</v>
      </c>
      <c r="AE9" s="28">
        <f t="shared" ref="AE9" si="36">AE7+AE8</f>
        <v>239762.39683224238</v>
      </c>
      <c r="AF9" s="28">
        <f t="shared" ref="AF9" si="37">AF7+AF8</f>
        <v>243044.53792639414</v>
      </c>
      <c r="AG9" s="28">
        <f t="shared" ref="AG9" si="38">AG7+AG8</f>
        <v>246394.88111652058</v>
      </c>
      <c r="AH9" s="28">
        <f t="shared" ref="AH9" si="39">AH7+AH8</f>
        <v>249815.5236509828</v>
      </c>
      <c r="AI9" s="28">
        <f t="shared" ref="AI9" si="40">AI7+AI8</f>
        <v>253308.6403597215</v>
      </c>
      <c r="AJ9" s="28">
        <f t="shared" ref="AJ9" si="41">AJ7+AJ8</f>
        <v>256876.48669443678</v>
      </c>
      <c r="AK9" s="28">
        <f t="shared" ref="AK9" si="42">AK7+AK8</f>
        <v>260521.40188974392</v>
      </c>
      <c r="AL9" s="28">
        <f t="shared" ref="AL9" si="43">AL7+AL8</f>
        <v>264245.81225013867</v>
      </c>
      <c r="AM9" s="28">
        <f t="shared" ref="AM9" si="44">AM7+AM8</f>
        <v>268052.23456779722</v>
      </c>
      <c r="AN9" s="28">
        <f t="shared" ref="AN9" si="45">AN7+AN8</f>
        <v>271943.27967643866</v>
      </c>
      <c r="AO9" s="28">
        <f t="shared" ref="AO9" si="46">AO7+AO8</f>
        <v>275921.65614668501</v>
      </c>
    </row>
    <row r="10" spans="1:56" x14ac:dyDescent="0.3">
      <c r="C10" s="2" t="s">
        <v>15</v>
      </c>
      <c r="D10" s="2"/>
      <c r="E10" s="12">
        <f>E6-E9</f>
        <v>35217</v>
      </c>
      <c r="F10" s="12">
        <f t="shared" ref="F10" si="47">F6-F9</f>
        <v>22370</v>
      </c>
      <c r="G10" s="12">
        <f t="shared" ref="G10" si="48">G6-G9</f>
        <v>22680</v>
      </c>
      <c r="H10" s="12">
        <f t="shared" ref="H10" si="49">H6-H9</f>
        <v>24689</v>
      </c>
      <c r="I10" s="12">
        <f>I6-I9</f>
        <v>44328</v>
      </c>
      <c r="J10" s="12">
        <f t="shared" ref="J10:O10" si="50">J6-J9</f>
        <v>38079</v>
      </c>
      <c r="K10" s="12">
        <f t="shared" si="50"/>
        <v>35255</v>
      </c>
      <c r="L10" s="12">
        <f t="shared" si="50"/>
        <v>35174</v>
      </c>
      <c r="M10" s="12">
        <f t="shared" si="50"/>
        <v>54243</v>
      </c>
      <c r="N10" s="27">
        <f t="shared" si="50"/>
        <v>42559</v>
      </c>
      <c r="O10" s="12">
        <f t="shared" si="50"/>
        <v>35885</v>
      </c>
      <c r="P10" s="12"/>
      <c r="Q10" s="12"/>
      <c r="R10" s="12">
        <f t="shared" ref="R10:W10" si="51">R6-R9</f>
        <v>88186</v>
      </c>
      <c r="S10" s="12">
        <f t="shared" si="51"/>
        <v>101839</v>
      </c>
      <c r="T10" s="12">
        <f t="shared" si="51"/>
        <v>98392</v>
      </c>
      <c r="U10" s="12">
        <f t="shared" si="51"/>
        <v>104956</v>
      </c>
      <c r="V10" s="18">
        <f t="shared" si="51"/>
        <v>152836</v>
      </c>
      <c r="W10" s="27">
        <f t="shared" si="51"/>
        <v>158769.58000000002</v>
      </c>
      <c r="X10" s="27">
        <f t="shared" ref="X10" si="52">X6-X9</f>
        <v>164879.2262</v>
      </c>
      <c r="Y10" s="27">
        <f t="shared" ref="Y10" si="53">Y6-Y9</f>
        <v>171170.17891000002</v>
      </c>
      <c r="Z10" s="27">
        <f t="shared" ref="Z10" si="54">Z6-Z9</f>
        <v>177647.84623766001</v>
      </c>
      <c r="AA10" s="27">
        <f t="shared" ref="AA10" si="55">AA6-AA9</f>
        <v>184317.80990623188</v>
      </c>
      <c r="AB10" s="27">
        <f t="shared" ref="AB10" si="56">AB6-AB9</f>
        <v>191185.83128675187</v>
      </c>
      <c r="AC10" s="27">
        <f t="shared" ref="AC10" si="57">AC6-AC9</f>
        <v>198257.85765269035</v>
      </c>
      <c r="AD10" s="27">
        <f t="shared" ref="AD10" si="58">AD6-AD9</f>
        <v>205540.0286655731</v>
      </c>
      <c r="AE10" s="27">
        <f t="shared" ref="AE10" si="59">AE6-AE9</f>
        <v>213038.68310042412</v>
      </c>
      <c r="AF10" s="27">
        <f t="shared" ref="AF10" si="60">AF6-AF9</f>
        <v>220760.36582022451</v>
      </c>
      <c r="AG10" s="27">
        <f t="shared" ref="AG10" si="61">AG6-AG9</f>
        <v>228711.83500894121</v>
      </c>
      <c r="AH10" s="27">
        <f t="shared" ref="AH10" si="62">AH6-AH9</f>
        <v>236900.0696730554</v>
      </c>
      <c r="AI10" s="27">
        <f t="shared" ref="AI10" si="63">AI6-AI9</f>
        <v>245332.27742190735</v>
      </c>
      <c r="AJ10" s="27">
        <f t="shared" ref="AJ10" si="64">AJ6-AJ9</f>
        <v>254015.90253757892</v>
      </c>
      <c r="AK10" s="27">
        <f t="shared" ref="AK10" si="65">AK6-AK9</f>
        <v>262958.63434545655</v>
      </c>
      <c r="AL10" s="27">
        <f t="shared" ref="AL10" si="66">AL6-AL9</f>
        <v>272168.41589705209</v>
      </c>
      <c r="AM10" s="27">
        <f t="shared" ref="AM10" si="67">AM6-AM9</f>
        <v>281653.45297711488</v>
      </c>
      <c r="AN10" s="27">
        <f t="shared" ref="AN10" si="68">AN6-AN9</f>
        <v>291422.22344754054</v>
      </c>
      <c r="AO10" s="27">
        <f t="shared" ref="AO10" si="69">AO6-AO9</f>
        <v>301483.48694106925</v>
      </c>
    </row>
    <row r="11" spans="1:56" x14ac:dyDescent="0.3">
      <c r="C11" t="s">
        <v>20</v>
      </c>
      <c r="E11" s="11">
        <v>4451</v>
      </c>
      <c r="F11" s="11">
        <v>4565</v>
      </c>
      <c r="G11" s="11">
        <v>4758</v>
      </c>
      <c r="H11" s="11">
        <v>4978</v>
      </c>
      <c r="I11" s="11">
        <v>5163</v>
      </c>
      <c r="J11" s="11">
        <v>5262</v>
      </c>
      <c r="K11" s="11">
        <v>5717</v>
      </c>
      <c r="L11" s="11">
        <v>5772</v>
      </c>
      <c r="M11" s="11">
        <v>6306</v>
      </c>
      <c r="N11" s="28">
        <v>6387</v>
      </c>
      <c r="O11" s="11">
        <v>6797</v>
      </c>
      <c r="P11" s="11"/>
      <c r="Q11" s="11"/>
      <c r="R11" s="11">
        <v>11581</v>
      </c>
      <c r="S11" s="11">
        <v>14236</v>
      </c>
      <c r="T11" s="11">
        <v>16217</v>
      </c>
      <c r="U11" s="11">
        <v>18752</v>
      </c>
      <c r="V11" s="19">
        <v>21914</v>
      </c>
      <c r="W11" s="28">
        <f>V11*1.01</f>
        <v>22133.14</v>
      </c>
      <c r="X11" s="28">
        <f t="shared" ref="X11:AO11" si="70">W11*1.01</f>
        <v>22354.471399999999</v>
      </c>
      <c r="Y11" s="28">
        <f t="shared" si="70"/>
        <v>22578.016113999998</v>
      </c>
      <c r="Z11" s="28">
        <f t="shared" si="70"/>
        <v>22803.796275139997</v>
      </c>
      <c r="AA11" s="28">
        <f t="shared" si="70"/>
        <v>23031.834237891399</v>
      </c>
      <c r="AB11" s="28">
        <f t="shared" si="70"/>
        <v>23262.152580270315</v>
      </c>
      <c r="AC11" s="28">
        <f t="shared" si="70"/>
        <v>23494.774106073019</v>
      </c>
      <c r="AD11" s="28">
        <f t="shared" si="70"/>
        <v>23729.721847133747</v>
      </c>
      <c r="AE11" s="28">
        <f t="shared" si="70"/>
        <v>23967.019065605084</v>
      </c>
      <c r="AF11" s="28">
        <f t="shared" si="70"/>
        <v>24206.689256261136</v>
      </c>
      <c r="AG11" s="28">
        <f t="shared" si="70"/>
        <v>24448.756148823748</v>
      </c>
      <c r="AH11" s="28">
        <f t="shared" si="70"/>
        <v>24693.243710311985</v>
      </c>
      <c r="AI11" s="28">
        <f t="shared" si="70"/>
        <v>24940.176147415106</v>
      </c>
      <c r="AJ11" s="28">
        <f t="shared" si="70"/>
        <v>25189.577908889256</v>
      </c>
      <c r="AK11" s="28">
        <f t="shared" si="70"/>
        <v>25441.473687978149</v>
      </c>
      <c r="AL11" s="28">
        <f t="shared" si="70"/>
        <v>25695.888424857931</v>
      </c>
      <c r="AM11" s="28">
        <f t="shared" si="70"/>
        <v>25952.84730910651</v>
      </c>
      <c r="AN11" s="28">
        <f t="shared" si="70"/>
        <v>26212.375782197574</v>
      </c>
      <c r="AO11" s="28">
        <f t="shared" si="70"/>
        <v>26474.499540019551</v>
      </c>
    </row>
    <row r="12" spans="1:56" x14ac:dyDescent="0.3">
      <c r="C12" t="s">
        <v>21</v>
      </c>
      <c r="E12" s="11">
        <v>5197</v>
      </c>
      <c r="F12" s="11">
        <v>4952</v>
      </c>
      <c r="G12" s="11">
        <v>4831</v>
      </c>
      <c r="H12" s="11">
        <v>4936</v>
      </c>
      <c r="I12" s="11">
        <v>5631</v>
      </c>
      <c r="J12" s="11">
        <v>5314</v>
      </c>
      <c r="K12" s="11">
        <v>5412</v>
      </c>
      <c r="L12" s="11">
        <v>5616</v>
      </c>
      <c r="M12" s="11">
        <v>6449</v>
      </c>
      <c r="N12" s="28">
        <v>6193</v>
      </c>
      <c r="O12" s="11">
        <v>6012</v>
      </c>
      <c r="P12" s="11"/>
      <c r="Q12" s="11"/>
      <c r="R12" s="11">
        <v>15261</v>
      </c>
      <c r="S12" s="11">
        <v>16705</v>
      </c>
      <c r="T12" s="11">
        <v>18245</v>
      </c>
      <c r="U12" s="11">
        <v>19916</v>
      </c>
      <c r="V12" s="19">
        <v>21973</v>
      </c>
      <c r="W12" s="28">
        <f>V12*0.99</f>
        <v>21753.27</v>
      </c>
      <c r="X12" s="28">
        <f t="shared" ref="X12:AO12" si="71">W12*0.99</f>
        <v>21535.737300000001</v>
      </c>
      <c r="Y12" s="28">
        <f t="shared" si="71"/>
        <v>21320.379927000002</v>
      </c>
      <c r="Z12" s="28">
        <f t="shared" si="71"/>
        <v>21107.176127730003</v>
      </c>
      <c r="AA12" s="28">
        <f t="shared" si="71"/>
        <v>20896.104366452702</v>
      </c>
      <c r="AB12" s="28">
        <f t="shared" si="71"/>
        <v>20687.143322788175</v>
      </c>
      <c r="AC12" s="28">
        <f t="shared" si="71"/>
        <v>20480.271889560292</v>
      </c>
      <c r="AD12" s="28">
        <f t="shared" si="71"/>
        <v>20275.469170664688</v>
      </c>
      <c r="AE12" s="28">
        <f t="shared" si="71"/>
        <v>20072.714478958042</v>
      </c>
      <c r="AF12" s="28">
        <f t="shared" si="71"/>
        <v>19871.987334168462</v>
      </c>
      <c r="AG12" s="28">
        <f t="shared" si="71"/>
        <v>19673.267460826777</v>
      </c>
      <c r="AH12" s="28">
        <f t="shared" si="71"/>
        <v>19476.534786218508</v>
      </c>
      <c r="AI12" s="28">
        <f t="shared" si="71"/>
        <v>19281.769438356321</v>
      </c>
      <c r="AJ12" s="28">
        <f t="shared" si="71"/>
        <v>19088.951743972757</v>
      </c>
      <c r="AK12" s="28">
        <f t="shared" si="71"/>
        <v>18898.062226533028</v>
      </c>
      <c r="AL12" s="28">
        <f t="shared" si="71"/>
        <v>18709.081604267696</v>
      </c>
      <c r="AM12" s="28">
        <f t="shared" si="71"/>
        <v>18521.990788225019</v>
      </c>
      <c r="AN12" s="28">
        <f t="shared" si="71"/>
        <v>18336.77088034277</v>
      </c>
      <c r="AO12" s="28">
        <f t="shared" si="71"/>
        <v>18153.403171539343</v>
      </c>
    </row>
    <row r="13" spans="1:56" s="3" customFormat="1" x14ac:dyDescent="0.3">
      <c r="C13" s="3" t="s">
        <v>16</v>
      </c>
      <c r="E13" s="11">
        <f>E12+E11</f>
        <v>9648</v>
      </c>
      <c r="F13" s="11">
        <f t="shared" ref="F13" si="72">F12+F11</f>
        <v>9517</v>
      </c>
      <c r="G13" s="11">
        <f t="shared" ref="G13" si="73">G12+G11</f>
        <v>9589</v>
      </c>
      <c r="H13" s="11">
        <f t="shared" ref="H13" si="74">H12+H11</f>
        <v>9914</v>
      </c>
      <c r="I13" s="11">
        <f>I12+I11</f>
        <v>10794</v>
      </c>
      <c r="J13" s="11">
        <f t="shared" ref="J13:N13" si="75">J12+J11</f>
        <v>10576</v>
      </c>
      <c r="K13" s="11">
        <f t="shared" si="75"/>
        <v>11129</v>
      </c>
      <c r="L13" s="11">
        <f t="shared" si="75"/>
        <v>11388</v>
      </c>
      <c r="M13" s="11">
        <f t="shared" si="75"/>
        <v>12755</v>
      </c>
      <c r="N13" s="28">
        <f t="shared" si="75"/>
        <v>12580</v>
      </c>
      <c r="O13" s="11">
        <f>O12+O11</f>
        <v>12809</v>
      </c>
      <c r="P13" s="11"/>
      <c r="Q13" s="11"/>
      <c r="R13" s="11">
        <f t="shared" ref="R13:W13" si="76">R12+R11</f>
        <v>26842</v>
      </c>
      <c r="S13" s="11">
        <f t="shared" si="76"/>
        <v>30941</v>
      </c>
      <c r="T13" s="11">
        <f t="shared" si="76"/>
        <v>34462</v>
      </c>
      <c r="U13" s="11">
        <f t="shared" si="76"/>
        <v>38668</v>
      </c>
      <c r="V13" s="19">
        <f t="shared" si="76"/>
        <v>43887</v>
      </c>
      <c r="W13" s="28">
        <f t="shared" si="76"/>
        <v>43886.41</v>
      </c>
      <c r="X13" s="28">
        <f t="shared" ref="X13" si="77">X12+X11</f>
        <v>43890.208700000003</v>
      </c>
      <c r="Y13" s="28">
        <f t="shared" ref="Y13" si="78">Y12+Y11</f>
        <v>43898.396041</v>
      </c>
      <c r="Z13" s="28">
        <f t="shared" ref="Z13" si="79">Z12+Z11</f>
        <v>43910.97240287</v>
      </c>
      <c r="AA13" s="28">
        <f t="shared" ref="AA13" si="80">AA12+AA11</f>
        <v>43927.938604344105</v>
      </c>
      <c r="AB13" s="28">
        <f t="shared" ref="AB13" si="81">AB12+AB11</f>
        <v>43949.29590305849</v>
      </c>
      <c r="AC13" s="28">
        <f t="shared" ref="AC13" si="82">AC12+AC11</f>
        <v>43975.045995633307</v>
      </c>
      <c r="AD13" s="28">
        <f t="shared" ref="AD13" si="83">AD12+AD11</f>
        <v>44005.191017798439</v>
      </c>
      <c r="AE13" s="28">
        <f t="shared" ref="AE13" si="84">AE12+AE11</f>
        <v>44039.733544563125</v>
      </c>
      <c r="AF13" s="28">
        <f t="shared" ref="AF13" si="85">AF12+AF11</f>
        <v>44078.676590429597</v>
      </c>
      <c r="AG13" s="28">
        <f t="shared" ref="AG13" si="86">AG12+AG11</f>
        <v>44122.023609650525</v>
      </c>
      <c r="AH13" s="28">
        <f t="shared" ref="AH13" si="87">AH12+AH11</f>
        <v>44169.778496530489</v>
      </c>
      <c r="AI13" s="28">
        <f t="shared" ref="AI13" si="88">AI12+AI11</f>
        <v>44221.945585771427</v>
      </c>
      <c r="AJ13" s="28">
        <f t="shared" ref="AJ13" si="89">AJ12+AJ11</f>
        <v>44278.529652862009</v>
      </c>
      <c r="AK13" s="28">
        <f t="shared" ref="AK13" si="90">AK12+AK11</f>
        <v>44339.535914511172</v>
      </c>
      <c r="AL13" s="28">
        <f t="shared" ref="AL13" si="91">AL12+AL11</f>
        <v>44404.97002912563</v>
      </c>
      <c r="AM13" s="28">
        <f t="shared" ref="AM13" si="92">AM12+AM11</f>
        <v>44474.838097331529</v>
      </c>
      <c r="AN13" s="28">
        <f t="shared" ref="AN13" si="93">AN12+AN11</f>
        <v>44549.146662540341</v>
      </c>
      <c r="AO13" s="28">
        <f t="shared" ref="AO13" si="94">AO12+AO11</f>
        <v>44627.902711558898</v>
      </c>
    </row>
    <row r="14" spans="1:56" x14ac:dyDescent="0.3">
      <c r="C14" s="2" t="s">
        <v>17</v>
      </c>
      <c r="D14" s="2"/>
      <c r="E14" s="12">
        <f>E10-E13</f>
        <v>25569</v>
      </c>
      <c r="F14" s="12">
        <f t="shared" ref="F14" si="95">F10-F13</f>
        <v>12853</v>
      </c>
      <c r="G14" s="12">
        <f t="shared" ref="G14" si="96">G10-G13</f>
        <v>13091</v>
      </c>
      <c r="H14" s="12">
        <f t="shared" ref="H14" si="97">H10-H13</f>
        <v>14775</v>
      </c>
      <c r="I14" s="12">
        <f>I10-I13</f>
        <v>33534</v>
      </c>
      <c r="J14" s="12">
        <f t="shared" ref="J14:N14" si="98">J10-J13</f>
        <v>27503</v>
      </c>
      <c r="K14" s="12">
        <f t="shared" si="98"/>
        <v>24126</v>
      </c>
      <c r="L14" s="12">
        <f t="shared" si="98"/>
        <v>23786</v>
      </c>
      <c r="M14" s="12">
        <f t="shared" si="98"/>
        <v>41488</v>
      </c>
      <c r="N14" s="27">
        <f t="shared" si="98"/>
        <v>29979</v>
      </c>
      <c r="O14" s="12">
        <f t="shared" ref="O14" si="99">O10-O13</f>
        <v>23076</v>
      </c>
      <c r="P14" s="12"/>
      <c r="Q14" s="12"/>
      <c r="R14" s="12">
        <f t="shared" ref="R14:W14" si="100">R10-R13</f>
        <v>61344</v>
      </c>
      <c r="S14" s="12">
        <f t="shared" si="100"/>
        <v>70898</v>
      </c>
      <c r="T14" s="12">
        <f t="shared" si="100"/>
        <v>63930</v>
      </c>
      <c r="U14" s="12">
        <f t="shared" si="100"/>
        <v>66288</v>
      </c>
      <c r="V14" s="18">
        <f t="shared" si="100"/>
        <v>108949</v>
      </c>
      <c r="W14" s="27">
        <f t="shared" si="100"/>
        <v>114883.17000000001</v>
      </c>
      <c r="X14" s="27">
        <f t="shared" ref="X14" si="101">X10-X13</f>
        <v>120989.0175</v>
      </c>
      <c r="Y14" s="27">
        <f t="shared" ref="Y14" si="102">Y10-Y13</f>
        <v>127271.78286900002</v>
      </c>
      <c r="Z14" s="27">
        <f t="shared" ref="Z14" si="103">Z10-Z13</f>
        <v>133736.87383479002</v>
      </c>
      <c r="AA14" s="27">
        <f t="shared" ref="AA14" si="104">AA10-AA13</f>
        <v>140389.87130188779</v>
      </c>
      <c r="AB14" s="27">
        <f t="shared" ref="AB14" si="105">AB10-AB13</f>
        <v>147236.53538369338</v>
      </c>
      <c r="AC14" s="27">
        <f t="shared" ref="AC14" si="106">AC10-AC13</f>
        <v>154282.81165705703</v>
      </c>
      <c r="AD14" s="27">
        <f t="shared" ref="AD14" si="107">AD10-AD13</f>
        <v>161534.83764777466</v>
      </c>
      <c r="AE14" s="27">
        <f t="shared" ref="AE14" si="108">AE10-AE13</f>
        <v>168998.94955586101</v>
      </c>
      <c r="AF14" s="27">
        <f t="shared" ref="AF14" si="109">AF10-AF13</f>
        <v>176681.68922979492</v>
      </c>
      <c r="AG14" s="27">
        <f t="shared" ref="AG14" si="110">AG10-AG13</f>
        <v>184589.81139929069</v>
      </c>
      <c r="AH14" s="27">
        <f t="shared" ref="AH14" si="111">AH10-AH13</f>
        <v>192730.29117652492</v>
      </c>
      <c r="AI14" s="27">
        <f t="shared" ref="AI14" si="112">AI10-AI13</f>
        <v>201110.33183613591</v>
      </c>
      <c r="AJ14" s="27">
        <f t="shared" ref="AJ14" si="113">AJ10-AJ13</f>
        <v>209737.3728847169</v>
      </c>
      <c r="AK14" s="27">
        <f t="shared" ref="AK14" si="114">AK10-AK13</f>
        <v>218619.09843094536</v>
      </c>
      <c r="AL14" s="27">
        <f t="shared" ref="AL14" si="115">AL10-AL13</f>
        <v>227763.44586792646</v>
      </c>
      <c r="AM14" s="27">
        <f t="shared" ref="AM14" si="116">AM10-AM13</f>
        <v>237178.61487978336</v>
      </c>
      <c r="AN14" s="27">
        <f t="shared" ref="AN14" si="117">AN10-AN13</f>
        <v>246873.07678500022</v>
      </c>
      <c r="AO14" s="27">
        <f t="shared" ref="AO14" si="118">AO10-AO13</f>
        <v>256855.58422951034</v>
      </c>
    </row>
    <row r="15" spans="1:56" x14ac:dyDescent="0.3">
      <c r="C15" t="s">
        <v>30</v>
      </c>
      <c r="E15" s="11">
        <v>349</v>
      </c>
      <c r="F15" s="11">
        <v>282</v>
      </c>
      <c r="G15" s="11">
        <v>46</v>
      </c>
      <c r="H15" s="11">
        <v>126</v>
      </c>
      <c r="I15" s="11">
        <v>45</v>
      </c>
      <c r="J15" s="11">
        <v>508</v>
      </c>
      <c r="K15" s="11">
        <v>243</v>
      </c>
      <c r="L15" s="11">
        <v>-538</v>
      </c>
      <c r="M15" s="11">
        <v>-247</v>
      </c>
      <c r="N15" s="28">
        <v>160</v>
      </c>
      <c r="O15" s="11">
        <v>-10</v>
      </c>
      <c r="P15" s="11"/>
      <c r="Q15" s="11"/>
      <c r="R15" s="11">
        <v>2745</v>
      </c>
      <c r="S15" s="11">
        <v>2005</v>
      </c>
      <c r="T15" s="11">
        <v>1807</v>
      </c>
      <c r="U15" s="11">
        <v>803</v>
      </c>
      <c r="V15" s="19">
        <v>258</v>
      </c>
      <c r="W15" s="28">
        <v>1000</v>
      </c>
      <c r="X15" s="28">
        <v>1000</v>
      </c>
      <c r="Y15" s="28">
        <v>1000</v>
      </c>
      <c r="Z15" s="28">
        <v>1000</v>
      </c>
      <c r="AA15" s="28">
        <v>1000</v>
      </c>
      <c r="AB15" s="28">
        <v>1000</v>
      </c>
      <c r="AC15" s="28">
        <v>1000</v>
      </c>
      <c r="AD15" s="28">
        <v>1000</v>
      </c>
      <c r="AE15" s="28">
        <v>1000</v>
      </c>
      <c r="AF15" s="28">
        <v>1000</v>
      </c>
      <c r="AG15" s="28">
        <v>1000</v>
      </c>
      <c r="AH15" s="28">
        <v>1000</v>
      </c>
      <c r="AI15" s="28">
        <v>1000</v>
      </c>
      <c r="AJ15" s="28">
        <v>1000</v>
      </c>
      <c r="AK15" s="28">
        <v>1000</v>
      </c>
      <c r="AL15" s="28">
        <v>1000</v>
      </c>
      <c r="AM15" s="28">
        <v>1000</v>
      </c>
      <c r="AN15" s="28">
        <v>1000</v>
      </c>
      <c r="AO15" s="28">
        <v>1000</v>
      </c>
    </row>
    <row r="16" spans="1:56" x14ac:dyDescent="0.3">
      <c r="C16" t="s">
        <v>31</v>
      </c>
      <c r="E16" s="11">
        <f>E15+E14</f>
        <v>25918</v>
      </c>
      <c r="F16" s="11">
        <f t="shared" ref="F16" si="119">F15+F14</f>
        <v>13135</v>
      </c>
      <c r="G16" s="11">
        <f t="shared" ref="G16" si="120">G15+G14</f>
        <v>13137</v>
      </c>
      <c r="H16" s="11">
        <f t="shared" ref="H16" si="121">H15+H14</f>
        <v>14901</v>
      </c>
      <c r="I16" s="11">
        <f>I15+I14</f>
        <v>33579</v>
      </c>
      <c r="J16" s="11">
        <f t="shared" ref="J16:O16" si="122">J15+J14</f>
        <v>28011</v>
      </c>
      <c r="K16" s="11">
        <f t="shared" si="122"/>
        <v>24369</v>
      </c>
      <c r="L16" s="11">
        <f t="shared" si="122"/>
        <v>23248</v>
      </c>
      <c r="M16" s="11">
        <f t="shared" si="122"/>
        <v>41241</v>
      </c>
      <c r="N16" s="28">
        <f t="shared" si="122"/>
        <v>30139</v>
      </c>
      <c r="O16" s="11">
        <f t="shared" si="122"/>
        <v>23066</v>
      </c>
      <c r="P16" s="11"/>
      <c r="Q16" s="11"/>
      <c r="R16" s="11">
        <f t="shared" ref="R16:W16" si="123">R15+R14</f>
        <v>64089</v>
      </c>
      <c r="S16" s="11">
        <f t="shared" si="123"/>
        <v>72903</v>
      </c>
      <c r="T16" s="11">
        <f t="shared" si="123"/>
        <v>65737</v>
      </c>
      <c r="U16" s="11">
        <f t="shared" si="123"/>
        <v>67091</v>
      </c>
      <c r="V16" s="19">
        <f t="shared" si="123"/>
        <v>109207</v>
      </c>
      <c r="W16" s="28">
        <f t="shared" si="123"/>
        <v>115883.17000000001</v>
      </c>
      <c r="X16" s="28">
        <f t="shared" ref="X16" si="124">X15+X14</f>
        <v>121989.0175</v>
      </c>
      <c r="Y16" s="28">
        <f t="shared" ref="Y16" si="125">Y15+Y14</f>
        <v>128271.78286900002</v>
      </c>
      <c r="Z16" s="28">
        <f t="shared" ref="Z16" si="126">Z15+Z14</f>
        <v>134736.87383479002</v>
      </c>
      <c r="AA16" s="28">
        <f t="shared" ref="AA16" si="127">AA15+AA14</f>
        <v>141389.87130188779</v>
      </c>
      <c r="AB16" s="28">
        <f t="shared" ref="AB16" si="128">AB15+AB14</f>
        <v>148236.53538369338</v>
      </c>
      <c r="AC16" s="28">
        <f t="shared" ref="AC16" si="129">AC15+AC14</f>
        <v>155282.81165705703</v>
      </c>
      <c r="AD16" s="28">
        <f t="shared" ref="AD16" si="130">AD15+AD14</f>
        <v>162534.83764777466</v>
      </c>
      <c r="AE16" s="28">
        <f t="shared" ref="AE16" si="131">AE15+AE14</f>
        <v>169998.94955586101</v>
      </c>
      <c r="AF16" s="28">
        <f t="shared" ref="AF16" si="132">AF15+AF14</f>
        <v>177681.68922979492</v>
      </c>
      <c r="AG16" s="28">
        <f t="shared" ref="AG16" si="133">AG15+AG14</f>
        <v>185589.81139929069</v>
      </c>
      <c r="AH16" s="28">
        <f t="shared" ref="AH16" si="134">AH15+AH14</f>
        <v>193730.29117652492</v>
      </c>
      <c r="AI16" s="28">
        <f t="shared" ref="AI16" si="135">AI15+AI14</f>
        <v>202110.33183613591</v>
      </c>
      <c r="AJ16" s="28">
        <f t="shared" ref="AJ16" si="136">AJ15+AJ14</f>
        <v>210737.3728847169</v>
      </c>
      <c r="AK16" s="28">
        <f t="shared" ref="AK16" si="137">AK15+AK14</f>
        <v>219619.09843094536</v>
      </c>
      <c r="AL16" s="28">
        <f t="shared" ref="AL16" si="138">AL15+AL14</f>
        <v>228763.44586792646</v>
      </c>
      <c r="AM16" s="28">
        <f t="shared" ref="AM16" si="139">AM15+AM14</f>
        <v>238178.61487978336</v>
      </c>
      <c r="AN16" s="28">
        <f t="shared" ref="AN16" si="140">AN15+AN14</f>
        <v>247873.07678500022</v>
      </c>
      <c r="AO16" s="28">
        <f t="shared" ref="AO16" si="141">AO15+AO14</f>
        <v>257855.58422951034</v>
      </c>
    </row>
    <row r="17" spans="2:107" x14ac:dyDescent="0.3">
      <c r="C17" t="s">
        <v>18</v>
      </c>
      <c r="E17" s="11">
        <v>3682</v>
      </c>
      <c r="F17" s="11">
        <v>1886</v>
      </c>
      <c r="G17" s="11">
        <v>1884</v>
      </c>
      <c r="H17" s="11">
        <v>2228</v>
      </c>
      <c r="I17" s="11">
        <v>4824</v>
      </c>
      <c r="J17" s="11">
        <v>4381</v>
      </c>
      <c r="K17" s="11">
        <v>2625</v>
      </c>
      <c r="L17" s="11">
        <v>2697</v>
      </c>
      <c r="M17" s="11">
        <v>6611</v>
      </c>
      <c r="N17" s="28">
        <v>5129</v>
      </c>
      <c r="O17" s="11">
        <v>3624</v>
      </c>
      <c r="P17" s="11"/>
      <c r="Q17" s="11"/>
      <c r="R17" s="11">
        <v>15738</v>
      </c>
      <c r="S17" s="11">
        <v>13372</v>
      </c>
      <c r="T17" s="11">
        <v>10481</v>
      </c>
      <c r="U17" s="11">
        <v>9680</v>
      </c>
      <c r="V17" s="19">
        <v>14527</v>
      </c>
      <c r="W17" s="28">
        <f>W16*0.15</f>
        <v>17382.4755</v>
      </c>
      <c r="X17" s="28">
        <f t="shared" ref="X17:AO17" si="142">X16*0.15</f>
        <v>18298.352625</v>
      </c>
      <c r="Y17" s="28">
        <f t="shared" si="142"/>
        <v>19240.767430350003</v>
      </c>
      <c r="Z17" s="28">
        <f t="shared" si="142"/>
        <v>20210.531075218503</v>
      </c>
      <c r="AA17" s="28">
        <f t="shared" si="142"/>
        <v>21208.480695283168</v>
      </c>
      <c r="AB17" s="28">
        <f t="shared" si="142"/>
        <v>22235.480307554008</v>
      </c>
      <c r="AC17" s="28">
        <f t="shared" si="142"/>
        <v>23292.421748558554</v>
      </c>
      <c r="AD17" s="28">
        <f t="shared" si="142"/>
        <v>24380.2256471662</v>
      </c>
      <c r="AE17" s="28">
        <f t="shared" si="142"/>
        <v>25499.842433379152</v>
      </c>
      <c r="AF17" s="28">
        <f t="shared" si="142"/>
        <v>26652.253384469237</v>
      </c>
      <c r="AG17" s="28">
        <f t="shared" si="142"/>
        <v>27838.471709893602</v>
      </c>
      <c r="AH17" s="28">
        <f t="shared" si="142"/>
        <v>29059.543676478737</v>
      </c>
      <c r="AI17" s="28">
        <f t="shared" si="142"/>
        <v>30316.549775420386</v>
      </c>
      <c r="AJ17" s="28">
        <f t="shared" si="142"/>
        <v>31610.605932707535</v>
      </c>
      <c r="AK17" s="28">
        <f t="shared" si="142"/>
        <v>32942.864764641803</v>
      </c>
      <c r="AL17" s="28">
        <f t="shared" si="142"/>
        <v>34314.516880188967</v>
      </c>
      <c r="AM17" s="28">
        <f t="shared" si="142"/>
        <v>35726.792231967505</v>
      </c>
      <c r="AN17" s="28">
        <f t="shared" si="142"/>
        <v>37180.961517750031</v>
      </c>
      <c r="AO17" s="28">
        <f t="shared" si="142"/>
        <v>38678.337634426549</v>
      </c>
    </row>
    <row r="18" spans="2:107" x14ac:dyDescent="0.3">
      <c r="C18" s="2" t="s">
        <v>19</v>
      </c>
      <c r="D18" s="2"/>
      <c r="E18" s="12">
        <f>E16-E17</f>
        <v>22236</v>
      </c>
      <c r="F18" s="12">
        <f t="shared" ref="F18" si="143">F16-F17</f>
        <v>11249</v>
      </c>
      <c r="G18" s="12">
        <f t="shared" ref="G18" si="144">G16-G17</f>
        <v>11253</v>
      </c>
      <c r="H18" s="12">
        <f t="shared" ref="H18" si="145">H16-H17</f>
        <v>12673</v>
      </c>
      <c r="I18" s="12">
        <f>I16-I17</f>
        <v>28755</v>
      </c>
      <c r="J18" s="12">
        <f t="shared" ref="J18:O18" si="146">J16-J17</f>
        <v>23630</v>
      </c>
      <c r="K18" s="12">
        <f t="shared" si="146"/>
        <v>21744</v>
      </c>
      <c r="L18" s="12">
        <f t="shared" si="146"/>
        <v>20551</v>
      </c>
      <c r="M18" s="12">
        <f t="shared" si="146"/>
        <v>34630</v>
      </c>
      <c r="N18" s="27">
        <f t="shared" si="146"/>
        <v>25010</v>
      </c>
      <c r="O18" s="12">
        <f t="shared" si="146"/>
        <v>19442</v>
      </c>
      <c r="P18" s="12"/>
      <c r="Q18" s="12"/>
      <c r="R18" s="12">
        <f t="shared" ref="R18:W18" si="147">R16-R17</f>
        <v>48351</v>
      </c>
      <c r="S18" s="12">
        <f t="shared" si="147"/>
        <v>59531</v>
      </c>
      <c r="T18" s="12">
        <f t="shared" si="147"/>
        <v>55256</v>
      </c>
      <c r="U18" s="12">
        <f t="shared" si="147"/>
        <v>57411</v>
      </c>
      <c r="V18" s="18">
        <f t="shared" si="147"/>
        <v>94680</v>
      </c>
      <c r="W18" s="27">
        <f t="shared" si="147"/>
        <v>98500.694500000012</v>
      </c>
      <c r="X18" s="27">
        <f t="shared" ref="X18" si="148">X16-X17</f>
        <v>103690.664875</v>
      </c>
      <c r="Y18" s="27">
        <f t="shared" ref="Y18" si="149">Y16-Y17</f>
        <v>109031.01543865001</v>
      </c>
      <c r="Z18" s="27">
        <f t="shared" ref="Z18" si="150">Z16-Z17</f>
        <v>114526.34275957152</v>
      </c>
      <c r="AA18" s="27">
        <f t="shared" ref="AA18" si="151">AA16-AA17</f>
        <v>120181.39060660462</v>
      </c>
      <c r="AB18" s="27">
        <f t="shared" ref="AB18" si="152">AB16-AB17</f>
        <v>126001.05507613937</v>
      </c>
      <c r="AC18" s="27">
        <f t="shared" ref="AC18" si="153">AC16-AC17</f>
        <v>131990.38990849847</v>
      </c>
      <c r="AD18" s="27">
        <f t="shared" ref="AD18" si="154">AD16-AD17</f>
        <v>138154.61200060847</v>
      </c>
      <c r="AE18" s="27">
        <f t="shared" ref="AE18" si="155">AE16-AE17</f>
        <v>144499.10712248186</v>
      </c>
      <c r="AF18" s="27">
        <f t="shared" ref="AF18" si="156">AF16-AF17</f>
        <v>151029.4358453257</v>
      </c>
      <c r="AG18" s="27">
        <f t="shared" ref="AG18" si="157">AG16-AG17</f>
        <v>157751.33968939708</v>
      </c>
      <c r="AH18" s="27">
        <f t="shared" ref="AH18" si="158">AH16-AH17</f>
        <v>164670.74750004619</v>
      </c>
      <c r="AI18" s="27">
        <f t="shared" ref="AI18" si="159">AI16-AI17</f>
        <v>171793.78206071552</v>
      </c>
      <c r="AJ18" s="27">
        <f t="shared" ref="AJ18" si="160">AJ16-AJ17</f>
        <v>179126.76695200935</v>
      </c>
      <c r="AK18" s="27">
        <f t="shared" ref="AK18" si="161">AK16-AK17</f>
        <v>186676.23366630357</v>
      </c>
      <c r="AL18" s="27">
        <f t="shared" ref="AL18" si="162">AL16-AL17</f>
        <v>194448.92898773751</v>
      </c>
      <c r="AM18" s="27">
        <f t="shared" ref="AM18" si="163">AM16-AM17</f>
        <v>202451.82264781586</v>
      </c>
      <c r="AN18" s="27">
        <f t="shared" ref="AN18" si="164">AN16-AN17</f>
        <v>210692.11526725019</v>
      </c>
      <c r="AO18" s="27">
        <f t="shared" ref="AO18" si="165">AO16-AO17</f>
        <v>219177.24659508379</v>
      </c>
      <c r="AP18" s="25">
        <f>AO18*(1+$AR26)</f>
        <v>214793.70166318212</v>
      </c>
      <c r="AQ18" s="25">
        <f>AP18*(1+$AR26)</f>
        <v>210497.82762991847</v>
      </c>
      <c r="AR18" s="25">
        <f>AQ18*(1+$AR26)</f>
        <v>206287.8710773201</v>
      </c>
      <c r="AS18" s="25">
        <f>AR18*(1+$AR26)</f>
        <v>202162.11365577369</v>
      </c>
      <c r="AT18" s="25">
        <f>AS18*(1+$AR26)</f>
        <v>198118.87138265822</v>
      </c>
      <c r="AU18" s="25">
        <f t="shared" ref="AU18:DC18" si="166">AT18*(1+$AR26)</f>
        <v>194156.49395500505</v>
      </c>
      <c r="AV18" s="25">
        <f t="shared" si="166"/>
        <v>190273.36407590494</v>
      </c>
      <c r="AW18" s="25">
        <f t="shared" si="166"/>
        <v>186467.89679438685</v>
      </c>
      <c r="AX18" s="25">
        <f t="shared" si="166"/>
        <v>182738.53885849912</v>
      </c>
      <c r="AY18" s="25">
        <f t="shared" si="166"/>
        <v>179083.76808132912</v>
      </c>
      <c r="AZ18" s="25">
        <f t="shared" si="166"/>
        <v>175502.09271970254</v>
      </c>
      <c r="BA18" s="25">
        <f t="shared" si="166"/>
        <v>171992.0508653085</v>
      </c>
      <c r="BB18" s="25">
        <f t="shared" si="166"/>
        <v>168552.20984800233</v>
      </c>
      <c r="BC18" s="25">
        <f t="shared" si="166"/>
        <v>165181.16565104228</v>
      </c>
      <c r="BD18" s="25">
        <f t="shared" si="166"/>
        <v>161877.54233802142</v>
      </c>
      <c r="BE18" s="25">
        <f t="shared" si="166"/>
        <v>158639.991491261</v>
      </c>
      <c r="BF18" s="25">
        <f t="shared" si="166"/>
        <v>155467.19166143576</v>
      </c>
      <c r="BG18" s="25">
        <f t="shared" si="166"/>
        <v>152357.84782820704</v>
      </c>
      <c r="BH18" s="25">
        <f t="shared" si="166"/>
        <v>149310.6908716429</v>
      </c>
      <c r="BI18" s="25">
        <f t="shared" si="166"/>
        <v>146324.47705421003</v>
      </c>
      <c r="BJ18" s="25">
        <f t="shared" si="166"/>
        <v>143397.98751312582</v>
      </c>
      <c r="BK18" s="25">
        <f t="shared" si="166"/>
        <v>140530.02776286329</v>
      </c>
      <c r="BL18" s="25">
        <f t="shared" si="166"/>
        <v>137719.42720760603</v>
      </c>
      <c r="BM18" s="25">
        <f t="shared" si="166"/>
        <v>134965.03866345392</v>
      </c>
      <c r="BN18" s="25">
        <f t="shared" si="166"/>
        <v>132265.73789018483</v>
      </c>
      <c r="BO18" s="25">
        <f t="shared" si="166"/>
        <v>129620.42313238113</v>
      </c>
      <c r="BP18" s="25">
        <f t="shared" si="166"/>
        <v>127028.0146697335</v>
      </c>
      <c r="BQ18" s="25">
        <f t="shared" si="166"/>
        <v>124487.45437633882</v>
      </c>
      <c r="BR18" s="25">
        <f t="shared" si="166"/>
        <v>121997.70528881204</v>
      </c>
      <c r="BS18" s="25">
        <f t="shared" si="166"/>
        <v>119557.7511830358</v>
      </c>
      <c r="BT18" s="25">
        <f t="shared" si="166"/>
        <v>117166.59615937508</v>
      </c>
      <c r="BU18" s="25">
        <f t="shared" si="166"/>
        <v>114823.26423618758</v>
      </c>
      <c r="BV18" s="25">
        <f t="shared" si="166"/>
        <v>112526.79895146382</v>
      </c>
      <c r="BW18" s="25">
        <f t="shared" si="166"/>
        <v>110276.26297243455</v>
      </c>
      <c r="BX18" s="25">
        <f t="shared" si="166"/>
        <v>108070.73771298585</v>
      </c>
      <c r="BY18" s="25">
        <f t="shared" si="166"/>
        <v>105909.32295872613</v>
      </c>
      <c r="BZ18" s="25">
        <f t="shared" si="166"/>
        <v>103791.13649955161</v>
      </c>
      <c r="CA18" s="25">
        <f t="shared" si="166"/>
        <v>101715.31376956057</v>
      </c>
      <c r="CB18" s="25">
        <f t="shared" si="166"/>
        <v>99681.00749416936</v>
      </c>
      <c r="CC18" s="25">
        <f t="shared" si="166"/>
        <v>97687.387344285977</v>
      </c>
      <c r="CD18" s="25">
        <f t="shared" si="166"/>
        <v>95733.639597400252</v>
      </c>
      <c r="CE18" s="25">
        <f t="shared" si="166"/>
        <v>93818.966805452248</v>
      </c>
      <c r="CF18" s="25">
        <f t="shared" si="166"/>
        <v>91942.587469343198</v>
      </c>
      <c r="CG18" s="25">
        <f t="shared" si="166"/>
        <v>90103.735719956327</v>
      </c>
      <c r="CH18" s="25">
        <f t="shared" si="166"/>
        <v>88301.661005557195</v>
      </c>
      <c r="CI18" s="25">
        <f t="shared" si="166"/>
        <v>86535.62778544605</v>
      </c>
      <c r="CJ18" s="25">
        <f t="shared" si="166"/>
        <v>84804.915229737133</v>
      </c>
      <c r="CK18" s="25">
        <f t="shared" si="166"/>
        <v>83108.816925142382</v>
      </c>
      <c r="CL18" s="25">
        <f t="shared" si="166"/>
        <v>81446.640586639536</v>
      </c>
      <c r="CM18" s="25">
        <f t="shared" si="166"/>
        <v>79817.707774906739</v>
      </c>
      <c r="CN18" s="25">
        <f t="shared" si="166"/>
        <v>78221.353619408605</v>
      </c>
      <c r="CO18" s="25">
        <f t="shared" si="166"/>
        <v>76656.926547020426</v>
      </c>
      <c r="CP18" s="25">
        <f t="shared" si="166"/>
        <v>75123.788016080012</v>
      </c>
      <c r="CQ18" s="25">
        <f t="shared" si="166"/>
        <v>73621.312255758414</v>
      </c>
      <c r="CR18" s="25">
        <f t="shared" si="166"/>
        <v>72148.88601064324</v>
      </c>
      <c r="CS18" s="25">
        <f t="shared" si="166"/>
        <v>70705.90829043038</v>
      </c>
      <c r="CT18" s="25">
        <f t="shared" si="166"/>
        <v>69291.790124621766</v>
      </c>
      <c r="CU18" s="25">
        <f t="shared" si="166"/>
        <v>67905.954322129328</v>
      </c>
      <c r="CV18" s="25">
        <f t="shared" si="166"/>
        <v>66547.83523568674</v>
      </c>
      <c r="CW18" s="25">
        <f t="shared" si="166"/>
        <v>65216.878530973001</v>
      </c>
      <c r="CX18" s="25">
        <f t="shared" si="166"/>
        <v>63912.540960353537</v>
      </c>
      <c r="CY18" s="25">
        <f t="shared" si="166"/>
        <v>62634.290141146463</v>
      </c>
      <c r="CZ18" s="25">
        <f t="shared" si="166"/>
        <v>61381.60433832353</v>
      </c>
      <c r="DA18" s="25">
        <f t="shared" si="166"/>
        <v>60153.972251557061</v>
      </c>
      <c r="DB18" s="25">
        <f t="shared" si="166"/>
        <v>58950.892806525917</v>
      </c>
      <c r="DC18" s="25">
        <f t="shared" si="166"/>
        <v>57771.874950395395</v>
      </c>
    </row>
    <row r="19" spans="2:107" x14ac:dyDescent="0.3">
      <c r="B19" s="33" t="s">
        <v>55</v>
      </c>
      <c r="C19" t="s">
        <v>36</v>
      </c>
      <c r="E19" s="1">
        <v>4415.04</v>
      </c>
      <c r="F19" s="1">
        <v>4360.1009999999997</v>
      </c>
      <c r="G19" s="1">
        <v>4312.5730000000003</v>
      </c>
      <c r="H19" s="1">
        <v>17057.621999999999</v>
      </c>
      <c r="I19" s="1">
        <v>16935.118999999999</v>
      </c>
      <c r="J19" s="1">
        <v>16753.475999999999</v>
      </c>
      <c r="K19" s="1">
        <v>16629.370999999999</v>
      </c>
      <c r="L19" s="1">
        <v>16487.120999999999</v>
      </c>
      <c r="M19" s="1">
        <v>16391.723999999998</v>
      </c>
      <c r="N19" s="29">
        <v>16185.181</v>
      </c>
      <c r="O19" s="29">
        <v>16162.945</v>
      </c>
      <c r="P19" s="1"/>
      <c r="Q19" s="1"/>
      <c r="R19" s="1">
        <v>5217.2420000000002</v>
      </c>
      <c r="S19" s="1">
        <v>4955.3770000000004</v>
      </c>
      <c r="T19" s="1">
        <v>18471.335999999999</v>
      </c>
      <c r="U19" s="1">
        <v>17352.118999999999</v>
      </c>
      <c r="V19" s="20">
        <v>16701.272000000001</v>
      </c>
      <c r="W19" s="29">
        <v>16701.272000000001</v>
      </c>
      <c r="X19" s="29">
        <v>16701.272000000001</v>
      </c>
      <c r="Y19" s="29">
        <v>16701.272000000001</v>
      </c>
      <c r="Z19" s="29">
        <v>16701.272000000001</v>
      </c>
      <c r="AA19" s="29">
        <v>16701.272000000001</v>
      </c>
      <c r="AB19" s="29">
        <v>16701.272000000001</v>
      </c>
      <c r="AC19" s="29">
        <v>16701.272000000001</v>
      </c>
      <c r="AD19" s="29">
        <v>16701.272000000001</v>
      </c>
      <c r="AE19" s="29">
        <v>16701.272000000001</v>
      </c>
      <c r="AF19" s="29">
        <v>16701.272000000001</v>
      </c>
      <c r="AG19" s="29">
        <v>16701.272000000001</v>
      </c>
      <c r="AH19" s="29">
        <v>16701.272000000001</v>
      </c>
      <c r="AI19" s="29">
        <v>16701.272000000001</v>
      </c>
      <c r="AJ19" s="29">
        <v>16701.272000000001</v>
      </c>
      <c r="AK19" s="29">
        <v>16701.272000000001</v>
      </c>
      <c r="AL19" s="29">
        <v>16701.272000000001</v>
      </c>
      <c r="AM19" s="29">
        <v>16701.272000000001</v>
      </c>
      <c r="AN19" s="29">
        <v>16701.272000000001</v>
      </c>
      <c r="AO19" s="29">
        <v>16701.272000000001</v>
      </c>
    </row>
    <row r="20" spans="2:107" x14ac:dyDescent="0.3">
      <c r="B20" s="33"/>
      <c r="C20" t="s">
        <v>37</v>
      </c>
      <c r="E20" s="13">
        <f>E18/E19</f>
        <v>5.0364209610784956</v>
      </c>
      <c r="F20" s="13">
        <f t="shared" ref="F20" si="167">F18/F19</f>
        <v>2.5799861058264479</v>
      </c>
      <c r="G20" s="13">
        <f t="shared" ref="G20" si="168">G18/G19</f>
        <v>2.6093471345296644</v>
      </c>
      <c r="H20" s="13">
        <f t="shared" ref="H20" si="169">H18/H19</f>
        <v>0.74295232946304002</v>
      </c>
      <c r="I20" s="13">
        <f>I18/I19</f>
        <v>1.6979508676614556</v>
      </c>
      <c r="J20" s="13">
        <f t="shared" ref="J20:O20" si="170">J18/J19</f>
        <v>1.4104535679640453</v>
      </c>
      <c r="K20" s="13">
        <f t="shared" si="170"/>
        <v>1.3075659927245595</v>
      </c>
      <c r="L20" s="13">
        <f t="shared" si="170"/>
        <v>1.2464880921296084</v>
      </c>
      <c r="M20" s="13">
        <f t="shared" si="170"/>
        <v>2.1126514819307598</v>
      </c>
      <c r="N20" s="30">
        <f t="shared" si="170"/>
        <v>1.5452406741697853</v>
      </c>
      <c r="O20" s="13">
        <f t="shared" si="170"/>
        <v>1.2028748473746584</v>
      </c>
      <c r="P20" s="13"/>
      <c r="Q20" s="13"/>
      <c r="R20" s="13">
        <f t="shared" ref="R20:W20" si="171">R18/R19</f>
        <v>9.2675402061088974</v>
      </c>
      <c r="S20" s="13">
        <f t="shared" si="171"/>
        <v>12.0134149228202</v>
      </c>
      <c r="T20" s="13">
        <f t="shared" si="171"/>
        <v>2.9914457730615696</v>
      </c>
      <c r="U20" s="13">
        <f t="shared" si="171"/>
        <v>3.3085872682177895</v>
      </c>
      <c r="V20" s="21">
        <f t="shared" si="171"/>
        <v>5.6690292811230183</v>
      </c>
      <c r="W20" s="30">
        <f t="shared" si="171"/>
        <v>5.8977959582958714</v>
      </c>
      <c r="X20" s="30">
        <f t="shared" ref="X20" si="172">X18/X19</f>
        <v>6.2085489581272606</v>
      </c>
      <c r="Y20" s="30">
        <f t="shared" ref="Y20" si="173">Y18/Y19</f>
        <v>6.5283060738517404</v>
      </c>
      <c r="Z20" s="30">
        <f t="shared" ref="Z20" si="174">Z18/Z19</f>
        <v>6.8573425281362708</v>
      </c>
      <c r="AA20" s="30">
        <f t="shared" ref="AA20" si="175">AA18/AA19</f>
        <v>7.195942357360841</v>
      </c>
      <c r="AB20" s="30">
        <f t="shared" ref="AB20" si="176">AB18/AB19</f>
        <v>7.5443987186209149</v>
      </c>
      <c r="AC20" s="30">
        <f t="shared" ref="AC20" si="177">AC18/AC19</f>
        <v>7.9030142080494503</v>
      </c>
      <c r="AD20" s="30">
        <f t="shared" ref="AD20" si="178">AD18/AD19</f>
        <v>8.2721011908918349</v>
      </c>
      <c r="AE20" s="30">
        <f t="shared" ref="AE20" si="179">AE18/AE19</f>
        <v>8.6519821437841298</v>
      </c>
      <c r="AF20" s="30">
        <f t="shared" ref="AF20" si="180">AF18/AF19</f>
        <v>9.0429900097025957</v>
      </c>
      <c r="AG20" s="30">
        <f t="shared" ref="AG20" si="181">AG18/AG19</f>
        <v>9.4454685660707209</v>
      </c>
      <c r="AH20" s="30">
        <f t="shared" ref="AH20" si="182">AH18/AH19</f>
        <v>9.8597728065291186</v>
      </c>
      <c r="AI20" s="30">
        <f t="shared" ref="AI20" si="183">AI18/AI19</f>
        <v>10.286269336893351</v>
      </c>
      <c r="AJ20" s="30">
        <f t="shared" ref="AJ20" si="184">AJ18/AJ19</f>
        <v>10.725336785845373</v>
      </c>
      <c r="AK20" s="30">
        <f t="shared" ref="AK20" si="185">AK18/AK19</f>
        <v>11.177366230925617</v>
      </c>
      <c r="AL20" s="30">
        <f t="shared" ref="AL20" si="186">AL18/AL19</f>
        <v>11.642761640415024</v>
      </c>
      <c r="AM20" s="30">
        <f t="shared" ref="AM20" si="187">AM18/AM19</f>
        <v>12.121940331719395</v>
      </c>
      <c r="AN20" s="30">
        <f t="shared" ref="AN20" si="188">AN18/AN19</f>
        <v>12.615333446892558</v>
      </c>
      <c r="AO20" s="30">
        <f t="shared" ref="AO20" si="189">AO18/AO19</f>
        <v>13.123386445959552</v>
      </c>
    </row>
    <row r="21" spans="2:107" x14ac:dyDescent="0.3">
      <c r="B21" s="14"/>
      <c r="E21" s="13"/>
      <c r="F21" s="13"/>
      <c r="G21" s="13"/>
      <c r="H21" s="13"/>
      <c r="I21" s="13"/>
      <c r="J21" s="13"/>
      <c r="K21" s="13"/>
      <c r="L21" s="13"/>
      <c r="M21" s="13"/>
      <c r="N21" s="30"/>
      <c r="O21" s="13"/>
      <c r="P21" s="13"/>
      <c r="Q21" s="13"/>
      <c r="R21" s="13"/>
      <c r="S21" s="13"/>
      <c r="T21" s="13"/>
      <c r="U21" s="13"/>
      <c r="V21" s="21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2:107" x14ac:dyDescent="0.3">
      <c r="C22" t="s">
        <v>67</v>
      </c>
      <c r="E22" s="11"/>
      <c r="F22" s="11"/>
      <c r="G22" s="11"/>
      <c r="H22" s="11"/>
      <c r="I22" s="22">
        <f>(I6/E6)-1</f>
        <v>0.21368126422635836</v>
      </c>
      <c r="J22" s="22">
        <f>(J6/F6)-1</f>
        <v>0.53626121105070901</v>
      </c>
      <c r="K22" s="22">
        <f>(K6/G6)-1</f>
        <v>0.36439641450950822</v>
      </c>
      <c r="L22" s="22">
        <f>(L6/H6)-1</f>
        <v>0.28844786546724777</v>
      </c>
      <c r="M22" s="31">
        <f>(M6/I6)-1</f>
        <v>0.11222283042740866</v>
      </c>
      <c r="N22" s="31">
        <f>(N6/J6)-1</f>
        <v>8.5885872477228009E-2</v>
      </c>
      <c r="O22" s="22">
        <f>(O6/K6)-1</f>
        <v>1.8726821720657316E-2</v>
      </c>
      <c r="P22" s="11"/>
      <c r="Q22" s="11"/>
      <c r="R22" s="11"/>
      <c r="S22" s="11"/>
      <c r="T22" s="11"/>
      <c r="U22" s="11"/>
      <c r="V22" s="19"/>
      <c r="W22" s="2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2:107" x14ac:dyDescent="0.3">
      <c r="C23" t="s">
        <v>32</v>
      </c>
      <c r="E23" s="5">
        <f>E10/E6</f>
        <v>0.38354806739345887</v>
      </c>
      <c r="F23" s="5">
        <f t="shared" ref="F23:H23" si="190">F10/F6</f>
        <v>0.38361943305952362</v>
      </c>
      <c r="G23" s="5">
        <f t="shared" si="190"/>
        <v>0.37999497361146017</v>
      </c>
      <c r="H23" s="5">
        <f t="shared" si="190"/>
        <v>0.38160375900336951</v>
      </c>
      <c r="I23" s="5">
        <f>I10/I6</f>
        <v>0.39777815665969724</v>
      </c>
      <c r="J23" s="5">
        <f t="shared" ref="J23:N23" si="191">J10/J6</f>
        <v>0.42506474370423292</v>
      </c>
      <c r="K23" s="5">
        <f t="shared" si="191"/>
        <v>0.43292727853230839</v>
      </c>
      <c r="L23" s="5">
        <f t="shared" si="191"/>
        <v>0.42195297504798462</v>
      </c>
      <c r="M23" s="5">
        <f t="shared" si="191"/>
        <v>0.43763766186615033</v>
      </c>
      <c r="N23" s="31">
        <f t="shared" si="191"/>
        <v>0.43749871502292398</v>
      </c>
      <c r="O23" s="5">
        <f t="shared" ref="O23" si="192">O10/O6</f>
        <v>0.43256307332537758</v>
      </c>
      <c r="P23" s="5"/>
      <c r="Q23" s="5"/>
      <c r="R23" s="5">
        <f t="shared" ref="R23" si="193">R10/R6</f>
        <v>0.38469860491899105</v>
      </c>
      <c r="S23" s="5">
        <f t="shared" ref="S23" si="194">S10/S6</f>
        <v>0.38343718820007905</v>
      </c>
      <c r="T23" s="5">
        <f t="shared" ref="T23:V23" si="195">T10/T6</f>
        <v>0.37817768109034722</v>
      </c>
      <c r="U23" s="5">
        <f t="shared" si="195"/>
        <v>0.38233247727810865</v>
      </c>
      <c r="V23" s="22">
        <f t="shared" si="195"/>
        <v>0.41779359625167778</v>
      </c>
      <c r="W23" s="31">
        <f t="shared" ref="W23:AO23" si="196">W10/W6</f>
        <v>0.42394873146684675</v>
      </c>
      <c r="X23" s="31">
        <f t="shared" si="196"/>
        <v>0.4300279748385758</v>
      </c>
      <c r="Y23" s="31">
        <f t="shared" si="196"/>
        <v>0.43603172535981777</v>
      </c>
      <c r="Z23" s="31">
        <f t="shared" si="196"/>
        <v>0.44196037740532534</v>
      </c>
      <c r="AA23" s="31">
        <f t="shared" si="196"/>
        <v>0.44781432095873863</v>
      </c>
      <c r="AB23" s="31">
        <f t="shared" si="196"/>
        <v>0.45359394184237067</v>
      </c>
      <c r="AC23" s="31">
        <f t="shared" si="196"/>
        <v>0.45929962194957191</v>
      </c>
      <c r="AD23" s="31">
        <f t="shared" si="196"/>
        <v>0.46493173947953931</v>
      </c>
      <c r="AE23" s="31">
        <f t="shared" si="196"/>
        <v>0.47049066917442844</v>
      </c>
      <c r="AF23" s="31">
        <f t="shared" si="196"/>
        <v>0.47597678255861681</v>
      </c>
      <c r="AG23" s="31">
        <f t="shared" si="196"/>
        <v>0.48139044817995186</v>
      </c>
      <c r="AH23" s="31">
        <f t="shared" si="196"/>
        <v>0.48673203185281066</v>
      </c>
      <c r="AI23" s="31">
        <f t="shared" si="196"/>
        <v>0.49200189690278562</v>
      </c>
      <c r="AJ23" s="31">
        <f t="shared" si="196"/>
        <v>0.49720040441279822</v>
      </c>
      <c r="AK23" s="31">
        <f t="shared" si="196"/>
        <v>0.50232791347043615</v>
      </c>
      <c r="AL23" s="31">
        <f t="shared" si="196"/>
        <v>0.5073847814162934</v>
      </c>
      <c r="AM23" s="31">
        <f t="shared" si="196"/>
        <v>0.51237136409308703</v>
      </c>
      <c r="AN23" s="31">
        <f t="shared" si="196"/>
        <v>0.51728801609531205</v>
      </c>
      <c r="AO23" s="31">
        <f t="shared" si="196"/>
        <v>0.52213509101918354</v>
      </c>
    </row>
    <row r="24" spans="2:107" x14ac:dyDescent="0.3">
      <c r="C24" t="s">
        <v>33</v>
      </c>
      <c r="E24" s="5">
        <f>E14/E6</f>
        <v>0.2784717759940753</v>
      </c>
      <c r="F24" s="5">
        <f t="shared" ref="F24:H24" si="197">F14/F6</f>
        <v>0.22041397287054346</v>
      </c>
      <c r="G24" s="5">
        <f t="shared" si="197"/>
        <v>0.21933484124989527</v>
      </c>
      <c r="H24" s="5">
        <f t="shared" si="197"/>
        <v>0.2283687285542057</v>
      </c>
      <c r="I24" s="5">
        <f>I14/I6</f>
        <v>0.30091799100853384</v>
      </c>
      <c r="J24" s="5">
        <f t="shared" ref="J24:N24" si="198">J14/J6</f>
        <v>0.30700794784782998</v>
      </c>
      <c r="K24" s="5">
        <f t="shared" si="198"/>
        <v>0.29626445956234498</v>
      </c>
      <c r="L24" s="5">
        <f t="shared" si="198"/>
        <v>0.28534069097888676</v>
      </c>
      <c r="M24" s="5">
        <f t="shared" si="198"/>
        <v>0.33472911371979508</v>
      </c>
      <c r="N24" s="31">
        <f t="shared" si="198"/>
        <v>0.30817862209338187</v>
      </c>
      <c r="O24" s="5">
        <f t="shared" ref="O24" si="199">O14/O6</f>
        <v>0.27816150146457891</v>
      </c>
      <c r="P24" s="5"/>
      <c r="Q24" s="5"/>
      <c r="R24" s="5">
        <f t="shared" ref="R24" si="200">R14/R6</f>
        <v>0.26760428208729942</v>
      </c>
      <c r="S24" s="5">
        <f t="shared" ref="S24" si="201">S14/S6</f>
        <v>0.26694026619477024</v>
      </c>
      <c r="T24" s="5">
        <f t="shared" ref="T24:V24" si="202">T14/T6</f>
        <v>0.24572017188496928</v>
      </c>
      <c r="U24" s="5">
        <f t="shared" si="202"/>
        <v>0.24147314354406862</v>
      </c>
      <c r="V24" s="22">
        <f t="shared" si="202"/>
        <v>0.29782377527561593</v>
      </c>
      <c r="W24" s="31">
        <f t="shared" ref="W24:AO24" si="203">W14/W6</f>
        <v>0.30676263166023432</v>
      </c>
      <c r="X24" s="31">
        <f t="shared" si="203"/>
        <v>0.31555620057388412</v>
      </c>
      <c r="Y24" s="31">
        <f t="shared" si="203"/>
        <v>0.32420679482475029</v>
      </c>
      <c r="Z24" s="31">
        <f t="shared" si="203"/>
        <v>0.3327166666234655</v>
      </c>
      <c r="AA24" s="31">
        <f t="shared" si="203"/>
        <v>0.34108800944695888</v>
      </c>
      <c r="AB24" s="31">
        <f t="shared" si="203"/>
        <v>0.34932295985749151</v>
      </c>
      <c r="AC24" s="31">
        <f t="shared" si="203"/>
        <v>0.35742359927816819</v>
      </c>
      <c r="AD24" s="31">
        <f t="shared" si="203"/>
        <v>0.36539195572616051</v>
      </c>
      <c r="AE24" s="31">
        <f t="shared" si="203"/>
        <v>0.3732300055048276</v>
      </c>
      <c r="AF24" s="31">
        <f t="shared" si="203"/>
        <v>0.38093967485586983</v>
      </c>
      <c r="AG24" s="31">
        <f t="shared" si="203"/>
        <v>0.38852284157259925</v>
      </c>
      <c r="AH24" s="31">
        <f t="shared" si="203"/>
        <v>0.39598133657536599</v>
      </c>
      <c r="AI24" s="31">
        <f t="shared" si="203"/>
        <v>0.40331694545012992</v>
      </c>
      <c r="AJ24" s="31">
        <f t="shared" si="203"/>
        <v>0.41053140995112214</v>
      </c>
      <c r="AK24" s="31">
        <f t="shared" si="203"/>
        <v>0.41762642946849537</v>
      </c>
      <c r="AL24" s="31">
        <f t="shared" si="203"/>
        <v>0.42460366246181808</v>
      </c>
      <c r="AM24" s="31">
        <f t="shared" si="203"/>
        <v>0.43146472786022499</v>
      </c>
      <c r="AN24" s="31">
        <f t="shared" si="203"/>
        <v>0.43821120642999528</v>
      </c>
      <c r="AO24" s="31">
        <f t="shared" si="203"/>
        <v>0.44484464211028568</v>
      </c>
    </row>
    <row r="25" spans="2:107" x14ac:dyDescent="0.3">
      <c r="C25" t="s">
        <v>35</v>
      </c>
      <c r="E25" s="5">
        <f>E18/E6</f>
        <v>0.2421720994565395</v>
      </c>
      <c r="F25" s="5">
        <f t="shared" ref="F25:H25" si="204">F18/F6</f>
        <v>0.19290724195290929</v>
      </c>
      <c r="G25" s="5">
        <f t="shared" si="204"/>
        <v>0.18853983412917819</v>
      </c>
      <c r="H25" s="5">
        <f t="shared" si="204"/>
        <v>0.19587931620761073</v>
      </c>
      <c r="I25" s="5">
        <f>I18/I6</f>
        <v>0.25803354301456405</v>
      </c>
      <c r="J25" s="5">
        <f t="shared" ref="J25:N25" si="205">J18/J6</f>
        <v>0.26377478121093051</v>
      </c>
      <c r="K25" s="5">
        <f t="shared" si="205"/>
        <v>0.26701377802883319</v>
      </c>
      <c r="L25" s="5">
        <f t="shared" si="205"/>
        <v>0.2465331094049904</v>
      </c>
      <c r="M25" s="5">
        <f t="shared" si="205"/>
        <v>0.27939812013393039</v>
      </c>
      <c r="N25" s="31">
        <f t="shared" si="205"/>
        <v>0.25709821336787353</v>
      </c>
      <c r="O25" s="5">
        <f t="shared" ref="O25" si="206">O18/O6</f>
        <v>0.23435673043310551</v>
      </c>
      <c r="P25" s="5"/>
      <c r="Q25" s="5"/>
      <c r="R25" s="5">
        <f t="shared" ref="R25" si="207">R18/R6</f>
        <v>0.21092420845075338</v>
      </c>
      <c r="S25" s="5">
        <f t="shared" ref="S25" si="208">S18/S6</f>
        <v>0.22414202074587247</v>
      </c>
      <c r="T25" s="5">
        <f t="shared" ref="T25:V25" si="209">T18/T6</f>
        <v>0.21238094505984456</v>
      </c>
      <c r="U25" s="5">
        <f t="shared" si="209"/>
        <v>0.20913611278072236</v>
      </c>
      <c r="V25" s="22">
        <f t="shared" si="209"/>
        <v>0.25881793355694238</v>
      </c>
      <c r="W25" s="31">
        <f t="shared" ref="W25:AO25" si="210">W18/W6</f>
        <v>0.2630179186836572</v>
      </c>
      <c r="X25" s="31">
        <f t="shared" si="210"/>
        <v>0.27043968881667213</v>
      </c>
      <c r="Y25" s="31">
        <f t="shared" si="210"/>
        <v>0.27774102990477201</v>
      </c>
      <c r="Z25" s="31">
        <f t="shared" si="210"/>
        <v>0.28492383522149139</v>
      </c>
      <c r="AA25" s="31">
        <f t="shared" si="210"/>
        <v>0.291989948522896</v>
      </c>
      <c r="AB25" s="31">
        <f t="shared" si="210"/>
        <v>0.29894116558544426</v>
      </c>
      <c r="AC25" s="31">
        <f t="shared" si="210"/>
        <v>0.3057792357070156</v>
      </c>
      <c r="AD25" s="31">
        <f t="shared" si="210"/>
        <v>0.31250586317215173</v>
      </c>
      <c r="AE25" s="31">
        <f t="shared" si="210"/>
        <v>0.31912270868251796</v>
      </c>
      <c r="AF25" s="31">
        <f t="shared" si="210"/>
        <v>0.32563139075354541</v>
      </c>
      <c r="AG25" s="31">
        <f t="shared" si="210"/>
        <v>0.33203348707817376</v>
      </c>
      <c r="AH25" s="31">
        <f t="shared" si="210"/>
        <v>0.33833053585857514</v>
      </c>
      <c r="AI25" s="31">
        <f t="shared" si="210"/>
        <v>0.34452403710669732</v>
      </c>
      <c r="AJ25" s="31">
        <f t="shared" si="210"/>
        <v>0.35061545391442711</v>
      </c>
      <c r="AK25" s="31">
        <f t="shared" si="210"/>
        <v>0.35660621369413525</v>
      </c>
      <c r="AL25" s="31">
        <f t="shared" si="210"/>
        <v>0.3624977093903281</v>
      </c>
      <c r="AM25" s="31">
        <f t="shared" si="210"/>
        <v>0.36829130066309368</v>
      </c>
      <c r="AN25" s="31">
        <f t="shared" si="210"/>
        <v>0.37398831504399627</v>
      </c>
      <c r="AO25" s="31">
        <f t="shared" si="210"/>
        <v>0.3795900490650343</v>
      </c>
    </row>
    <row r="26" spans="2:107" x14ac:dyDescent="0.3">
      <c r="C26" t="s">
        <v>34</v>
      </c>
      <c r="E26" s="5">
        <f>E17/E16</f>
        <v>0.14206343082027933</v>
      </c>
      <c r="F26" s="5">
        <f t="shared" ref="F26:H26" si="211">F17/F16</f>
        <v>0.14358583936048724</v>
      </c>
      <c r="G26" s="5">
        <f t="shared" si="211"/>
        <v>0.14341173783968944</v>
      </c>
      <c r="H26" s="5">
        <f t="shared" si="211"/>
        <v>0.14952016643178309</v>
      </c>
      <c r="I26" s="5">
        <f>I17/I16</f>
        <v>0.14366121683194855</v>
      </c>
      <c r="J26" s="5">
        <f t="shared" ref="J26:N26" si="212">J17/J16</f>
        <v>0.1564028417407447</v>
      </c>
      <c r="K26" s="5">
        <f t="shared" si="212"/>
        <v>0.10771882309491568</v>
      </c>
      <c r="L26" s="5">
        <f t="shared" si="212"/>
        <v>0.11600997935306263</v>
      </c>
      <c r="M26" s="5">
        <f t="shared" si="212"/>
        <v>0.16030164157028201</v>
      </c>
      <c r="N26" s="31">
        <f t="shared" si="212"/>
        <v>0.17017817445834302</v>
      </c>
      <c r="O26" s="5">
        <f t="shared" ref="O26" si="213">O17/O16</f>
        <v>0.15711436746726784</v>
      </c>
      <c r="P26" s="5"/>
      <c r="Q26" s="5"/>
      <c r="R26" s="5">
        <f t="shared" ref="R26" si="214">R17/R16</f>
        <v>0.24556476150353415</v>
      </c>
      <c r="S26" s="5">
        <f t="shared" ref="S26" si="215">S17/S16</f>
        <v>0.18342180705869443</v>
      </c>
      <c r="T26" s="5">
        <f t="shared" ref="T26:V26" si="216">T17/T16</f>
        <v>0.15943836804235059</v>
      </c>
      <c r="U26" s="5">
        <f t="shared" si="216"/>
        <v>0.14428164731484103</v>
      </c>
      <c r="V26" s="22">
        <f t="shared" si="216"/>
        <v>0.13302260844085087</v>
      </c>
      <c r="W26" s="31">
        <f t="shared" ref="W26:AO26" si="217">W17/W16</f>
        <v>0.15</v>
      </c>
      <c r="X26" s="31">
        <f t="shared" si="217"/>
        <v>0.15</v>
      </c>
      <c r="Y26" s="31">
        <f t="shared" si="217"/>
        <v>0.15</v>
      </c>
      <c r="Z26" s="31">
        <f t="shared" si="217"/>
        <v>0.15</v>
      </c>
      <c r="AA26" s="31">
        <f t="shared" si="217"/>
        <v>0.15</v>
      </c>
      <c r="AB26" s="31">
        <f t="shared" si="217"/>
        <v>0.15</v>
      </c>
      <c r="AC26" s="31">
        <f t="shared" si="217"/>
        <v>0.15</v>
      </c>
      <c r="AD26" s="31">
        <f t="shared" si="217"/>
        <v>0.15</v>
      </c>
      <c r="AE26" s="31">
        <f t="shared" si="217"/>
        <v>0.15</v>
      </c>
      <c r="AF26" s="31">
        <f t="shared" si="217"/>
        <v>0.15</v>
      </c>
      <c r="AG26" s="31">
        <f t="shared" si="217"/>
        <v>0.15</v>
      </c>
      <c r="AH26" s="31">
        <f t="shared" si="217"/>
        <v>0.15</v>
      </c>
      <c r="AI26" s="31">
        <f t="shared" si="217"/>
        <v>0.15</v>
      </c>
      <c r="AJ26" s="31">
        <f t="shared" si="217"/>
        <v>0.15</v>
      </c>
      <c r="AK26" s="31">
        <f t="shared" si="217"/>
        <v>0.15</v>
      </c>
      <c r="AL26" s="31">
        <f t="shared" si="217"/>
        <v>0.15</v>
      </c>
      <c r="AM26" s="31">
        <f t="shared" si="217"/>
        <v>0.15</v>
      </c>
      <c r="AN26" s="31">
        <f t="shared" si="217"/>
        <v>0.15</v>
      </c>
      <c r="AO26" s="31">
        <f t="shared" si="217"/>
        <v>0.15</v>
      </c>
      <c r="AQ26" t="s">
        <v>65</v>
      </c>
      <c r="AR26" s="5">
        <v>-0.02</v>
      </c>
    </row>
    <row r="27" spans="2:107" x14ac:dyDescent="0.3">
      <c r="V27" s="15"/>
      <c r="AQ27" t="s">
        <v>60</v>
      </c>
      <c r="AR27" s="5">
        <v>0.02</v>
      </c>
    </row>
    <row r="28" spans="2:107" x14ac:dyDescent="0.3">
      <c r="V28" s="15"/>
      <c r="AQ28" t="s">
        <v>61</v>
      </c>
      <c r="AR28" s="11">
        <f>NPV(AR27,CK18:DC18)</f>
        <v>1106138.818747584</v>
      </c>
    </row>
    <row r="29" spans="2:107" x14ac:dyDescent="0.3">
      <c r="V29" s="15"/>
      <c r="AQ29" t="s">
        <v>62</v>
      </c>
      <c r="AR29" s="11">
        <f>28098+23413+141219</f>
        <v>192730</v>
      </c>
    </row>
    <row r="30" spans="2:107" x14ac:dyDescent="0.3">
      <c r="V30" s="15"/>
      <c r="AQ30" t="s">
        <v>66</v>
      </c>
      <c r="AR30" s="11">
        <f>AR28+AR29</f>
        <v>1298868.818747584</v>
      </c>
    </row>
    <row r="31" spans="2:107" x14ac:dyDescent="0.3">
      <c r="V31" s="15"/>
      <c r="AQ31" t="s">
        <v>63</v>
      </c>
      <c r="AR31" s="1">
        <f>AR30/Main!M5</f>
        <v>80.250496966798451</v>
      </c>
    </row>
    <row r="32" spans="2:107" x14ac:dyDescent="0.3">
      <c r="V32" s="15"/>
      <c r="AQ32" t="s">
        <v>64</v>
      </c>
      <c r="AR32" s="1">
        <v>153.93</v>
      </c>
    </row>
    <row r="33" spans="22:22" x14ac:dyDescent="0.3">
      <c r="V33" s="15"/>
    </row>
    <row r="34" spans="22:22" x14ac:dyDescent="0.3">
      <c r="V34" s="15"/>
    </row>
    <row r="35" spans="22:22" x14ac:dyDescent="0.3">
      <c r="V35" s="15"/>
    </row>
    <row r="36" spans="22:22" x14ac:dyDescent="0.3">
      <c r="V36" s="15"/>
    </row>
    <row r="37" spans="22:22" x14ac:dyDescent="0.3">
      <c r="V37" s="15"/>
    </row>
    <row r="38" spans="22:22" x14ac:dyDescent="0.3">
      <c r="V38" s="15"/>
    </row>
    <row r="39" spans="22:22" x14ac:dyDescent="0.3">
      <c r="V39" s="15"/>
    </row>
    <row r="40" spans="22:22" x14ac:dyDescent="0.3">
      <c r="V40" s="15"/>
    </row>
    <row r="41" spans="22:22" x14ac:dyDescent="0.3">
      <c r="V41" s="15"/>
    </row>
    <row r="42" spans="22:22" x14ac:dyDescent="0.3">
      <c r="V42" s="15"/>
    </row>
    <row r="43" spans="22:22" x14ac:dyDescent="0.3">
      <c r="V43" s="15"/>
    </row>
    <row r="44" spans="22:22" x14ac:dyDescent="0.3">
      <c r="V44" s="15"/>
    </row>
    <row r="45" spans="22:22" x14ac:dyDescent="0.3">
      <c r="V45" s="15"/>
    </row>
    <row r="46" spans="22:22" x14ac:dyDescent="0.3">
      <c r="V46" s="15"/>
    </row>
    <row r="47" spans="22:22" x14ac:dyDescent="0.3">
      <c r="V47" s="15"/>
    </row>
    <row r="48" spans="22:22" x14ac:dyDescent="0.3">
      <c r="V48" s="15"/>
    </row>
    <row r="49" spans="22:22" x14ac:dyDescent="0.3">
      <c r="V49" s="15"/>
    </row>
    <row r="50" spans="22:22" x14ac:dyDescent="0.3">
      <c r="V50" s="15"/>
    </row>
    <row r="51" spans="22:22" x14ac:dyDescent="0.3">
      <c r="V51" s="15"/>
    </row>
    <row r="52" spans="22:22" x14ac:dyDescent="0.3">
      <c r="V52" s="15"/>
    </row>
    <row r="53" spans="22:22" x14ac:dyDescent="0.3">
      <c r="V53" s="15"/>
    </row>
    <row r="54" spans="22:22" x14ac:dyDescent="0.3">
      <c r="V54" s="15"/>
    </row>
    <row r="55" spans="22:22" x14ac:dyDescent="0.3">
      <c r="V55" s="15"/>
    </row>
    <row r="56" spans="22:22" x14ac:dyDescent="0.3">
      <c r="V56" s="15"/>
    </row>
    <row r="57" spans="22:22" x14ac:dyDescent="0.3">
      <c r="V57" s="15"/>
    </row>
    <row r="58" spans="22:22" x14ac:dyDescent="0.3">
      <c r="V58" s="15"/>
    </row>
    <row r="59" spans="22:22" x14ac:dyDescent="0.3">
      <c r="V59" s="15"/>
    </row>
    <row r="60" spans="22:22" x14ac:dyDescent="0.3">
      <c r="V60" s="15"/>
    </row>
    <row r="61" spans="22:22" x14ac:dyDescent="0.3">
      <c r="V61" s="15"/>
    </row>
    <row r="62" spans="22:22" x14ac:dyDescent="0.3">
      <c r="V62" s="15"/>
    </row>
    <row r="63" spans="22:22" x14ac:dyDescent="0.3">
      <c r="V63" s="15"/>
    </row>
    <row r="64" spans="22:22" x14ac:dyDescent="0.3">
      <c r="V64" s="15"/>
    </row>
    <row r="65" spans="22:22" x14ac:dyDescent="0.3">
      <c r="V65" s="15"/>
    </row>
    <row r="66" spans="22:22" x14ac:dyDescent="0.3">
      <c r="V66" s="15"/>
    </row>
    <row r="67" spans="22:22" x14ac:dyDescent="0.3">
      <c r="V67" s="15"/>
    </row>
    <row r="68" spans="22:22" x14ac:dyDescent="0.3">
      <c r="V68" s="15"/>
    </row>
    <row r="69" spans="22:22" x14ac:dyDescent="0.3">
      <c r="V69" s="15"/>
    </row>
    <row r="70" spans="22:22" x14ac:dyDescent="0.3">
      <c r="V70" s="15"/>
    </row>
    <row r="71" spans="22:22" x14ac:dyDescent="0.3">
      <c r="V71" s="15"/>
    </row>
    <row r="72" spans="22:22" x14ac:dyDescent="0.3">
      <c r="V72" s="15"/>
    </row>
    <row r="73" spans="22:22" x14ac:dyDescent="0.3">
      <c r="V73" s="15"/>
    </row>
    <row r="74" spans="22:22" x14ac:dyDescent="0.3">
      <c r="V74" s="15"/>
    </row>
    <row r="75" spans="22:22" x14ac:dyDescent="0.3">
      <c r="V75" s="15"/>
    </row>
    <row r="76" spans="22:22" x14ac:dyDescent="0.3">
      <c r="V76" s="15"/>
    </row>
    <row r="77" spans="22:22" x14ac:dyDescent="0.3">
      <c r="V77" s="15"/>
    </row>
    <row r="78" spans="22:22" x14ac:dyDescent="0.3">
      <c r="V78" s="15"/>
    </row>
    <row r="79" spans="22:22" x14ac:dyDescent="0.3">
      <c r="V79" s="15"/>
    </row>
    <row r="80" spans="22:22" x14ac:dyDescent="0.3">
      <c r="V80" s="15"/>
    </row>
    <row r="81" spans="22:22" x14ac:dyDescent="0.3">
      <c r="V81" s="15"/>
    </row>
    <row r="82" spans="22:22" x14ac:dyDescent="0.3">
      <c r="V82" s="15"/>
    </row>
    <row r="83" spans="22:22" x14ac:dyDescent="0.3">
      <c r="V83" s="15"/>
    </row>
    <row r="84" spans="22:22" x14ac:dyDescent="0.3">
      <c r="V84" s="15"/>
    </row>
    <row r="85" spans="22:22" x14ac:dyDescent="0.3">
      <c r="V85" s="15"/>
    </row>
    <row r="86" spans="22:22" x14ac:dyDescent="0.3">
      <c r="V86" s="15"/>
    </row>
    <row r="87" spans="22:22" x14ac:dyDescent="0.3">
      <c r="V87" s="15"/>
    </row>
    <row r="88" spans="22:22" x14ac:dyDescent="0.3">
      <c r="V88" s="15"/>
    </row>
    <row r="89" spans="22:22" x14ac:dyDescent="0.3">
      <c r="V89" s="15"/>
    </row>
    <row r="90" spans="22:22" x14ac:dyDescent="0.3">
      <c r="V90" s="15"/>
    </row>
    <row r="91" spans="22:22" x14ac:dyDescent="0.3">
      <c r="V91" s="15"/>
    </row>
    <row r="92" spans="22:22" x14ac:dyDescent="0.3">
      <c r="V92" s="15"/>
    </row>
    <row r="93" spans="22:22" x14ac:dyDescent="0.3">
      <c r="V93" s="15"/>
    </row>
    <row r="94" spans="22:22" x14ac:dyDescent="0.3">
      <c r="V94" s="15"/>
    </row>
    <row r="95" spans="22:22" x14ac:dyDescent="0.3">
      <c r="V95" s="15"/>
    </row>
    <row r="96" spans="22:22" x14ac:dyDescent="0.3">
      <c r="V96" s="15"/>
    </row>
    <row r="97" spans="22:22" x14ac:dyDescent="0.3">
      <c r="V97" s="15"/>
    </row>
    <row r="98" spans="22:22" x14ac:dyDescent="0.3">
      <c r="V98" s="15"/>
    </row>
    <row r="99" spans="22:22" x14ac:dyDescent="0.3">
      <c r="V99" s="15"/>
    </row>
    <row r="100" spans="22:22" x14ac:dyDescent="0.3">
      <c r="V100" s="15"/>
    </row>
    <row r="101" spans="22:22" x14ac:dyDescent="0.3">
      <c r="V101" s="15"/>
    </row>
    <row r="102" spans="22:22" x14ac:dyDescent="0.3">
      <c r="V102" s="15"/>
    </row>
    <row r="103" spans="22:22" x14ac:dyDescent="0.3">
      <c r="V103" s="15"/>
    </row>
    <row r="104" spans="22:22" x14ac:dyDescent="0.3">
      <c r="V104" s="15"/>
    </row>
    <row r="105" spans="22:22" x14ac:dyDescent="0.3">
      <c r="V105" s="15"/>
    </row>
    <row r="106" spans="22:22" x14ac:dyDescent="0.3">
      <c r="V106" s="15"/>
    </row>
    <row r="107" spans="22:22" x14ac:dyDescent="0.3">
      <c r="V107" s="15"/>
    </row>
    <row r="108" spans="22:22" x14ac:dyDescent="0.3">
      <c r="V108" s="15"/>
    </row>
    <row r="109" spans="22:22" x14ac:dyDescent="0.3">
      <c r="V109" s="15"/>
    </row>
    <row r="110" spans="22:22" x14ac:dyDescent="0.3">
      <c r="V110" s="15"/>
    </row>
    <row r="111" spans="22:22" x14ac:dyDescent="0.3">
      <c r="V111" s="15"/>
    </row>
    <row r="112" spans="22:22" x14ac:dyDescent="0.3">
      <c r="V112" s="15"/>
    </row>
    <row r="113" spans="22:22" x14ac:dyDescent="0.3">
      <c r="V113" s="15"/>
    </row>
    <row r="114" spans="22:22" x14ac:dyDescent="0.3">
      <c r="V114" s="15"/>
    </row>
    <row r="115" spans="22:22" x14ac:dyDescent="0.3">
      <c r="V115" s="15"/>
    </row>
    <row r="116" spans="22:22" x14ac:dyDescent="0.3">
      <c r="V116" s="15"/>
    </row>
    <row r="117" spans="22:22" x14ac:dyDescent="0.3">
      <c r="V117" s="15"/>
    </row>
    <row r="118" spans="22:22" x14ac:dyDescent="0.3">
      <c r="V118" s="15"/>
    </row>
    <row r="119" spans="22:22" x14ac:dyDescent="0.3">
      <c r="V119" s="15"/>
    </row>
    <row r="120" spans="22:22" x14ac:dyDescent="0.3">
      <c r="V120" s="15"/>
    </row>
    <row r="121" spans="22:22" x14ac:dyDescent="0.3">
      <c r="V121" s="15"/>
    </row>
    <row r="122" spans="22:22" x14ac:dyDescent="0.3">
      <c r="V122" s="15"/>
    </row>
    <row r="123" spans="22:22" x14ac:dyDescent="0.3">
      <c r="V123" s="15"/>
    </row>
  </sheetData>
  <mergeCells count="1">
    <mergeCell ref="B19:B20"/>
  </mergeCells>
  <phoneticPr fontId="3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8D82-B005-40D7-A4AA-A0B275D62AF2}">
  <dimension ref="B5:N13"/>
  <sheetViews>
    <sheetView workbookViewId="0">
      <selection activeCell="C14" sqref="C14"/>
    </sheetView>
  </sheetViews>
  <sheetFormatPr defaultRowHeight="14.4" x14ac:dyDescent="0.3"/>
  <cols>
    <col min="3" max="14" width="13.6640625" bestFit="1" customWidth="1"/>
  </cols>
  <sheetData>
    <row r="5" spans="2:14" x14ac:dyDescent="0.3">
      <c r="B5" t="s">
        <v>22</v>
      </c>
      <c r="C5" s="4">
        <v>5000000</v>
      </c>
    </row>
    <row r="6" spans="2:14" x14ac:dyDescent="0.3">
      <c r="B6" t="s">
        <v>23</v>
      </c>
      <c r="C6" s="5">
        <v>0.03</v>
      </c>
    </row>
    <row r="10" spans="2:14" x14ac:dyDescent="0.3"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</row>
    <row r="11" spans="2:14" x14ac:dyDescent="0.3">
      <c r="C11" t="s">
        <v>22</v>
      </c>
      <c r="D11" s="4">
        <v>5000000</v>
      </c>
      <c r="E11" s="4">
        <v>5000000</v>
      </c>
      <c r="F11" s="4">
        <v>5000000</v>
      </c>
      <c r="G11" s="4">
        <v>5000000</v>
      </c>
      <c r="H11" s="4">
        <v>5000000</v>
      </c>
      <c r="I11" s="4">
        <v>5000000</v>
      </c>
      <c r="J11" s="4">
        <v>5000000</v>
      </c>
      <c r="K11" s="4">
        <v>5000000</v>
      </c>
      <c r="L11" s="4">
        <v>5000000</v>
      </c>
      <c r="M11" s="4">
        <v>5000000</v>
      </c>
      <c r="N11" s="4">
        <v>5000000</v>
      </c>
    </row>
    <row r="12" spans="2:14" x14ac:dyDescent="0.3">
      <c r="C12" t="s">
        <v>24</v>
      </c>
      <c r="D12" s="6">
        <f>D11*0.03</f>
        <v>150000</v>
      </c>
      <c r="E12" s="6">
        <f>E11*0.03</f>
        <v>150000</v>
      </c>
      <c r="F12" s="6">
        <f t="shared" ref="F12:M12" si="0">F11*0.03</f>
        <v>150000</v>
      </c>
      <c r="G12" s="6">
        <f t="shared" si="0"/>
        <v>150000</v>
      </c>
      <c r="H12" s="6">
        <f t="shared" si="0"/>
        <v>150000</v>
      </c>
      <c r="I12" s="6">
        <f t="shared" si="0"/>
        <v>150000</v>
      </c>
      <c r="J12" s="6">
        <f t="shared" si="0"/>
        <v>150000</v>
      </c>
      <c r="K12" s="6">
        <f t="shared" si="0"/>
        <v>150000</v>
      </c>
      <c r="L12" s="6">
        <f t="shared" si="0"/>
        <v>150000</v>
      </c>
      <c r="M12" s="6">
        <f t="shared" si="0"/>
        <v>150000</v>
      </c>
    </row>
    <row r="13" spans="2:14" x14ac:dyDescent="0.3">
      <c r="C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6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</dc:creator>
  <cp:lastModifiedBy>Steve Ng</cp:lastModifiedBy>
  <dcterms:created xsi:type="dcterms:W3CDTF">2022-07-24T17:17:06Z</dcterms:created>
  <dcterms:modified xsi:type="dcterms:W3CDTF">2022-07-29T11:05:03Z</dcterms:modified>
</cp:coreProperties>
</file>