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wnloads\Steve Temp\"/>
    </mc:Choice>
  </mc:AlternateContent>
  <xr:revisionPtr revIDLastSave="0" documentId="8_{2F6337C8-BEAF-452E-BDA9-65B0A9A8F207}" xr6:coauthVersionLast="47" xr6:coauthVersionMax="47" xr10:uidLastSave="{00000000-0000-0000-0000-000000000000}"/>
  <bookViews>
    <workbookView xWindow="-120" yWindow="-120" windowWidth="29040" windowHeight="15840" activeTab="1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6" i="2" l="1"/>
  <c r="AH24" i="2"/>
  <c r="AH17" i="2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AG17" i="2"/>
  <c r="AF17" i="2"/>
  <c r="AE28" i="2"/>
  <c r="AD28" i="2"/>
  <c r="AC28" i="2"/>
  <c r="AB28" i="2"/>
  <c r="AA28" i="2"/>
  <c r="Z28" i="2"/>
  <c r="Y28" i="2"/>
  <c r="X28" i="2"/>
  <c r="W28" i="2"/>
  <c r="V28" i="2"/>
  <c r="U28" i="2"/>
  <c r="T28" i="2"/>
  <c r="AE27" i="2"/>
  <c r="AD27" i="2"/>
  <c r="AC27" i="2"/>
  <c r="AB27" i="2"/>
  <c r="AA27" i="2"/>
  <c r="Z27" i="2"/>
  <c r="Y27" i="2"/>
  <c r="X27" i="2"/>
  <c r="W27" i="2"/>
  <c r="V27" i="2"/>
  <c r="U27" i="2"/>
  <c r="T27" i="2"/>
  <c r="AE26" i="2"/>
  <c r="AD26" i="2"/>
  <c r="AC26" i="2"/>
  <c r="AB26" i="2"/>
  <c r="AA26" i="2"/>
  <c r="Z26" i="2"/>
  <c r="Y26" i="2"/>
  <c r="X26" i="2"/>
  <c r="W26" i="2"/>
  <c r="V26" i="2"/>
  <c r="U26" i="2"/>
  <c r="T26" i="2"/>
  <c r="AE25" i="2"/>
  <c r="AD25" i="2"/>
  <c r="AC25" i="2"/>
  <c r="AB25" i="2"/>
  <c r="AA25" i="2"/>
  <c r="Z25" i="2"/>
  <c r="Y25" i="2"/>
  <c r="X25" i="2"/>
  <c r="W25" i="2"/>
  <c r="V25" i="2"/>
  <c r="U25" i="2"/>
  <c r="T25" i="2"/>
  <c r="AE24" i="2"/>
  <c r="AD24" i="2"/>
  <c r="AC24" i="2"/>
  <c r="AB24" i="2"/>
  <c r="AA24" i="2"/>
  <c r="Z24" i="2"/>
  <c r="Y24" i="2"/>
  <c r="X24" i="2"/>
  <c r="W24" i="2"/>
  <c r="V24" i="2"/>
  <c r="U24" i="2"/>
  <c r="T24" i="2"/>
  <c r="AE17" i="2"/>
  <c r="AD17" i="2"/>
  <c r="AC17" i="2"/>
  <c r="AB17" i="2"/>
  <c r="AA17" i="2"/>
  <c r="Z17" i="2"/>
  <c r="Y17" i="2"/>
  <c r="X17" i="2"/>
  <c r="W17" i="2"/>
  <c r="V17" i="2"/>
  <c r="U17" i="2"/>
  <c r="V16" i="2"/>
  <c r="W16" i="2" s="1"/>
  <c r="U16" i="2"/>
  <c r="AE15" i="2"/>
  <c r="AD15" i="2"/>
  <c r="AC15" i="2"/>
  <c r="AB15" i="2"/>
  <c r="AA15" i="2"/>
  <c r="Z15" i="2"/>
  <c r="Y15" i="2"/>
  <c r="X15" i="2"/>
  <c r="W15" i="2"/>
  <c r="V15" i="2"/>
  <c r="U15" i="2"/>
  <c r="AE14" i="2"/>
  <c r="AD14" i="2"/>
  <c r="AC14" i="2"/>
  <c r="AB14" i="2"/>
  <c r="AA14" i="2"/>
  <c r="Z14" i="2"/>
  <c r="Y14" i="2"/>
  <c r="X14" i="2"/>
  <c r="W14" i="2"/>
  <c r="V14" i="2"/>
  <c r="U14" i="2"/>
  <c r="T14" i="2"/>
  <c r="V13" i="2"/>
  <c r="W13" i="2" s="1"/>
  <c r="U13" i="2"/>
  <c r="T13" i="2"/>
  <c r="V12" i="2"/>
  <c r="W12" i="2" s="1"/>
  <c r="X12" i="2" s="1"/>
  <c r="Y12" i="2" s="1"/>
  <c r="Z12" i="2" s="1"/>
  <c r="AA12" i="2" s="1"/>
  <c r="AB12" i="2" s="1"/>
  <c r="AC12" i="2" s="1"/>
  <c r="AD12" i="2" s="1"/>
  <c r="AE12" i="2" s="1"/>
  <c r="U12" i="2"/>
  <c r="T12" i="2"/>
  <c r="Z10" i="2"/>
  <c r="Y10" i="2"/>
  <c r="X10" i="2"/>
  <c r="AE9" i="2"/>
  <c r="AE10" i="2" s="1"/>
  <c r="AD9" i="2"/>
  <c r="AD10" i="2" s="1"/>
  <c r="AC9" i="2"/>
  <c r="AC10" i="2" s="1"/>
  <c r="AB9" i="2"/>
  <c r="AB10" i="2" s="1"/>
  <c r="AA9" i="2"/>
  <c r="AA10" i="2" s="1"/>
  <c r="Z9" i="2"/>
  <c r="Y9" i="2"/>
  <c r="X9" i="2"/>
  <c r="W9" i="2"/>
  <c r="W10" i="2" s="1"/>
  <c r="V9" i="2"/>
  <c r="V10" i="2" s="1"/>
  <c r="U9" i="2"/>
  <c r="U10" i="2" s="1"/>
  <c r="V6" i="2"/>
  <c r="W6" i="2" s="1"/>
  <c r="X6" i="2" s="1"/>
  <c r="Y6" i="2" s="1"/>
  <c r="Z6" i="2" s="1"/>
  <c r="AA6" i="2" s="1"/>
  <c r="AB6" i="2" s="1"/>
  <c r="AC6" i="2" s="1"/>
  <c r="AD6" i="2" s="1"/>
  <c r="AE6" i="2" s="1"/>
  <c r="U6" i="2"/>
  <c r="V5" i="2"/>
  <c r="W5" i="2" s="1"/>
  <c r="X5" i="2" s="1"/>
  <c r="Y5" i="2" s="1"/>
  <c r="Z5" i="2" s="1"/>
  <c r="AA5" i="2" s="1"/>
  <c r="AB5" i="2" s="1"/>
  <c r="AC5" i="2" s="1"/>
  <c r="AD5" i="2" s="1"/>
  <c r="AE5" i="2" s="1"/>
  <c r="U5" i="2"/>
  <c r="V4" i="2"/>
  <c r="W4" i="2" s="1"/>
  <c r="X4" i="2" s="1"/>
  <c r="Y4" i="2" s="1"/>
  <c r="Z4" i="2" s="1"/>
  <c r="AA4" i="2" s="1"/>
  <c r="AB4" i="2" s="1"/>
  <c r="AC4" i="2" s="1"/>
  <c r="AD4" i="2" s="1"/>
  <c r="AE4" i="2" s="1"/>
  <c r="U4" i="2"/>
  <c r="AE3" i="2"/>
  <c r="AD3" i="2"/>
  <c r="AC3" i="2"/>
  <c r="V3" i="2"/>
  <c r="W3" i="2" s="1"/>
  <c r="X3" i="2" s="1"/>
  <c r="Y3" i="2" s="1"/>
  <c r="Z3" i="2" s="1"/>
  <c r="AA3" i="2" s="1"/>
  <c r="AB3" i="2" s="1"/>
  <c r="U3" i="2"/>
  <c r="T18" i="2"/>
  <c r="T19" i="2"/>
  <c r="T16" i="2"/>
  <c r="T9" i="2"/>
  <c r="T10" i="2" s="1"/>
  <c r="T15" i="2" s="1"/>
  <c r="T17" i="2" s="1"/>
  <c r="T6" i="2"/>
  <c r="T5" i="2" a="1"/>
  <c r="T5" i="2" s="1"/>
  <c r="T4" i="2"/>
  <c r="T3" i="2"/>
  <c r="S24" i="2"/>
  <c r="S19" i="2"/>
  <c r="R19" i="2"/>
  <c r="S28" i="2"/>
  <c r="S27" i="2"/>
  <c r="S26" i="2"/>
  <c r="S25" i="2"/>
  <c r="R28" i="2"/>
  <c r="R27" i="2"/>
  <c r="R26" i="2"/>
  <c r="R25" i="2"/>
  <c r="S15" i="2"/>
  <c r="R15" i="2"/>
  <c r="S14" i="2"/>
  <c r="R14" i="2"/>
  <c r="C15" i="2"/>
  <c r="S18" i="2"/>
  <c r="S17" i="2"/>
  <c r="S16" i="2"/>
  <c r="S13" i="2"/>
  <c r="S12" i="2"/>
  <c r="S11" i="2"/>
  <c r="S8" i="2"/>
  <c r="S7" i="2"/>
  <c r="S6" i="2"/>
  <c r="S5" i="2"/>
  <c r="S4" i="2"/>
  <c r="S3" i="2"/>
  <c r="R18" i="2"/>
  <c r="R16" i="2"/>
  <c r="R17" i="2"/>
  <c r="R13" i="2"/>
  <c r="R12" i="2"/>
  <c r="R11" i="2"/>
  <c r="R10" i="2"/>
  <c r="R9" i="2"/>
  <c r="R8" i="2"/>
  <c r="R7" i="2"/>
  <c r="R6" i="2"/>
  <c r="R5" i="2"/>
  <c r="R4" i="2"/>
  <c r="R3" i="2"/>
  <c r="G24" i="2"/>
  <c r="H24" i="2"/>
  <c r="I24" i="2"/>
  <c r="D28" i="2"/>
  <c r="D25" i="2"/>
  <c r="D14" i="2"/>
  <c r="D9" i="2"/>
  <c r="D10" i="2" s="1"/>
  <c r="C28" i="2"/>
  <c r="C25" i="2"/>
  <c r="C14" i="2"/>
  <c r="C9" i="2"/>
  <c r="C10" i="2" s="1"/>
  <c r="C26" i="2" s="1"/>
  <c r="M28" i="2"/>
  <c r="L28" i="2"/>
  <c r="K28" i="2"/>
  <c r="J28" i="2"/>
  <c r="I28" i="2"/>
  <c r="H28" i="2"/>
  <c r="G28" i="2"/>
  <c r="F28" i="2"/>
  <c r="E28" i="2"/>
  <c r="M27" i="2"/>
  <c r="L27" i="2"/>
  <c r="K27" i="2"/>
  <c r="J27" i="2"/>
  <c r="I27" i="2"/>
  <c r="H27" i="2"/>
  <c r="G27" i="2"/>
  <c r="F27" i="2"/>
  <c r="E27" i="2"/>
  <c r="M26" i="2"/>
  <c r="L26" i="2"/>
  <c r="K26" i="2"/>
  <c r="J26" i="2"/>
  <c r="I26" i="2"/>
  <c r="H26" i="2"/>
  <c r="G26" i="2"/>
  <c r="F26" i="2"/>
  <c r="E26" i="2"/>
  <c r="M25" i="2"/>
  <c r="L25" i="2"/>
  <c r="K25" i="2"/>
  <c r="J25" i="2"/>
  <c r="I25" i="2"/>
  <c r="H25" i="2"/>
  <c r="G25" i="2"/>
  <c r="F25" i="2"/>
  <c r="E25" i="2"/>
  <c r="J24" i="2"/>
  <c r="E14" i="2"/>
  <c r="E9" i="2"/>
  <c r="E10" i="2" s="1"/>
  <c r="F17" i="2"/>
  <c r="F15" i="2"/>
  <c r="F14" i="2"/>
  <c r="F9" i="2"/>
  <c r="F10" i="2" s="1"/>
  <c r="J14" i="2"/>
  <c r="J9" i="2"/>
  <c r="J10" i="2" s="1"/>
  <c r="G14" i="2"/>
  <c r="G9" i="2"/>
  <c r="G10" i="2" s="1"/>
  <c r="K24" i="2"/>
  <c r="L24" i="2"/>
  <c r="K14" i="2"/>
  <c r="K9" i="2"/>
  <c r="K10" i="2" s="1"/>
  <c r="H19" i="2"/>
  <c r="H14" i="2"/>
  <c r="H9" i="2"/>
  <c r="H10" i="2" s="1"/>
  <c r="I10" i="2"/>
  <c r="M10" i="2"/>
  <c r="L10" i="2"/>
  <c r="L14" i="2"/>
  <c r="L9" i="2"/>
  <c r="M24" i="2"/>
  <c r="I14" i="2"/>
  <c r="I9" i="2"/>
  <c r="M14" i="2"/>
  <c r="M9" i="2"/>
  <c r="N7" i="1"/>
  <c r="N5" i="1"/>
  <c r="N4" i="1"/>
  <c r="X16" i="2" l="1"/>
  <c r="X13" i="2"/>
  <c r="S9" i="2"/>
  <c r="S10" i="2"/>
  <c r="D26" i="2"/>
  <c r="D15" i="2"/>
  <c r="D17" i="2" s="1"/>
  <c r="C17" i="2"/>
  <c r="C27" i="2" s="1"/>
  <c r="E15" i="2"/>
  <c r="E17" i="2" s="1"/>
  <c r="E19" i="2" s="1"/>
  <c r="F19" i="2"/>
  <c r="J15" i="2"/>
  <c r="J17" i="2" s="1"/>
  <c r="J19" i="2" s="1"/>
  <c r="G15" i="2"/>
  <c r="G17" i="2" s="1"/>
  <c r="G19" i="2" s="1"/>
  <c r="K15" i="2"/>
  <c r="K17" i="2" s="1"/>
  <c r="K19" i="2" s="1"/>
  <c r="H15" i="2"/>
  <c r="H17" i="2" s="1"/>
  <c r="I15" i="2"/>
  <c r="I17" i="2" s="1"/>
  <c r="I19" i="2" s="1"/>
  <c r="M15" i="2"/>
  <c r="M17" i="2" s="1"/>
  <c r="M19" i="2" s="1"/>
  <c r="L15" i="2"/>
  <c r="L17" i="2" s="1"/>
  <c r="L19" i="2" s="1"/>
  <c r="Y16" i="2" l="1"/>
  <c r="Y13" i="2"/>
  <c r="D19" i="2"/>
  <c r="D27" i="2"/>
  <c r="C19" i="2"/>
  <c r="Z16" i="2" l="1"/>
  <c r="Z13" i="2"/>
  <c r="AA16" i="2" l="1"/>
  <c r="AA13" i="2"/>
  <c r="AB13" i="2" s="1"/>
  <c r="AB16" i="2" l="1"/>
  <c r="AC13" i="2"/>
  <c r="AC16" i="2" l="1"/>
  <c r="AE16" i="2" s="1"/>
  <c r="AD16" i="2"/>
  <c r="AD13" i="2"/>
  <c r="AE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<sst xmlns="http://schemas.openxmlformats.org/spreadsheetml/2006/main" count="46" uniqueCount="43">
  <si>
    <t>Price</t>
  </si>
  <si>
    <t>Shares</t>
  </si>
  <si>
    <t>MC</t>
  </si>
  <si>
    <t>Cash</t>
  </si>
  <si>
    <t>Debt</t>
  </si>
  <si>
    <t>EV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</si>
  <si>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</si>
  <si>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</si>
  <si>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</si>
  <si>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</si>
  <si>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</si>
  <si>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</si>
  <si>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</si>
  <si>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</si>
  <si>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</si>
  <si>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</si>
  <si>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</si>
  <si>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</si>
  <si>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COGS</t>
  </si>
  <si>
    <t>Pdt developmnent</t>
  </si>
  <si>
    <t>M&amp;A</t>
  </si>
  <si>
    <t>Amortization</t>
  </si>
  <si>
    <t>Restructuring and other</t>
  </si>
  <si>
    <t>Opex</t>
  </si>
  <si>
    <t>Operating Income</t>
  </si>
  <si>
    <t>Int inc</t>
  </si>
  <si>
    <t>Int exp</t>
  </si>
  <si>
    <t>Other</t>
  </si>
  <si>
    <t>Other net inc</t>
  </si>
  <si>
    <t>Pretax inc</t>
  </si>
  <si>
    <t>Tax</t>
  </si>
  <si>
    <t>Net income</t>
  </si>
  <si>
    <t>EPS</t>
  </si>
  <si>
    <t>Rev growth</t>
  </si>
  <si>
    <t>31/12/2021</t>
  </si>
  <si>
    <t>Gross margin</t>
  </si>
  <si>
    <t>Operating margin</t>
  </si>
  <si>
    <t>Net margin</t>
  </si>
  <si>
    <t>Maturity value</t>
  </si>
  <si>
    <t>Discount rate</t>
  </si>
  <si>
    <t>NPV</t>
  </si>
  <si>
    <t>Model</t>
  </si>
  <si>
    <t>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</si>
</sst>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2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</xdr:colOff>
      <xdr:row>0</xdr:row>
      <xdr:rowOff>57150</xdr:rowOff>
    </xdr:from>
    <xdr:to>
      <xdr:col>19</xdr:col>
      <xdr:colOff>19050</xdr:colOff>
      <xdr:row>39</xdr:row>
      <xdr:rowOff>66675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E1E1767C-89DC-4121-8869-A8E1A17B05DF}"/>
            </a:ext>
          </a:extLst>
        </xdr:cNvPr>
        <xdr:cNvCxnSpPr/>
      </xdr:nvCxnSpPr>
      <xdr:spPr>
        <a:xfrm>
          <a:off x="13763625" y="57150"/>
          <a:ext cx="0" cy="781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N7"/>
  <sheetViews>
    <sheetView topLeftCell="C1" workbookViewId="0">
      <selection activeCell="N8" sqref="N8"/>
    </sheetView>
  </sheetViews>
  <sheetFormatPr defaultRowHeight="15.75" x14ac:dyDescent="0.25"/>
  <sheetData>
    <row r="2" spans="13:14" x14ac:dyDescent="0.25">
      <c r="M2" t="s">
        <v>0</v>
      </c>
      <c r="N2" s="1">
        <v>79.56</v>
      </c>
    </row>
    <row r="3" spans="13:14" x14ac:dyDescent="0.25">
      <c r="M3" t="s">
        <v>1</v>
      </c>
      <c r="N3" s="1">
        <v>227.603061</v>
      </c>
    </row>
    <row r="4" spans="13:14" x14ac:dyDescent="0.25">
      <c r="M4" t="s">
        <v>2</v>
      </c>
      <c r="N4" s="1">
        <f>N3*N2</f>
        <v>18108.099533159999</v>
      </c>
    </row>
    <row r="5" spans="13:14" x14ac:dyDescent="0.25">
      <c r="M5" t="s">
        <v>3</v>
      </c>
      <c r="N5">
        <f>1138</f>
        <v>1138</v>
      </c>
    </row>
    <row r="6" spans="13:14" x14ac:dyDescent="0.25">
      <c r="M6" t="s">
        <v>4</v>
      </c>
      <c r="N6">
        <v>5614</v>
      </c>
    </row>
    <row r="7" spans="13:14" x14ac:dyDescent="0.25">
      <c r="M7" t="s">
        <v>5</v>
      </c>
      <c r="N7" s="1">
        <f>N4-N5+N6</f>
        <v>22584.099533159999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8"/>
  <sheetViews>
    <sheetView tabSelected="1"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AL26" sqref="AL26"/>
    </sheetView>
  </sheetViews>
  <sheetFormatPr defaultRowHeight="15.75" x14ac:dyDescent="0.25"/>
  <cols>
    <col min="2" max="2" width="20.25" bestFit="1" customWidth="1"/>
    <col min="3" max="3" width="9.375" bestFit="1" customWidth="1"/>
    <col min="4" max="6" width="8.375" bestFit="1" customWidth="1"/>
    <col min="7" max="7" width="9.375" bestFit="1" customWidth="1"/>
    <col min="8" max="10" width="8.375" bestFit="1" customWidth="1"/>
    <col min="11" max="11" width="9.375" bestFit="1" customWidth="1"/>
    <col min="12" max="12" width="10.375" bestFit="1" customWidth="1"/>
    <col min="13" max="13" width="8.375" bestFit="1" customWidth="1"/>
    <col min="33" max="33" width="14.25" customWidth="1"/>
    <col min="34" max="34" width="10.5" bestFit="1" customWidth="1"/>
  </cols>
  <sheetData>
    <row r="1" spans="2:31" x14ac:dyDescent="0.25">
      <c r="C1" s="2">
        <v>43565</v>
      </c>
      <c r="D1" s="2">
        <v>43891</v>
      </c>
      <c r="E1" s="2">
        <v>43894</v>
      </c>
      <c r="F1" s="2">
        <v>43897</v>
      </c>
      <c r="G1" s="2">
        <v>43871</v>
      </c>
      <c r="H1" s="2">
        <v>44197</v>
      </c>
      <c r="I1" s="2">
        <v>44231</v>
      </c>
      <c r="J1" s="2">
        <v>44234</v>
      </c>
      <c r="K1" s="2">
        <v>44206</v>
      </c>
      <c r="L1" s="2" t="s">
        <v>34</v>
      </c>
      <c r="M1" s="2">
        <v>44565</v>
      </c>
    </row>
    <row r="2" spans="2:31" x14ac:dyDescent="0.25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R2">
        <v>2020</v>
      </c>
      <c r="S2">
        <v>2021</v>
      </c>
      <c r="T2">
        <v>2022</v>
      </c>
      <c r="U2">
        <v>2023</v>
      </c>
      <c r="V2">
        <v>2024</v>
      </c>
      <c r="W2">
        <v>2025</v>
      </c>
      <c r="X2">
        <v>2026</v>
      </c>
      <c r="Y2">
        <v>2027</v>
      </c>
      <c r="Z2">
        <v>2028</v>
      </c>
      <c r="AA2">
        <v>2029</v>
      </c>
      <c r="AB2">
        <v>2030</v>
      </c>
      <c r="AC2">
        <v>2031</v>
      </c>
      <c r="AD2">
        <v>2032</v>
      </c>
      <c r="AE2">
        <v>2033</v>
      </c>
    </row>
    <row r="3" spans="2:31" x14ac:dyDescent="0.25">
      <c r="B3" t="s">
        <v>6</v>
      </c>
      <c r="C3" s="1">
        <v>2578</v>
      </c>
      <c r="D3" s="1">
        <v>2696</v>
      </c>
      <c r="E3" s="1">
        <v>2718</v>
      </c>
      <c r="F3" s="1">
        <v>2517</v>
      </c>
      <c r="G3" s="1">
        <v>2314</v>
      </c>
      <c r="H3" s="1">
        <v>2623</v>
      </c>
      <c r="I3" s="1">
        <v>2731</v>
      </c>
      <c r="J3" s="1">
        <v>3013</v>
      </c>
      <c r="K3" s="1">
        <v>3115</v>
      </c>
      <c r="L3" s="1">
        <v>3116</v>
      </c>
      <c r="M3" s="1">
        <v>2802</v>
      </c>
      <c r="R3" s="1">
        <f>SUM(C3:F3)</f>
        <v>10509</v>
      </c>
      <c r="S3" s="1">
        <f>SUM(G3:J3)</f>
        <v>10681</v>
      </c>
      <c r="T3" s="1">
        <f>SUM(K3:N3)+J3*1.1</f>
        <v>12347.3</v>
      </c>
      <c r="U3" s="1">
        <f>T3*1.09</f>
        <v>13458.557000000001</v>
      </c>
      <c r="V3" s="1">
        <f t="shared" ref="V3:AE3" si="0">U3*1.09</f>
        <v>14669.827130000001</v>
      </c>
      <c r="W3" s="1">
        <f t="shared" si="0"/>
        <v>15990.111571700003</v>
      </c>
      <c r="X3" s="1">
        <f t="shared" si="0"/>
        <v>17429.221613153004</v>
      </c>
      <c r="Y3" s="1">
        <f t="shared" si="0"/>
        <v>18997.851558336777</v>
      </c>
      <c r="Z3" s="1">
        <f t="shared" si="0"/>
        <v>20707.658198587087</v>
      </c>
      <c r="AA3" s="1">
        <f t="shared" si="0"/>
        <v>22571.347436459928</v>
      </c>
      <c r="AB3" s="1">
        <f t="shared" si="0"/>
        <v>24602.768705741324</v>
      </c>
      <c r="AC3" s="1">
        <f t="shared" si="0"/>
        <v>26817.017889258044</v>
      </c>
      <c r="AD3" s="1">
        <f t="shared" si="0"/>
        <v>29230.549499291272</v>
      </c>
      <c r="AE3" s="1">
        <f t="shared" si="0"/>
        <v>31861.298954227488</v>
      </c>
    </row>
    <row r="4" spans="2:31" x14ac:dyDescent="0.25">
      <c r="B4" t="s">
        <v>18</v>
      </c>
      <c r="C4" s="1">
        <v>1907</v>
      </c>
      <c r="D4" s="1">
        <v>1938</v>
      </c>
      <c r="E4" s="1">
        <v>1972</v>
      </c>
      <c r="F4" s="1">
        <v>1850</v>
      </c>
      <c r="G4" s="1">
        <v>1718</v>
      </c>
      <c r="H4" s="1">
        <v>1927</v>
      </c>
      <c r="I4" s="1">
        <v>1991</v>
      </c>
      <c r="J4" s="1">
        <v>2128</v>
      </c>
      <c r="K4" s="1">
        <v>2159</v>
      </c>
      <c r="L4" s="1">
        <v>2168</v>
      </c>
      <c r="M4" s="1">
        <v>1996</v>
      </c>
      <c r="R4" s="1">
        <f>SUM(C4:F4)</f>
        <v>7667</v>
      </c>
      <c r="S4" s="1">
        <f>SUM(G4:J4)</f>
        <v>7764</v>
      </c>
      <c r="T4" s="1">
        <f>SUM(K4:N4)+J4*1.1</f>
        <v>8663.7999999999993</v>
      </c>
      <c r="U4" s="1">
        <f>T4*1.09</f>
        <v>9443.5419999999995</v>
      </c>
      <c r="V4" s="1">
        <f t="shared" ref="V4:AE4" si="1">U4*1.09</f>
        <v>10293.460779999999</v>
      </c>
      <c r="W4" s="1">
        <f t="shared" si="1"/>
        <v>11219.8722502</v>
      </c>
      <c r="X4" s="1">
        <f t="shared" si="1"/>
        <v>12229.660752718</v>
      </c>
      <c r="Y4" s="1">
        <f t="shared" si="1"/>
        <v>13330.330220462622</v>
      </c>
      <c r="Z4" s="1">
        <f t="shared" si="1"/>
        <v>14530.059940304258</v>
      </c>
      <c r="AA4" s="1">
        <f t="shared" si="1"/>
        <v>15837.765334931642</v>
      </c>
      <c r="AB4" s="1">
        <f t="shared" si="1"/>
        <v>17263.164215075492</v>
      </c>
      <c r="AC4" s="1">
        <f t="shared" si="1"/>
        <v>18816.848994432286</v>
      </c>
      <c r="AD4" s="1">
        <f t="shared" si="1"/>
        <v>20510.365403931195</v>
      </c>
      <c r="AE4" s="1">
        <f t="shared" si="1"/>
        <v>22356.298290285005</v>
      </c>
    </row>
    <row r="5" spans="2:31" x14ac:dyDescent="0.25">
      <c r="B5" t="s">
        <v>19</v>
      </c>
      <c r="C5" s="1">
        <v>255</v>
      </c>
      <c r="D5" s="1">
        <v>250</v>
      </c>
      <c r="E5" s="1">
        <v>246</v>
      </c>
      <c r="F5" s="1">
        <v>222</v>
      </c>
      <c r="G5" s="1">
        <v>223</v>
      </c>
      <c r="H5" s="1">
        <v>221</v>
      </c>
      <c r="I5" s="1">
        <v>227</v>
      </c>
      <c r="J5" s="1">
        <v>232</v>
      </c>
      <c r="K5" s="1">
        <v>233</v>
      </c>
      <c r="L5" s="1">
        <v>228</v>
      </c>
      <c r="M5" s="1">
        <v>233</v>
      </c>
      <c r="R5" s="1">
        <f>SUM(C5:F5)</f>
        <v>973</v>
      </c>
      <c r="S5" s="1">
        <f>SUM(G5:J5)</f>
        <v>903</v>
      </c>
      <c r="T5" s="1" cm="1">
        <f t="array" ref="T5">SUM((K5:M5)/3)*4</f>
        <v>925.33333333333348</v>
      </c>
      <c r="U5" s="1">
        <f>T5*1.01</f>
        <v>934.58666666666682</v>
      </c>
      <c r="V5" s="1">
        <f t="shared" ref="V5:AE5" si="2">U5*1.01</f>
        <v>943.93253333333348</v>
      </c>
      <c r="W5" s="1">
        <f t="shared" si="2"/>
        <v>953.37185866666687</v>
      </c>
      <c r="X5" s="1">
        <f t="shared" si="2"/>
        <v>962.90557725333349</v>
      </c>
      <c r="Y5" s="1">
        <f t="shared" si="2"/>
        <v>972.53463302586681</v>
      </c>
      <c r="Z5" s="1">
        <f t="shared" si="2"/>
        <v>982.25997935612554</v>
      </c>
      <c r="AA5" s="1">
        <f t="shared" si="2"/>
        <v>992.08257914968681</v>
      </c>
      <c r="AB5" s="1">
        <f t="shared" si="2"/>
        <v>1002.0034049411837</v>
      </c>
      <c r="AC5" s="1">
        <f t="shared" si="2"/>
        <v>1012.0234389905955</v>
      </c>
      <c r="AD5" s="1">
        <f t="shared" si="2"/>
        <v>1022.1436733805015</v>
      </c>
      <c r="AE5" s="1">
        <f t="shared" si="2"/>
        <v>1032.3651101143064</v>
      </c>
    </row>
    <row r="6" spans="2:31" x14ac:dyDescent="0.25">
      <c r="B6" t="s">
        <v>20</v>
      </c>
      <c r="C6" s="1">
        <v>122</v>
      </c>
      <c r="D6" s="1">
        <v>120</v>
      </c>
      <c r="E6" s="1">
        <v>119</v>
      </c>
      <c r="F6" s="1">
        <v>112</v>
      </c>
      <c r="G6" s="1">
        <v>118</v>
      </c>
      <c r="H6" s="1">
        <v>122</v>
      </c>
      <c r="I6" s="1">
        <v>126</v>
      </c>
      <c r="J6" s="1">
        <v>136</v>
      </c>
      <c r="K6" s="1">
        <v>133</v>
      </c>
      <c r="L6" s="1">
        <v>136</v>
      </c>
      <c r="M6" s="1">
        <v>141</v>
      </c>
      <c r="R6" s="1">
        <f>SUM(C6:F6)</f>
        <v>473</v>
      </c>
      <c r="S6" s="1">
        <f>SUM(G6:J6)</f>
        <v>502</v>
      </c>
      <c r="T6" s="1">
        <f>S6*1.06</f>
        <v>532.12</v>
      </c>
      <c r="U6" s="1">
        <f>T6*1.06</f>
        <v>564.04720000000009</v>
      </c>
      <c r="V6" s="1">
        <f t="shared" ref="V6:AE6" si="3">U6*1.06</f>
        <v>597.89003200000013</v>
      </c>
      <c r="W6" s="1">
        <f t="shared" si="3"/>
        <v>633.76343392000012</v>
      </c>
      <c r="X6" s="1">
        <f t="shared" si="3"/>
        <v>671.78923995520017</v>
      </c>
      <c r="Y6" s="1">
        <f t="shared" si="3"/>
        <v>712.09659435251217</v>
      </c>
      <c r="Z6" s="1">
        <f t="shared" si="3"/>
        <v>754.82239001366293</v>
      </c>
      <c r="AA6" s="1">
        <f t="shared" si="3"/>
        <v>800.11173341448273</v>
      </c>
      <c r="AB6" s="1">
        <f t="shared" si="3"/>
        <v>848.11843741935172</v>
      </c>
      <c r="AC6" s="1">
        <f t="shared" si="3"/>
        <v>899.00554366451286</v>
      </c>
      <c r="AD6" s="1">
        <f t="shared" si="3"/>
        <v>952.94587628438364</v>
      </c>
      <c r="AE6" s="1">
        <f t="shared" si="3"/>
        <v>1010.1226288614467</v>
      </c>
    </row>
    <row r="7" spans="2:31" x14ac:dyDescent="0.25">
      <c r="B7" t="s">
        <v>21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R7" s="1">
        <f>SUM(C7:F7)</f>
        <v>14</v>
      </c>
      <c r="S7" s="1">
        <f>SUM(G7:J7)</f>
        <v>12</v>
      </c>
      <c r="T7" s="1">
        <v>12</v>
      </c>
      <c r="U7" s="1">
        <v>12</v>
      </c>
      <c r="V7" s="1">
        <v>12</v>
      </c>
      <c r="W7" s="1">
        <v>12</v>
      </c>
      <c r="X7" s="1">
        <v>12</v>
      </c>
      <c r="Y7" s="1">
        <v>12</v>
      </c>
      <c r="Z7" s="1">
        <v>12</v>
      </c>
      <c r="AA7" s="1">
        <v>12</v>
      </c>
      <c r="AB7" s="1">
        <v>12</v>
      </c>
      <c r="AC7" s="1">
        <v>12</v>
      </c>
      <c r="AD7" s="1">
        <v>12</v>
      </c>
      <c r="AE7" s="1">
        <v>12</v>
      </c>
    </row>
    <row r="8" spans="2:31" x14ac:dyDescent="0.25">
      <c r="B8" t="s">
        <v>22</v>
      </c>
      <c r="C8" s="1">
        <v>17</v>
      </c>
      <c r="D8" s="1">
        <v>0</v>
      </c>
      <c r="E8" s="1">
        <v>2</v>
      </c>
      <c r="F8" s="1">
        <v>63</v>
      </c>
      <c r="G8" s="1">
        <v>1</v>
      </c>
      <c r="H8" s="1">
        <v>2</v>
      </c>
      <c r="I8" s="1">
        <v>-2</v>
      </c>
      <c r="J8" s="1">
        <v>7</v>
      </c>
      <c r="K8" s="1">
        <v>1</v>
      </c>
      <c r="L8" s="1">
        <v>1</v>
      </c>
      <c r="M8" s="1">
        <v>0</v>
      </c>
      <c r="R8" s="1">
        <f>SUM(C8:F8)</f>
        <v>82</v>
      </c>
      <c r="S8" s="1">
        <f>SUM(G8:J8)</f>
        <v>8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2:31" x14ac:dyDescent="0.25">
      <c r="B9" t="s">
        <v>23</v>
      </c>
      <c r="C9" s="1">
        <f>SUM(C4:C8)</f>
        <v>2305</v>
      </c>
      <c r="D9" s="1">
        <f>SUM(D4:D8)</f>
        <v>2312</v>
      </c>
      <c r="E9" s="1">
        <f>SUM(E4:E8)</f>
        <v>2342</v>
      </c>
      <c r="F9" s="1">
        <f>SUM(F4:F8)</f>
        <v>2250</v>
      </c>
      <c r="G9" s="1">
        <f>SUM(G4:G8)</f>
        <v>2063</v>
      </c>
      <c r="H9" s="1">
        <f>SUM(H4:H8)</f>
        <v>2275</v>
      </c>
      <c r="I9" s="1">
        <f>SUM(I4:I8)</f>
        <v>2345</v>
      </c>
      <c r="J9" s="1">
        <f>SUM(J4:J8)</f>
        <v>2506</v>
      </c>
      <c r="K9" s="1">
        <f>SUM(K4:K8)</f>
        <v>2529</v>
      </c>
      <c r="L9" s="1">
        <f>SUM(L4:L8)</f>
        <v>2536</v>
      </c>
      <c r="M9" s="1">
        <f>SUM(M4:M8)</f>
        <v>2373</v>
      </c>
      <c r="R9" s="1">
        <f>SUM(R4:R8)</f>
        <v>9209</v>
      </c>
      <c r="S9" s="1">
        <f>SUM(S4:S8)</f>
        <v>9189</v>
      </c>
      <c r="T9" s="1">
        <f>SUM(T4:T8)</f>
        <v>10133.253333333334</v>
      </c>
      <c r="U9" s="1">
        <f t="shared" ref="U9:AE9" si="4">SUM(U4:U8)</f>
        <v>10954.175866666666</v>
      </c>
      <c r="V9" s="1">
        <f t="shared" si="4"/>
        <v>11847.283345333331</v>
      </c>
      <c r="W9" s="1">
        <f t="shared" si="4"/>
        <v>12819.007542786667</v>
      </c>
      <c r="X9" s="1">
        <f t="shared" si="4"/>
        <v>13876.355569926534</v>
      </c>
      <c r="Y9" s="1">
        <f t="shared" si="4"/>
        <v>15026.961447841</v>
      </c>
      <c r="Z9" s="1">
        <f t="shared" si="4"/>
        <v>16279.142309674047</v>
      </c>
      <c r="AA9" s="1">
        <f t="shared" si="4"/>
        <v>17641.959647495813</v>
      </c>
      <c r="AB9" s="1">
        <f t="shared" si="4"/>
        <v>19125.286057436027</v>
      </c>
      <c r="AC9" s="1">
        <f t="shared" si="4"/>
        <v>20739.877977087395</v>
      </c>
      <c r="AD9" s="1">
        <f t="shared" si="4"/>
        <v>22497.45495359608</v>
      </c>
      <c r="AE9" s="1">
        <f t="shared" si="4"/>
        <v>24410.786029260758</v>
      </c>
    </row>
    <row r="10" spans="2:31" x14ac:dyDescent="0.25">
      <c r="B10" t="s">
        <v>24</v>
      </c>
      <c r="C10" s="1">
        <f>C3-C9</f>
        <v>273</v>
      </c>
      <c r="D10" s="1">
        <f>D3-D9</f>
        <v>384</v>
      </c>
      <c r="E10" s="1">
        <f>E3-E9</f>
        <v>376</v>
      </c>
      <c r="F10" s="1">
        <f>F3-F9</f>
        <v>267</v>
      </c>
      <c r="G10" s="1">
        <f>G3-G9</f>
        <v>251</v>
      </c>
      <c r="H10" s="1">
        <f>H3-H9</f>
        <v>348</v>
      </c>
      <c r="I10" s="1">
        <f>I3-I9</f>
        <v>386</v>
      </c>
      <c r="J10" s="1">
        <f>J3-J9</f>
        <v>507</v>
      </c>
      <c r="K10" s="1">
        <f>K3-K9</f>
        <v>586</v>
      </c>
      <c r="L10" s="1">
        <f>L3-L9</f>
        <v>580</v>
      </c>
      <c r="M10" s="1">
        <f>M3-M9</f>
        <v>429</v>
      </c>
      <c r="R10" s="1">
        <f>R3-R9</f>
        <v>1300</v>
      </c>
      <c r="S10" s="1">
        <f>S3-S9</f>
        <v>1492</v>
      </c>
      <c r="T10" s="1">
        <f>T3-T9</f>
        <v>2214.0466666666653</v>
      </c>
      <c r="U10" s="1">
        <f t="shared" ref="U10:AE10" si="5">U3-U9</f>
        <v>2504.3811333333342</v>
      </c>
      <c r="V10" s="1">
        <f t="shared" si="5"/>
        <v>2822.54378466667</v>
      </c>
      <c r="W10" s="1">
        <f t="shared" si="5"/>
        <v>3171.1040289133362</v>
      </c>
      <c r="X10" s="1">
        <f t="shared" si="5"/>
        <v>3552.8660432264696</v>
      </c>
      <c r="Y10" s="1">
        <f t="shared" si="5"/>
        <v>3970.8901104957768</v>
      </c>
      <c r="Z10" s="1">
        <f t="shared" si="5"/>
        <v>4428.5158889130398</v>
      </c>
      <c r="AA10" s="1">
        <f t="shared" si="5"/>
        <v>4929.3877889641153</v>
      </c>
      <c r="AB10" s="1">
        <f t="shared" si="5"/>
        <v>5477.4826483052966</v>
      </c>
      <c r="AC10" s="1">
        <f t="shared" si="5"/>
        <v>6077.139912170649</v>
      </c>
      <c r="AD10" s="1">
        <f t="shared" si="5"/>
        <v>6733.0945456951922</v>
      </c>
      <c r="AE10" s="1">
        <f t="shared" si="5"/>
        <v>7450.5129249667298</v>
      </c>
    </row>
    <row r="11" spans="2:31" x14ac:dyDescent="0.25">
      <c r="B11" t="s">
        <v>25</v>
      </c>
      <c r="C11" s="1">
        <v>11</v>
      </c>
      <c r="D11" s="1">
        <v>4</v>
      </c>
      <c r="E11" s="1">
        <v>4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R11" s="1">
        <f>SUM(C11:F11)</f>
        <v>20</v>
      </c>
      <c r="S11" s="1">
        <f>SUM(G11:J11)</f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2:31" x14ac:dyDescent="0.25">
      <c r="B12" t="s">
        <v>26</v>
      </c>
      <c r="C12" s="1">
        <v>-55</v>
      </c>
      <c r="D12" s="1">
        <v>-48</v>
      </c>
      <c r="E12" s="1">
        <v>-49</v>
      </c>
      <c r="F12" s="1">
        <v>-49</v>
      </c>
      <c r="G12" s="1">
        <v>-50</v>
      </c>
      <c r="H12" s="1">
        <v>-52</v>
      </c>
      <c r="I12" s="1">
        <v>-59</v>
      </c>
      <c r="J12" s="1">
        <v>-59</v>
      </c>
      <c r="K12" s="1">
        <v>-59</v>
      </c>
      <c r="L12" s="1">
        <v>-62</v>
      </c>
      <c r="M12" s="1">
        <v>-63</v>
      </c>
      <c r="R12" s="1">
        <f>SUM(C12:F12)</f>
        <v>-201</v>
      </c>
      <c r="S12" s="1">
        <f>SUM(G12:J12)</f>
        <v>-220</v>
      </c>
      <c r="T12" s="1">
        <f>SUM(K12:M12)*1.33</f>
        <v>-244.72000000000003</v>
      </c>
      <c r="U12" s="1">
        <f>T12</f>
        <v>-244.72000000000003</v>
      </c>
      <c r="V12" s="1">
        <f t="shared" ref="V12:AE12" si="6">U12</f>
        <v>-244.72000000000003</v>
      </c>
      <c r="W12" s="1">
        <f t="shared" si="6"/>
        <v>-244.72000000000003</v>
      </c>
      <c r="X12" s="1">
        <f t="shared" si="6"/>
        <v>-244.72000000000003</v>
      </c>
      <c r="Y12" s="1">
        <f t="shared" si="6"/>
        <v>-244.72000000000003</v>
      </c>
      <c r="Z12" s="1">
        <f t="shared" si="6"/>
        <v>-244.72000000000003</v>
      </c>
      <c r="AA12" s="1">
        <f t="shared" si="6"/>
        <v>-244.72000000000003</v>
      </c>
      <c r="AB12" s="1">
        <f t="shared" si="6"/>
        <v>-244.72000000000003</v>
      </c>
      <c r="AC12" s="1">
        <f t="shared" si="6"/>
        <v>-244.72000000000003</v>
      </c>
      <c r="AD12" s="1">
        <f t="shared" si="6"/>
        <v>-244.72000000000003</v>
      </c>
      <c r="AE12" s="1">
        <f t="shared" si="6"/>
        <v>-244.72000000000003</v>
      </c>
    </row>
    <row r="13" spans="2:31" x14ac:dyDescent="0.25">
      <c r="B13" t="s">
        <v>27</v>
      </c>
      <c r="C13" s="1">
        <v>-31</v>
      </c>
      <c r="D13" s="1">
        <v>-4</v>
      </c>
      <c r="E13" s="1">
        <v>7</v>
      </c>
      <c r="F13" s="1">
        <v>-59</v>
      </c>
      <c r="G13" s="1">
        <v>19</v>
      </c>
      <c r="H13" s="1">
        <v>-5</v>
      </c>
      <c r="I13" s="1">
        <v>11</v>
      </c>
      <c r="J13" s="1">
        <v>49</v>
      </c>
      <c r="K13" s="1">
        <v>6</v>
      </c>
      <c r="L13" s="1">
        <v>-5</v>
      </c>
      <c r="M13" s="1">
        <v>-15</v>
      </c>
      <c r="R13" s="1">
        <f>SUM(C13:F13)</f>
        <v>-87</v>
      </c>
      <c r="S13" s="1">
        <f>SUM(G13:J13)</f>
        <v>74</v>
      </c>
      <c r="T13" s="1">
        <f>SUM(K13:M13)*1.33</f>
        <v>-18.62</v>
      </c>
      <c r="U13" s="1">
        <f>AVERAGE(R13:T13)</f>
        <v>-10.540000000000001</v>
      </c>
      <c r="V13" s="1">
        <f t="shared" ref="V13:AE13" si="7">AVERAGE(S13:U13)</f>
        <v>14.946666666666665</v>
      </c>
      <c r="W13" s="1">
        <f t="shared" si="7"/>
        <v>-4.7377777777777794</v>
      </c>
      <c r="X13" s="1">
        <f t="shared" si="7"/>
        <v>-0.11037037037037163</v>
      </c>
      <c r="Y13" s="1">
        <f t="shared" si="7"/>
        <v>3.3661728395061714</v>
      </c>
      <c r="Z13" s="1">
        <f t="shared" si="7"/>
        <v>-0.49399176954732643</v>
      </c>
      <c r="AA13" s="1">
        <f t="shared" si="7"/>
        <v>0.92060356652949105</v>
      </c>
      <c r="AB13" s="1">
        <f t="shared" si="7"/>
        <v>1.2642615454961119</v>
      </c>
      <c r="AC13" s="1">
        <f t="shared" si="7"/>
        <v>0.56362444749275886</v>
      </c>
      <c r="AD13" s="1">
        <f t="shared" si="7"/>
        <v>0.9161631865061205</v>
      </c>
      <c r="AE13" s="1">
        <f t="shared" si="7"/>
        <v>0.91468305983166376</v>
      </c>
    </row>
    <row r="14" spans="2:31" x14ac:dyDescent="0.25">
      <c r="B14" t="s">
        <v>28</v>
      </c>
      <c r="C14" s="1">
        <f>C13+C12+C11</f>
        <v>-75</v>
      </c>
      <c r="D14" s="1">
        <f>D13+D12+D11</f>
        <v>-48</v>
      </c>
      <c r="E14" s="1">
        <f>E13+E12+E11</f>
        <v>-38</v>
      </c>
      <c r="F14" s="1">
        <f>F13+F12+F11</f>
        <v>-107</v>
      </c>
      <c r="G14" s="1">
        <f>G13+G12+G11</f>
        <v>-30</v>
      </c>
      <c r="H14" s="1">
        <f>H13+H12+H11</f>
        <v>-57</v>
      </c>
      <c r="I14" s="1">
        <f>I13+I12+I11</f>
        <v>-47</v>
      </c>
      <c r="J14" s="1">
        <f>J13+J12+J11</f>
        <v>-10</v>
      </c>
      <c r="K14" s="1">
        <f>K13+K12+K11</f>
        <v>-53</v>
      </c>
      <c r="L14" s="1">
        <f>L13+L12+L11</f>
        <v>-66</v>
      </c>
      <c r="M14" s="1">
        <f>M13+M12+M11</f>
        <v>-78</v>
      </c>
      <c r="R14" s="1">
        <f>R13+R12+R11</f>
        <v>-268</v>
      </c>
      <c r="S14" s="1">
        <f>S13+S12+S11</f>
        <v>-144</v>
      </c>
      <c r="T14" s="1">
        <f t="shared" ref="T14:AE14" si="8">T13+T12+T11</f>
        <v>-263.34000000000003</v>
      </c>
      <c r="U14" s="1">
        <f t="shared" si="8"/>
        <v>-255.26000000000002</v>
      </c>
      <c r="V14" s="1">
        <f t="shared" si="8"/>
        <v>-229.77333333333337</v>
      </c>
      <c r="W14" s="1">
        <f t="shared" si="8"/>
        <v>-249.45777777777781</v>
      </c>
      <c r="X14" s="1">
        <f t="shared" si="8"/>
        <v>-244.83037037037039</v>
      </c>
      <c r="Y14" s="1">
        <f t="shared" si="8"/>
        <v>-241.35382716049386</v>
      </c>
      <c r="Z14" s="1">
        <f t="shared" si="8"/>
        <v>-245.21399176954736</v>
      </c>
      <c r="AA14" s="1">
        <f t="shared" si="8"/>
        <v>-243.79939643347055</v>
      </c>
      <c r="AB14" s="1">
        <f t="shared" si="8"/>
        <v>-243.45573845450392</v>
      </c>
      <c r="AC14" s="1">
        <f t="shared" si="8"/>
        <v>-244.15637555250726</v>
      </c>
      <c r="AD14" s="1">
        <f t="shared" si="8"/>
        <v>-243.80383681349392</v>
      </c>
      <c r="AE14" s="1">
        <f t="shared" si="8"/>
        <v>-243.80531694016835</v>
      </c>
    </row>
    <row r="15" spans="2:31" x14ac:dyDescent="0.25">
      <c r="B15" t="s">
        <v>29</v>
      </c>
      <c r="C15" s="1">
        <f>C10+C14</f>
        <v>198</v>
      </c>
      <c r="D15" s="1">
        <f>D10+D14</f>
        <v>336</v>
      </c>
      <c r="E15" s="1">
        <f>E10+E14</f>
        <v>338</v>
      </c>
      <c r="F15" s="1">
        <f>F10+F14</f>
        <v>160</v>
      </c>
      <c r="G15" s="1">
        <f>G10+G14</f>
        <v>221</v>
      </c>
      <c r="H15" s="1">
        <f>H10+H14</f>
        <v>291</v>
      </c>
      <c r="I15" s="1">
        <f>I10+I14</f>
        <v>339</v>
      </c>
      <c r="J15" s="1">
        <f>J10+J14</f>
        <v>497</v>
      </c>
      <c r="K15" s="1">
        <f>K10+K14</f>
        <v>533</v>
      </c>
      <c r="L15" s="1">
        <f>L10+L14</f>
        <v>514</v>
      </c>
      <c r="M15" s="1">
        <f>M10+M14</f>
        <v>351</v>
      </c>
      <c r="R15" s="1">
        <f>R10+R14</f>
        <v>1032</v>
      </c>
      <c r="S15" s="1">
        <f>S10+S14</f>
        <v>1348</v>
      </c>
      <c r="T15" s="1">
        <f>T10+T14</f>
        <v>1950.7066666666651</v>
      </c>
      <c r="U15" s="1">
        <f t="shared" ref="U15:AE15" si="9">U10+U14</f>
        <v>2249.121133333334</v>
      </c>
      <c r="V15" s="1">
        <f t="shared" si="9"/>
        <v>2592.7704513333365</v>
      </c>
      <c r="W15" s="1">
        <f t="shared" si="9"/>
        <v>2921.6462511355585</v>
      </c>
      <c r="X15" s="1">
        <f t="shared" si="9"/>
        <v>3308.0356728560992</v>
      </c>
      <c r="Y15" s="1">
        <f t="shared" si="9"/>
        <v>3729.5362833352829</v>
      </c>
      <c r="Z15" s="1">
        <f t="shared" si="9"/>
        <v>4183.3018971434922</v>
      </c>
      <c r="AA15" s="1">
        <f t="shared" si="9"/>
        <v>4685.5883925306443</v>
      </c>
      <c r="AB15" s="1">
        <f t="shared" si="9"/>
        <v>5234.0269098507924</v>
      </c>
      <c r="AC15" s="1">
        <f t="shared" si="9"/>
        <v>5832.9835366181414</v>
      </c>
      <c r="AD15" s="1">
        <f t="shared" si="9"/>
        <v>6489.2907088816983</v>
      </c>
      <c r="AE15" s="1">
        <f t="shared" si="9"/>
        <v>7206.7076080265615</v>
      </c>
    </row>
    <row r="16" spans="2:31" x14ac:dyDescent="0.25">
      <c r="B16" t="s">
        <v>30</v>
      </c>
      <c r="C16" s="1">
        <v>-2</v>
      </c>
      <c r="D16" s="1">
        <v>18</v>
      </c>
      <c r="E16" s="1">
        <v>18</v>
      </c>
      <c r="F16" s="1">
        <v>-6</v>
      </c>
      <c r="G16" s="1">
        <v>-2</v>
      </c>
      <c r="H16" s="1">
        <v>11</v>
      </c>
      <c r="I16" s="1">
        <v>10</v>
      </c>
      <c r="J16" s="1">
        <v>15</v>
      </c>
      <c r="K16" s="1">
        <v>7</v>
      </c>
      <c r="L16" s="1">
        <v>13</v>
      </c>
      <c r="M16" s="1">
        <v>5</v>
      </c>
      <c r="R16" s="1">
        <f>SUM(C16:F16)</f>
        <v>28</v>
      </c>
      <c r="S16" s="1">
        <f>SUM(G16:J16)</f>
        <v>34</v>
      </c>
      <c r="T16" s="1">
        <f>1.33*SUM(K16:M16)</f>
        <v>33.25</v>
      </c>
      <c r="U16" s="1">
        <f>AVERAGE(R16:T16)</f>
        <v>31.75</v>
      </c>
      <c r="V16" s="1">
        <f t="shared" ref="V16:AE16" si="10">AVERAGE(S16:U16)</f>
        <v>33</v>
      </c>
      <c r="W16" s="1">
        <f t="shared" si="10"/>
        <v>32.666666666666664</v>
      </c>
      <c r="X16" s="1">
        <f t="shared" si="10"/>
        <v>32.472222222222221</v>
      </c>
      <c r="Y16" s="1">
        <f t="shared" si="10"/>
        <v>32.712962962962962</v>
      </c>
      <c r="Z16" s="1">
        <f t="shared" si="10"/>
        <v>32.617283950617285</v>
      </c>
      <c r="AA16" s="1">
        <f t="shared" si="10"/>
        <v>32.600823045267497</v>
      </c>
      <c r="AB16" s="1">
        <f t="shared" si="10"/>
        <v>32.643689986282588</v>
      </c>
      <c r="AC16" s="1">
        <f t="shared" si="10"/>
        <v>32.62059899405579</v>
      </c>
      <c r="AD16" s="1">
        <f t="shared" si="10"/>
        <v>32.621704008535289</v>
      </c>
      <c r="AE16" s="1">
        <f t="shared" si="10"/>
        <v>32.628664329624556</v>
      </c>
    </row>
    <row r="17" spans="2:137" x14ac:dyDescent="0.25">
      <c r="B17" t="s">
        <v>31</v>
      </c>
      <c r="C17" s="1">
        <f>C15-C16</f>
        <v>200</v>
      </c>
      <c r="D17" s="1">
        <f>D15-D16</f>
        <v>318</v>
      </c>
      <c r="E17" s="1">
        <f>E15-E16</f>
        <v>320</v>
      </c>
      <c r="F17" s="1">
        <f>F15-F16</f>
        <v>166</v>
      </c>
      <c r="G17" s="1">
        <f>G15-G16</f>
        <v>223</v>
      </c>
      <c r="H17" s="1">
        <f>H15-H16</f>
        <v>280</v>
      </c>
      <c r="I17" s="1">
        <f>I15-I16</f>
        <v>329</v>
      </c>
      <c r="J17" s="1">
        <f>J15-J16</f>
        <v>482</v>
      </c>
      <c r="K17" s="1">
        <f>K15-K16</f>
        <v>526</v>
      </c>
      <c r="L17" s="1">
        <f>L15-L16</f>
        <v>501</v>
      </c>
      <c r="M17" s="1">
        <f>M15-M16</f>
        <v>346</v>
      </c>
      <c r="R17" s="1">
        <f>R15-R16</f>
        <v>1004</v>
      </c>
      <c r="S17" s="1">
        <f>S15-S16</f>
        <v>1314</v>
      </c>
      <c r="T17" s="1">
        <f>T15-T16</f>
        <v>1917.4566666666651</v>
      </c>
      <c r="U17" s="1">
        <f t="shared" ref="U17:AE17" si="11">U15-U16</f>
        <v>2217.371133333334</v>
      </c>
      <c r="V17" s="1">
        <f t="shared" si="11"/>
        <v>2559.7704513333365</v>
      </c>
      <c r="W17" s="1">
        <f t="shared" si="11"/>
        <v>2888.979584468892</v>
      </c>
      <c r="X17" s="1">
        <f t="shared" si="11"/>
        <v>3275.563450633877</v>
      </c>
      <c r="Y17" s="1">
        <f t="shared" si="11"/>
        <v>3696.8233203723198</v>
      </c>
      <c r="Z17" s="1">
        <f t="shared" si="11"/>
        <v>4150.6846131928751</v>
      </c>
      <c r="AA17" s="1">
        <f t="shared" si="11"/>
        <v>4652.9875694853772</v>
      </c>
      <c r="AB17" s="1">
        <f t="shared" si="11"/>
        <v>5201.3832198645096</v>
      </c>
      <c r="AC17" s="1">
        <f t="shared" si="11"/>
        <v>5800.362937624086</v>
      </c>
      <c r="AD17" s="1">
        <f t="shared" si="11"/>
        <v>6456.6690048731634</v>
      </c>
      <c r="AE17" s="1">
        <f t="shared" si="11"/>
        <v>7174.0789436969371</v>
      </c>
      <c r="AF17" s="1">
        <f>AE17*(1+$AH22)</f>
        <v>7030.5973648229983</v>
      </c>
      <c r="AG17" s="1">
        <f t="shared" ref="AG17:CR17" si="12">AF17*(1+$AH22)</f>
        <v>6889.9854175265382</v>
      </c>
      <c r="AH17" s="1">
        <f t="shared" si="12"/>
        <v>6752.1857091760075</v>
      </c>
      <c r="AI17" s="1">
        <f t="shared" si="12"/>
        <v>6617.1419949924875</v>
      </c>
      <c r="AJ17" s="1">
        <f t="shared" si="12"/>
        <v>6484.7991550926381</v>
      </c>
      <c r="AK17" s="1">
        <f t="shared" si="12"/>
        <v>6355.1031719907851</v>
      </c>
      <c r="AL17" s="1">
        <f t="shared" si="12"/>
        <v>6228.0011085509695</v>
      </c>
      <c r="AM17" s="1">
        <f t="shared" si="12"/>
        <v>6103.4410863799503</v>
      </c>
      <c r="AN17" s="1">
        <f t="shared" si="12"/>
        <v>5981.3722646523511</v>
      </c>
      <c r="AO17" s="1">
        <f t="shared" si="12"/>
        <v>5861.7448193593036</v>
      </c>
      <c r="AP17" s="1">
        <f t="shared" si="12"/>
        <v>5744.5099229721172</v>
      </c>
      <c r="AQ17" s="1">
        <f t="shared" si="12"/>
        <v>5629.619724512675</v>
      </c>
      <c r="AR17" s="1">
        <f t="shared" si="12"/>
        <v>5517.0273300224217</v>
      </c>
      <c r="AS17" s="1">
        <f t="shared" si="12"/>
        <v>5406.6867834219729</v>
      </c>
      <c r="AT17" s="1">
        <f t="shared" si="12"/>
        <v>5298.5530477535331</v>
      </c>
      <c r="AU17" s="1">
        <f t="shared" si="12"/>
        <v>5192.5819867984619</v>
      </c>
      <c r="AV17" s="1">
        <f t="shared" si="12"/>
        <v>5088.7303470624929</v>
      </c>
      <c r="AW17" s="1">
        <f t="shared" si="12"/>
        <v>4986.9557401212433</v>
      </c>
      <c r="AX17" s="1">
        <f t="shared" si="12"/>
        <v>4887.2166253188179</v>
      </c>
      <c r="AY17" s="1">
        <f t="shared" si="12"/>
        <v>4789.4722928124411</v>
      </c>
      <c r="AZ17" s="1">
        <f t="shared" si="12"/>
        <v>4693.6828469561924</v>
      </c>
      <c r="BA17" s="1">
        <f t="shared" si="12"/>
        <v>4599.8091900170684</v>
      </c>
      <c r="BB17" s="1">
        <f t="shared" si="12"/>
        <v>4507.8130062167265</v>
      </c>
      <c r="BC17" s="1">
        <f t="shared" si="12"/>
        <v>4417.6567460923916</v>
      </c>
      <c r="BD17" s="1">
        <f t="shared" si="12"/>
        <v>4329.3036111705433</v>
      </c>
      <c r="BE17" s="1">
        <f t="shared" si="12"/>
        <v>4242.7175389471322</v>
      </c>
      <c r="BF17" s="1">
        <f t="shared" si="12"/>
        <v>4157.8631881681895</v>
      </c>
      <c r="BG17" s="1">
        <f t="shared" si="12"/>
        <v>4074.7059244048255</v>
      </c>
      <c r="BH17" s="1">
        <f t="shared" si="12"/>
        <v>3993.2118059167287</v>
      </c>
      <c r="BI17" s="1">
        <f t="shared" si="12"/>
        <v>3913.347569798394</v>
      </c>
      <c r="BJ17" s="1">
        <f t="shared" si="12"/>
        <v>3835.0806184024259</v>
      </c>
      <c r="BK17" s="1">
        <f t="shared" si="12"/>
        <v>3758.3790060343772</v>
      </c>
      <c r="BL17" s="1">
        <f t="shared" si="12"/>
        <v>3683.2114259136897</v>
      </c>
      <c r="BM17" s="1">
        <f t="shared" si="12"/>
        <v>3609.5471973954159</v>
      </c>
      <c r="BN17" s="1">
        <f t="shared" si="12"/>
        <v>3537.3562534475077</v>
      </c>
      <c r="BO17" s="1">
        <f t="shared" si="12"/>
        <v>3466.6091283785577</v>
      </c>
      <c r="BP17" s="1">
        <f t="shared" si="12"/>
        <v>3397.2769458109865</v>
      </c>
      <c r="BQ17" s="1">
        <f t="shared" si="12"/>
        <v>3329.3314068947666</v>
      </c>
      <c r="BR17" s="1">
        <f t="shared" si="12"/>
        <v>3262.7447787568713</v>
      </c>
      <c r="BS17" s="1">
        <f t="shared" si="12"/>
        <v>3197.4898831817336</v>
      </c>
      <c r="BT17" s="1">
        <f t="shared" si="12"/>
        <v>3133.5400855180987</v>
      </c>
      <c r="BU17" s="1">
        <f t="shared" si="12"/>
        <v>3070.8692838077368</v>
      </c>
      <c r="BV17" s="1">
        <f t="shared" si="12"/>
        <v>3009.4518981315819</v>
      </c>
      <c r="BW17" s="1">
        <f t="shared" si="12"/>
        <v>2949.2628601689503</v>
      </c>
      <c r="BX17" s="1">
        <f t="shared" si="12"/>
        <v>2890.2776029655711</v>
      </c>
      <c r="BY17" s="1">
        <f t="shared" si="12"/>
        <v>2832.4720509062595</v>
      </c>
      <c r="BZ17" s="1">
        <f t="shared" si="12"/>
        <v>2775.8226098881341</v>
      </c>
      <c r="CA17" s="1">
        <f t="shared" si="12"/>
        <v>2720.3061576903715</v>
      </c>
      <c r="CB17" s="1">
        <f t="shared" si="12"/>
        <v>2665.9000345365639</v>
      </c>
      <c r="CC17" s="1">
        <f t="shared" si="12"/>
        <v>2612.5820338458325</v>
      </c>
      <c r="CD17" s="1">
        <f t="shared" si="12"/>
        <v>2560.3303931689156</v>
      </c>
      <c r="CE17" s="1">
        <f t="shared" si="12"/>
        <v>2509.1237853055372</v>
      </c>
      <c r="CF17" s="1">
        <f t="shared" si="12"/>
        <v>2458.9413095994264</v>
      </c>
      <c r="CG17" s="1">
        <f t="shared" si="12"/>
        <v>2409.7624834074377</v>
      </c>
      <c r="CH17" s="1">
        <f t="shared" si="12"/>
        <v>2361.5672337392889</v>
      </c>
      <c r="CI17" s="1">
        <f t="shared" si="12"/>
        <v>2314.3358890645031</v>
      </c>
      <c r="CJ17" s="1">
        <f t="shared" si="12"/>
        <v>2268.0491712832131</v>
      </c>
      <c r="CK17" s="1">
        <f t="shared" si="12"/>
        <v>2222.6881878575487</v>
      </c>
      <c r="CL17" s="1">
        <f t="shared" si="12"/>
        <v>2178.2344241003975</v>
      </c>
      <c r="CM17" s="1">
        <f t="shared" si="12"/>
        <v>2134.6697356183895</v>
      </c>
      <c r="CN17" s="1">
        <f t="shared" si="12"/>
        <v>2091.9763409060215</v>
      </c>
      <c r="CO17" s="1">
        <f t="shared" si="12"/>
        <v>2050.1368140879013</v>
      </c>
      <c r="CP17" s="1">
        <f t="shared" si="12"/>
        <v>2009.1340778061433</v>
      </c>
      <c r="CQ17" s="1">
        <f t="shared" si="12"/>
        <v>1968.9513962500205</v>
      </c>
      <c r="CR17" s="1">
        <f t="shared" si="12"/>
        <v>1929.5723683250201</v>
      </c>
      <c r="CS17" s="1">
        <f t="shared" ref="CS17:EG17" si="13">CR17*(1+$AH22)</f>
        <v>1890.9809209585196</v>
      </c>
      <c r="CT17" s="1">
        <f t="shared" si="13"/>
        <v>1853.1613025393492</v>
      </c>
      <c r="CU17" s="1">
        <f t="shared" si="13"/>
        <v>1816.0980764885621</v>
      </c>
      <c r="CV17" s="1">
        <f t="shared" si="13"/>
        <v>1779.7761149587909</v>
      </c>
      <c r="CW17" s="1">
        <f t="shared" si="13"/>
        <v>1744.1805926596151</v>
      </c>
      <c r="CX17" s="1">
        <f t="shared" si="13"/>
        <v>1709.2969808064227</v>
      </c>
      <c r="CY17" s="1">
        <f t="shared" si="13"/>
        <v>1675.1110411902941</v>
      </c>
      <c r="CZ17" s="1">
        <f t="shared" si="13"/>
        <v>1641.6088203664883</v>
      </c>
      <c r="DA17" s="1">
        <f t="shared" si="13"/>
        <v>1608.7766439591585</v>
      </c>
      <c r="DB17" s="1">
        <f t="shared" si="13"/>
        <v>1576.6011110799752</v>
      </c>
      <c r="DC17" s="1">
        <f t="shared" si="13"/>
        <v>1545.0690888583756</v>
      </c>
      <c r="DD17" s="1">
        <f t="shared" si="13"/>
        <v>1514.1677070812082</v>
      </c>
      <c r="DE17" s="1">
        <f t="shared" si="13"/>
        <v>1483.884352939584</v>
      </c>
      <c r="DF17" s="1">
        <f t="shared" si="13"/>
        <v>1454.2066658807923</v>
      </c>
      <c r="DG17" s="1">
        <f t="shared" si="13"/>
        <v>1425.1225325631765</v>
      </c>
      <c r="DH17" s="1">
        <f t="shared" si="13"/>
        <v>1396.6200819119128</v>
      </c>
      <c r="DI17" s="1">
        <f t="shared" si="13"/>
        <v>1368.6876802736745</v>
      </c>
      <c r="DJ17" s="1">
        <f t="shared" si="13"/>
        <v>1341.313926668201</v>
      </c>
      <c r="DK17" s="1">
        <f t="shared" si="13"/>
        <v>1314.4876481348369</v>
      </c>
      <c r="DL17" s="1">
        <f t="shared" si="13"/>
        <v>1288.1978951721401</v>
      </c>
      <c r="DM17" s="1">
        <f t="shared" si="13"/>
        <v>1262.4339372686973</v>
      </c>
      <c r="DN17" s="1">
        <f t="shared" si="13"/>
        <v>1237.1852585233232</v>
      </c>
      <c r="DO17" s="1">
        <f t="shared" si="13"/>
        <v>1212.4415533528568</v>
      </c>
      <c r="DP17" s="1">
        <f t="shared" si="13"/>
        <v>1188.1927222857996</v>
      </c>
      <c r="DQ17" s="1">
        <f t="shared" si="13"/>
        <v>1164.4288678400835</v>
      </c>
      <c r="DR17" s="1">
        <f t="shared" si="13"/>
        <v>1141.1402904832819</v>
      </c>
      <c r="DS17" s="1">
        <f t="shared" si="13"/>
        <v>1118.3174846736163</v>
      </c>
      <c r="DT17" s="1">
        <f t="shared" si="13"/>
        <v>1095.9511349801439</v>
      </c>
      <c r="DU17" s="1">
        <f t="shared" si="13"/>
        <v>1074.032112280541</v>
      </c>
      <c r="DV17" s="1">
        <f t="shared" si="13"/>
        <v>1052.5514700349302</v>
      </c>
      <c r="DW17" s="1">
        <f t="shared" si="13"/>
        <v>1031.5004406342316</v>
      </c>
      <c r="DX17" s="1">
        <f t="shared" si="13"/>
        <v>1010.870431821547</v>
      </c>
      <c r="DY17" s="1">
        <f t="shared" si="13"/>
        <v>990.65302318511601</v>
      </c>
      <c r="DZ17" s="1">
        <f t="shared" si="13"/>
        <v>970.83996272141371</v>
      </c>
      <c r="EA17" s="1">
        <f t="shared" si="13"/>
        <v>951.42316346698544</v>
      </c>
      <c r="EB17" s="1">
        <f t="shared" si="13"/>
        <v>932.39470019764576</v>
      </c>
      <c r="EC17" s="1">
        <f t="shared" si="13"/>
        <v>913.74680619369281</v>
      </c>
      <c r="ED17" s="1">
        <f t="shared" si="13"/>
        <v>895.47187006981892</v>
      </c>
      <c r="EE17" s="1">
        <f t="shared" si="13"/>
        <v>877.5624326684225</v>
      </c>
      <c r="EF17" s="1">
        <f t="shared" si="13"/>
        <v>860.01118401505403</v>
      </c>
      <c r="EG17" s="1">
        <f t="shared" si="13"/>
        <v>842.81096033475296</v>
      </c>
    </row>
    <row r="18" spans="2:137" x14ac:dyDescent="0.25">
      <c r="B18" t="s">
        <v>1</v>
      </c>
      <c r="C18" s="1">
        <v>266</v>
      </c>
      <c r="D18" s="1">
        <v>262</v>
      </c>
      <c r="E18" s="1">
        <v>261</v>
      </c>
      <c r="F18" s="1">
        <v>257</v>
      </c>
      <c r="G18" s="1">
        <v>257</v>
      </c>
      <c r="H18" s="1">
        <v>249</v>
      </c>
      <c r="I18" s="1">
        <v>233</v>
      </c>
      <c r="J18" s="1">
        <v>228</v>
      </c>
      <c r="K18" s="1">
        <v>226</v>
      </c>
      <c r="L18" s="1">
        <v>221</v>
      </c>
      <c r="M18" s="1">
        <v>218</v>
      </c>
      <c r="R18" s="1">
        <f>AVERAGE(C18:F18)</f>
        <v>261.5</v>
      </c>
      <c r="S18" s="1">
        <f>AVERAGE(G18:J18)</f>
        <v>241.75</v>
      </c>
      <c r="T18" s="1">
        <f>AVERAGE(K18:N18)</f>
        <v>221.66666666666666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2:137" x14ac:dyDescent="0.25">
      <c r="B19" t="s">
        <v>32</v>
      </c>
      <c r="C19" s="3">
        <f>C17/C18</f>
        <v>0.75187969924812026</v>
      </c>
      <c r="D19" s="3">
        <f>D17/D18</f>
        <v>1.2137404580152671</v>
      </c>
      <c r="E19" s="3">
        <f>E17/E18</f>
        <v>1.2260536398467432</v>
      </c>
      <c r="F19" s="3">
        <f>F17/F18</f>
        <v>0.64591439688715957</v>
      </c>
      <c r="G19" s="3">
        <f>G17/G18</f>
        <v>0.86770428015564205</v>
      </c>
      <c r="H19" s="3">
        <f>H17/H18</f>
        <v>1.1244979919678715</v>
      </c>
      <c r="I19" s="3">
        <f>I17/I18</f>
        <v>1.4120171673819744</v>
      </c>
      <c r="J19" s="3">
        <f>J17/J18</f>
        <v>2.1140350877192984</v>
      </c>
      <c r="K19" s="3">
        <f>K17/K18</f>
        <v>2.3274336283185839</v>
      </c>
      <c r="L19" s="3">
        <f>L17/L18</f>
        <v>2.2669683257918551</v>
      </c>
      <c r="M19" s="3">
        <f>M17/M18</f>
        <v>1.5871559633027523</v>
      </c>
      <c r="R19" s="1">
        <f>AVERAGE(C19:F19)</f>
        <v>0.9593970484993225</v>
      </c>
      <c r="S19" s="1">
        <f>AVERAGE(D19:G19)</f>
        <v>0.98835319372620289</v>
      </c>
      <c r="T19" s="1">
        <f>AVERAGE(K19:N19)</f>
        <v>2.0605193058043971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2" spans="2:137" x14ac:dyDescent="0.25">
      <c r="AG22" t="s">
        <v>38</v>
      </c>
      <c r="AH22" s="4">
        <v>-0.02</v>
      </c>
    </row>
    <row r="23" spans="2:137" x14ac:dyDescent="0.25">
      <c r="AG23" t="s">
        <v>39</v>
      </c>
      <c r="AH23" s="4">
        <v>7.0000000000000007E-2</v>
      </c>
    </row>
    <row r="24" spans="2:137" x14ac:dyDescent="0.25">
      <c r="B24" t="s">
        <v>33</v>
      </c>
      <c r="G24" s="4">
        <f>(G3/C3)-1</f>
        <v>-0.10240496508921648</v>
      </c>
      <c r="H24" s="4">
        <f>(H3/D3)-1</f>
        <v>-2.7077151335311522E-2</v>
      </c>
      <c r="I24" s="4">
        <f>(I3/E3)-1</f>
        <v>4.7829286239882141E-3</v>
      </c>
      <c r="J24" s="4">
        <f>(J3/F3)-1</f>
        <v>0.19705999205403257</v>
      </c>
      <c r="K24" s="4">
        <f>(K3/G3)-1</f>
        <v>0.34615384615384626</v>
      </c>
      <c r="L24" s="4">
        <f>(L3/H3)-1</f>
        <v>0.18795272588638956</v>
      </c>
      <c r="M24" s="4">
        <f>(M3/I3)-1</f>
        <v>2.5997803002563158E-2</v>
      </c>
      <c r="O24" s="4"/>
      <c r="R24" s="4"/>
      <c r="S24" s="4">
        <f>(S3/R3)-1</f>
        <v>1.6366923589304472E-2</v>
      </c>
      <c r="T24" s="4">
        <f t="shared" ref="T24:AE24" si="14">(T3/S3)-1</f>
        <v>0.15600599194831943</v>
      </c>
      <c r="U24" s="4">
        <f t="shared" si="14"/>
        <v>9.000000000000008E-2</v>
      </c>
      <c r="V24" s="4">
        <f t="shared" si="14"/>
        <v>9.000000000000008E-2</v>
      </c>
      <c r="W24" s="4">
        <f t="shared" si="14"/>
        <v>9.000000000000008E-2</v>
      </c>
      <c r="X24" s="4">
        <f t="shared" si="14"/>
        <v>9.000000000000008E-2</v>
      </c>
      <c r="Y24" s="4">
        <f t="shared" si="14"/>
        <v>9.000000000000008E-2</v>
      </c>
      <c r="Z24" s="4">
        <f t="shared" si="14"/>
        <v>9.000000000000008E-2</v>
      </c>
      <c r="AA24" s="4">
        <f t="shared" si="14"/>
        <v>9.000000000000008E-2</v>
      </c>
      <c r="AB24" s="4">
        <f t="shared" si="14"/>
        <v>9.000000000000008E-2</v>
      </c>
      <c r="AC24" s="4">
        <f t="shared" si="14"/>
        <v>9.000000000000008E-2</v>
      </c>
      <c r="AD24" s="4">
        <f t="shared" si="14"/>
        <v>9.000000000000008E-2</v>
      </c>
      <c r="AE24" s="4">
        <f t="shared" si="14"/>
        <v>9.000000000000008E-2</v>
      </c>
      <c r="AG24" t="s">
        <v>40</v>
      </c>
      <c r="AH24" s="5">
        <f>NPV(AH23,T17:EG17)</f>
        <v>64826.774535523822</v>
      </c>
    </row>
    <row r="25" spans="2:137" x14ac:dyDescent="0.25">
      <c r="B25" t="s">
        <v>35</v>
      </c>
      <c r="C25" s="4">
        <f>(C3-C4)/C3</f>
        <v>0.26027928626842511</v>
      </c>
      <c r="D25" s="4">
        <f>(D3-D4)/D3</f>
        <v>0.28115727002967361</v>
      </c>
      <c r="E25" s="4">
        <f>(E3-E4)/E3</f>
        <v>0.27446651949963208</v>
      </c>
      <c r="F25" s="4">
        <f t="shared" ref="F25:M25" si="15">(F3-F4)/F3</f>
        <v>0.26499801350814461</v>
      </c>
      <c r="G25" s="4">
        <f t="shared" si="15"/>
        <v>0.25756266205704409</v>
      </c>
      <c r="H25" s="4">
        <f t="shared" si="15"/>
        <v>0.26534502478078537</v>
      </c>
      <c r="I25" s="4">
        <f t="shared" si="15"/>
        <v>0.27096301720981325</v>
      </c>
      <c r="J25" s="4">
        <f t="shared" si="15"/>
        <v>0.29372718221042149</v>
      </c>
      <c r="K25" s="4">
        <f t="shared" si="15"/>
        <v>0.30690208667736757</v>
      </c>
      <c r="L25" s="4">
        <f t="shared" si="15"/>
        <v>0.30423620025673942</v>
      </c>
      <c r="M25" s="4">
        <f t="shared" si="15"/>
        <v>0.28765167737330477</v>
      </c>
      <c r="R25" s="4">
        <f t="shared" ref="R25:S25" si="16">(R3-R4)/R3</f>
        <v>0.27043486535350653</v>
      </c>
      <c r="S25" s="4">
        <f t="shared" si="16"/>
        <v>0.27310176949723808</v>
      </c>
      <c r="T25" s="4">
        <f t="shared" ref="T25:AE25" si="17">(T3-T4)/T3</f>
        <v>0.29832433001546899</v>
      </c>
      <c r="U25" s="4">
        <f t="shared" si="17"/>
        <v>0.29832433001546904</v>
      </c>
      <c r="V25" s="4">
        <f t="shared" si="17"/>
        <v>0.2983243300154691</v>
      </c>
      <c r="W25" s="4">
        <f t="shared" si="17"/>
        <v>0.2983243300154691</v>
      </c>
      <c r="X25" s="4">
        <f t="shared" si="17"/>
        <v>0.2983243300154691</v>
      </c>
      <c r="Y25" s="4">
        <f t="shared" si="17"/>
        <v>0.29832433001546915</v>
      </c>
      <c r="Z25" s="4">
        <f t="shared" si="17"/>
        <v>0.29832433001546915</v>
      </c>
      <c r="AA25" s="4">
        <f t="shared" si="17"/>
        <v>0.29832433001546915</v>
      </c>
      <c r="AB25" s="4">
        <f t="shared" si="17"/>
        <v>0.29832433001546915</v>
      </c>
      <c r="AC25" s="4">
        <f t="shared" si="17"/>
        <v>0.29832433001546921</v>
      </c>
      <c r="AD25" s="4">
        <f t="shared" si="17"/>
        <v>0.29832433001546915</v>
      </c>
      <c r="AE25" s="4">
        <f t="shared" si="17"/>
        <v>0.29832433001546915</v>
      </c>
      <c r="AG25" t="s">
        <v>1</v>
      </c>
      <c r="AH25">
        <v>218</v>
      </c>
    </row>
    <row r="26" spans="2:137" x14ac:dyDescent="0.25">
      <c r="B26" t="s">
        <v>36</v>
      </c>
      <c r="C26" s="4">
        <f>C10/C3</f>
        <v>0.10589604344453064</v>
      </c>
      <c r="D26" s="4">
        <f>D10/D3</f>
        <v>0.14243323442136499</v>
      </c>
      <c r="E26" s="4">
        <f>E10/E3</f>
        <v>0.13833701250919794</v>
      </c>
      <c r="F26" s="4">
        <f t="shared" ref="F26:M26" si="18">F10/F3</f>
        <v>0.10607866507747318</v>
      </c>
      <c r="G26" s="4">
        <f t="shared" si="18"/>
        <v>0.10847018150388937</v>
      </c>
      <c r="H26" s="4">
        <f t="shared" si="18"/>
        <v>0.13267251239039268</v>
      </c>
      <c r="I26" s="4">
        <f t="shared" si="18"/>
        <v>0.14134016843647015</v>
      </c>
      <c r="J26" s="4">
        <f t="shared" si="18"/>
        <v>0.16827082641885163</v>
      </c>
      <c r="K26" s="4">
        <f t="shared" si="18"/>
        <v>0.18812199036918137</v>
      </c>
      <c r="L26" s="4">
        <f t="shared" si="18"/>
        <v>0.18613607188703465</v>
      </c>
      <c r="M26" s="4">
        <f t="shared" si="18"/>
        <v>0.15310492505353318</v>
      </c>
      <c r="R26" s="4">
        <f t="shared" ref="R26:S26" si="19">R10/R3</f>
        <v>0.1237034922447426</v>
      </c>
      <c r="S26" s="4">
        <f t="shared" si="19"/>
        <v>0.13968729519707893</v>
      </c>
      <c r="T26" s="4">
        <f t="shared" ref="T26:AE26" si="20">T10/T3</f>
        <v>0.17931423604080773</v>
      </c>
      <c r="U26" s="4">
        <f t="shared" si="20"/>
        <v>0.1860809545431456</v>
      </c>
      <c r="V26" s="4">
        <f t="shared" si="20"/>
        <v>0.19240470658952269</v>
      </c>
      <c r="W26" s="4">
        <f t="shared" si="20"/>
        <v>0.19831656675402407</v>
      </c>
      <c r="X26" s="4">
        <f t="shared" si="20"/>
        <v>0.2038453651048473</v>
      </c>
      <c r="Y26" s="4">
        <f t="shared" si="20"/>
        <v>0.20901785121872066</v>
      </c>
      <c r="Z26" s="4">
        <f t="shared" si="20"/>
        <v>0.21385884615456921</v>
      </c>
      <c r="AA26" s="4">
        <f t="shared" si="20"/>
        <v>0.21839138327212054</v>
      </c>
      <c r="AB26" s="4">
        <f t="shared" si="20"/>
        <v>0.22263683871592332</v>
      </c>
      <c r="AC26" s="4">
        <f t="shared" si="20"/>
        <v>0.22661505232484996</v>
      </c>
      <c r="AD26" s="4">
        <f t="shared" si="20"/>
        <v>0.23034443967118867</v>
      </c>
      <c r="AE26" s="4">
        <f t="shared" si="20"/>
        <v>0.23384209588159824</v>
      </c>
      <c r="AG26" t="s">
        <v>41</v>
      </c>
      <c r="AH26" s="5">
        <f>AH24/AH25</f>
        <v>297.37052539231109</v>
      </c>
    </row>
    <row r="27" spans="2:137" x14ac:dyDescent="0.25">
      <c r="B27" t="s">
        <v>37</v>
      </c>
      <c r="C27" s="4">
        <f>C17/C3</f>
        <v>7.7579519006982151E-2</v>
      </c>
      <c r="D27" s="4">
        <f>D17/D3</f>
        <v>0.11795252225519288</v>
      </c>
      <c r="E27" s="4">
        <f>E17/E3</f>
        <v>0.1177336276674025</v>
      </c>
      <c r="F27" s="4">
        <f t="shared" ref="F27:M27" si="21">F17/F3</f>
        <v>6.5951529598728645E-2</v>
      </c>
      <c r="G27" s="4">
        <f t="shared" si="21"/>
        <v>9.6369922212618836E-2</v>
      </c>
      <c r="H27" s="4">
        <f t="shared" si="21"/>
        <v>0.1067479984750286</v>
      </c>
      <c r="I27" s="4">
        <f t="shared" si="21"/>
        <v>0.12046869278652508</v>
      </c>
      <c r="J27" s="4">
        <f t="shared" si="21"/>
        <v>0.15997344839030866</v>
      </c>
      <c r="K27" s="4">
        <f t="shared" si="21"/>
        <v>0.16886035313001604</v>
      </c>
      <c r="L27" s="4">
        <f t="shared" si="21"/>
        <v>0.16078305519897304</v>
      </c>
      <c r="M27" s="4">
        <f t="shared" si="21"/>
        <v>0.12348322626695217</v>
      </c>
      <c r="R27" s="4">
        <f t="shared" ref="R27:S27" si="22">R17/R3</f>
        <v>9.5537158625939672E-2</v>
      </c>
      <c r="S27" s="4">
        <f t="shared" si="22"/>
        <v>0.12302218893362045</v>
      </c>
      <c r="T27" s="4">
        <f t="shared" ref="T27:AE27" si="23">T17/T3</f>
        <v>0.15529359995032641</v>
      </c>
      <c r="U27" s="4">
        <f t="shared" si="23"/>
        <v>0.16475548852178831</v>
      </c>
      <c r="V27" s="4">
        <f t="shared" si="23"/>
        <v>0.1744922028493826</v>
      </c>
      <c r="W27" s="4">
        <f t="shared" si="23"/>
        <v>0.18067288470844281</v>
      </c>
      <c r="X27" s="4">
        <f t="shared" si="23"/>
        <v>0.18793515415295226</v>
      </c>
      <c r="Y27" s="4">
        <f t="shared" si="23"/>
        <v>0.19459165206236453</v>
      </c>
      <c r="Z27" s="4">
        <f t="shared" si="23"/>
        <v>0.20044200910540827</v>
      </c>
      <c r="AA27" s="4">
        <f t="shared" si="23"/>
        <v>0.20614575991016459</v>
      </c>
      <c r="AB27" s="4">
        <f t="shared" si="23"/>
        <v>0.21141454777204446</v>
      </c>
      <c r="AC27" s="4">
        <f t="shared" si="23"/>
        <v>0.21629410703221807</v>
      </c>
      <c r="AD27" s="4">
        <f t="shared" si="23"/>
        <v>0.22088770534504365</v>
      </c>
      <c r="AE27" s="4">
        <f t="shared" si="23"/>
        <v>0.2251659279178588</v>
      </c>
      <c r="AG27" t="s">
        <v>42</v>
      </c>
      <c r="AH27">
        <v>80</v>
      </c>
    </row>
    <row r="28" spans="2:137" x14ac:dyDescent="0.25">
      <c r="B28" t="s">
        <v>30</v>
      </c>
      <c r="C28" s="4">
        <f>C16/C3</f>
        <v>-7.7579519006982156E-4</v>
      </c>
      <c r="D28" s="4">
        <f>D16/D3</f>
        <v>6.6765578635014835E-3</v>
      </c>
      <c r="E28" s="4">
        <f>E16/E3</f>
        <v>6.6225165562913907E-3</v>
      </c>
      <c r="F28" s="4">
        <f t="shared" ref="F28:M28" si="24">F16/F3</f>
        <v>-2.3837902264600714E-3</v>
      </c>
      <c r="G28" s="4">
        <f t="shared" si="24"/>
        <v>-8.6430423509075197E-4</v>
      </c>
      <c r="H28" s="4">
        <f t="shared" si="24"/>
        <v>4.1936713686618375E-3</v>
      </c>
      <c r="I28" s="4">
        <f t="shared" si="24"/>
        <v>3.6616623947272062E-3</v>
      </c>
      <c r="J28" s="4">
        <f t="shared" si="24"/>
        <v>4.9784268171257882E-3</v>
      </c>
      <c r="K28" s="4">
        <f t="shared" si="24"/>
        <v>2.2471910112359553E-3</v>
      </c>
      <c r="L28" s="4">
        <f t="shared" si="24"/>
        <v>4.1720154043645699E-3</v>
      </c>
      <c r="M28" s="4">
        <f t="shared" si="24"/>
        <v>1.7844396859386152E-3</v>
      </c>
      <c r="R28" s="4">
        <f t="shared" ref="R28:S28" si="25">R16/R3</f>
        <v>2.6643829098867639E-3</v>
      </c>
      <c r="S28" s="4">
        <f t="shared" si="25"/>
        <v>3.1832225447055518E-3</v>
      </c>
      <c r="T28" s="4">
        <f t="shared" ref="T28:AE28" si="26">T16/T3</f>
        <v>2.6928964226996996E-3</v>
      </c>
      <c r="U28" s="4">
        <f t="shared" si="26"/>
        <v>2.3590939206929837E-3</v>
      </c>
      <c r="V28" s="4">
        <f t="shared" si="26"/>
        <v>2.2495152606477917E-3</v>
      </c>
      <c r="W28" s="4">
        <f t="shared" si="26"/>
        <v>2.0429292516308366E-3</v>
      </c>
      <c r="X28" s="4">
        <f t="shared" si="26"/>
        <v>1.863090787583823E-3</v>
      </c>
      <c r="Y28" s="4">
        <f t="shared" si="26"/>
        <v>1.721929601487365E-3</v>
      </c>
      <c r="Z28" s="4">
        <f t="shared" si="26"/>
        <v>1.5751314628538156E-3</v>
      </c>
      <c r="AA28" s="4">
        <f t="shared" si="26"/>
        <v>1.4443454533248983E-3</v>
      </c>
      <c r="AB28" s="4">
        <f t="shared" si="26"/>
        <v>1.3268299343343753E-3</v>
      </c>
      <c r="AC28" s="4">
        <f t="shared" si="26"/>
        <v>1.2164141116944422E-3</v>
      </c>
      <c r="AD28" s="4">
        <f t="shared" si="26"/>
        <v>1.1160140526720594E-3</v>
      </c>
      <c r="AE28" s="4">
        <f t="shared" si="26"/>
        <v>1.0240845602842333E-3</v>
      </c>
    </row>
  </sheetData>
  <pageMargins left="0.7" right="0.7" top="0.75" bottom="0.75" header="0.3" footer="0.3"/>
  <ignoredErrors>
    <ignoredError sqref="M9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2022-08-03T14:34:05Z</dcterms:created>
  <dcterms:modified xsi:type="dcterms:W3CDTF">2022-08-03T15:49:47Z</dcterms:modified>
</cp:coreProperties>
</file>