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Erasmus\Erasmus_Placement\Project_DaMN\Data\"/>
    </mc:Choice>
  </mc:AlternateContent>
  <xr:revisionPtr revIDLastSave="0" documentId="13_ncr:1_{A8A3D9B8-4BFB-495C-87E2-BC1FE7E4329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cundity_Table" sheetId="2" r:id="rId1"/>
    <sheet name="Spore_Count_Table" sheetId="1" r:id="rId2"/>
    <sheet name="R_Data_Sheet" sheetId="3" r:id="rId3"/>
  </sheets>
  <definedNames>
    <definedName name="_xlnm._FilterDatabase" localSheetId="2" hidden="1">R_Data_Sheet!$B$1:$B$1000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2" l="1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3" i="2"/>
  <c r="AB4" i="2"/>
  <c r="AB5" i="2"/>
  <c r="AB6" i="2"/>
  <c r="AB7" i="2"/>
  <c r="AB8" i="2"/>
  <c r="AB2" i="2"/>
  <c r="AC151" i="2"/>
  <c r="Z151" i="2"/>
  <c r="Y151" i="2"/>
  <c r="Z150" i="2"/>
  <c r="Y150" i="2"/>
  <c r="W150" i="2"/>
  <c r="Z149" i="2"/>
  <c r="Y149" i="2"/>
  <c r="W149" i="2"/>
  <c r="Z148" i="2"/>
  <c r="Y148" i="2"/>
  <c r="W148" i="2"/>
  <c r="Z147" i="2"/>
  <c r="Y147" i="2"/>
  <c r="W147" i="2"/>
  <c r="Z146" i="2"/>
  <c r="Y146" i="2"/>
  <c r="W146" i="2"/>
  <c r="Z145" i="2"/>
  <c r="Y145" i="2"/>
  <c r="W145" i="2"/>
  <c r="Z144" i="2"/>
  <c r="Y144" i="2"/>
  <c r="W144" i="2"/>
  <c r="Z143" i="2"/>
  <c r="Y143" i="2"/>
  <c r="W143" i="2"/>
  <c r="Z142" i="2"/>
  <c r="Y142" i="2"/>
  <c r="W142" i="2"/>
  <c r="Z141" i="2"/>
  <c r="Y141" i="2"/>
  <c r="W141" i="2"/>
  <c r="Z140" i="2"/>
  <c r="Y140" i="2"/>
  <c r="W140" i="2"/>
  <c r="Z139" i="2"/>
  <c r="Y139" i="2"/>
  <c r="W139" i="2"/>
  <c r="Z138" i="2"/>
  <c r="Y138" i="2"/>
  <c r="W138" i="2"/>
  <c r="Z137" i="2"/>
  <c r="Y137" i="2"/>
  <c r="W137" i="2"/>
  <c r="Z136" i="2"/>
  <c r="Y136" i="2"/>
  <c r="W136" i="2"/>
  <c r="Z135" i="2"/>
  <c r="Y135" i="2"/>
  <c r="W135" i="2"/>
  <c r="Z134" i="2"/>
  <c r="Y134" i="2"/>
  <c r="W134" i="2"/>
  <c r="Z133" i="2"/>
  <c r="Y133" i="2"/>
  <c r="W133" i="2"/>
  <c r="Z132" i="2"/>
  <c r="Y132" i="2"/>
  <c r="W132" i="2"/>
  <c r="Z131" i="2"/>
  <c r="Y131" i="2"/>
  <c r="W131" i="2"/>
  <c r="Z130" i="2"/>
  <c r="Y130" i="2"/>
  <c r="W130" i="2"/>
  <c r="Z129" i="2"/>
  <c r="Y129" i="2"/>
  <c r="W129" i="2"/>
  <c r="Z128" i="2"/>
  <c r="Y128" i="2"/>
  <c r="W128" i="2"/>
  <c r="Z127" i="2"/>
  <c r="Y127" i="2"/>
  <c r="W127" i="2"/>
  <c r="Z126" i="2"/>
  <c r="Y126" i="2"/>
  <c r="W126" i="2"/>
  <c r="Z125" i="2"/>
  <c r="Y125" i="2"/>
  <c r="W125" i="2"/>
  <c r="Z124" i="2"/>
  <c r="Y124" i="2"/>
  <c r="W124" i="2"/>
  <c r="Z123" i="2"/>
  <c r="Y123" i="2"/>
  <c r="W123" i="2"/>
  <c r="Z122" i="2"/>
  <c r="Y122" i="2"/>
  <c r="W122" i="2"/>
  <c r="Z121" i="2"/>
  <c r="Y121" i="2"/>
  <c r="W121" i="2"/>
  <c r="Z120" i="2"/>
  <c r="Y120" i="2"/>
  <c r="W120" i="2"/>
  <c r="Z119" i="2"/>
  <c r="Y119" i="2"/>
  <c r="W119" i="2"/>
  <c r="Z118" i="2"/>
  <c r="Y118" i="2"/>
  <c r="W118" i="2"/>
  <c r="Z117" i="2"/>
  <c r="Y117" i="2"/>
  <c r="W117" i="2"/>
  <c r="Z116" i="2"/>
  <c r="Y116" i="2"/>
  <c r="W116" i="2"/>
  <c r="Z115" i="2"/>
  <c r="Y115" i="2"/>
  <c r="W115" i="2"/>
  <c r="Z114" i="2"/>
  <c r="Y114" i="2"/>
  <c r="W114" i="2"/>
  <c r="Z113" i="2"/>
  <c r="Y113" i="2"/>
  <c r="W113" i="2"/>
  <c r="Z112" i="2"/>
  <c r="Y112" i="2"/>
  <c r="W112" i="2"/>
  <c r="Z111" i="2"/>
  <c r="Y111" i="2"/>
  <c r="W111" i="2"/>
  <c r="Z110" i="2"/>
  <c r="Y110" i="2"/>
  <c r="W110" i="2"/>
  <c r="Z109" i="2"/>
  <c r="Y109" i="2"/>
  <c r="W109" i="2"/>
  <c r="Z108" i="2"/>
  <c r="Y108" i="2"/>
  <c r="W108" i="2"/>
  <c r="Z107" i="2"/>
  <c r="Y107" i="2"/>
  <c r="W107" i="2"/>
  <c r="Z106" i="2"/>
  <c r="Y106" i="2"/>
  <c r="W106" i="2"/>
  <c r="Z105" i="2"/>
  <c r="Y105" i="2"/>
  <c r="W105" i="2"/>
  <c r="Z104" i="2"/>
  <c r="Y104" i="2"/>
  <c r="W104" i="2"/>
  <c r="Z103" i="2"/>
  <c r="Y103" i="2"/>
  <c r="W103" i="2"/>
  <c r="Z102" i="2"/>
  <c r="Y102" i="2"/>
  <c r="W102" i="2"/>
  <c r="Z101" i="2"/>
  <c r="Y101" i="2"/>
  <c r="W101" i="2"/>
  <c r="Z100" i="2"/>
  <c r="Y100" i="2"/>
  <c r="W100" i="2"/>
  <c r="Z99" i="2"/>
  <c r="Y99" i="2"/>
  <c r="W99" i="2"/>
  <c r="Z98" i="2"/>
  <c r="Y98" i="2"/>
  <c r="W98" i="2"/>
  <c r="Z97" i="2"/>
  <c r="Y97" i="2"/>
  <c r="W97" i="2"/>
  <c r="Z96" i="2"/>
  <c r="Y96" i="2"/>
  <c r="W96" i="2"/>
  <c r="Z95" i="2"/>
  <c r="Y95" i="2"/>
  <c r="W95" i="2"/>
  <c r="Z94" i="2"/>
  <c r="Y94" i="2"/>
  <c r="W94" i="2"/>
  <c r="Z93" i="2"/>
  <c r="Y93" i="2"/>
  <c r="W93" i="2"/>
  <c r="Z92" i="2"/>
  <c r="Y92" i="2"/>
  <c r="W92" i="2"/>
  <c r="Z91" i="2"/>
  <c r="Y91" i="2"/>
  <c r="W91" i="2"/>
  <c r="Z90" i="2"/>
  <c r="Y90" i="2"/>
  <c r="W90" i="2"/>
  <c r="Z89" i="2"/>
  <c r="Y89" i="2"/>
  <c r="W89" i="2"/>
  <c r="Z88" i="2"/>
  <c r="Y88" i="2"/>
  <c r="W88" i="2"/>
  <c r="Z87" i="2"/>
  <c r="Y87" i="2"/>
  <c r="W87" i="2"/>
  <c r="Z86" i="2"/>
  <c r="Y86" i="2"/>
  <c r="W86" i="2"/>
  <c r="Z85" i="2"/>
  <c r="Y85" i="2"/>
  <c r="W85" i="2"/>
  <c r="Z84" i="2"/>
  <c r="Y84" i="2"/>
  <c r="W84" i="2"/>
  <c r="Z83" i="2"/>
  <c r="Y83" i="2"/>
  <c r="W83" i="2"/>
  <c r="Z82" i="2"/>
  <c r="Y82" i="2"/>
  <c r="W82" i="2"/>
  <c r="Z81" i="2"/>
  <c r="Y81" i="2"/>
  <c r="W81" i="2"/>
  <c r="Z80" i="2"/>
  <c r="Y80" i="2"/>
  <c r="W80" i="2"/>
  <c r="Z79" i="2"/>
  <c r="Y79" i="2"/>
  <c r="W79" i="2"/>
  <c r="Z78" i="2"/>
  <c r="Y78" i="2"/>
  <c r="W78" i="2"/>
  <c r="Z77" i="2"/>
  <c r="Y77" i="2"/>
  <c r="W77" i="2"/>
  <c r="Z76" i="2"/>
  <c r="Y76" i="2"/>
  <c r="W76" i="2"/>
  <c r="Z75" i="2"/>
  <c r="Y75" i="2"/>
  <c r="W75" i="2"/>
  <c r="Z74" i="2"/>
  <c r="Y74" i="2"/>
  <c r="W74" i="2"/>
  <c r="Z73" i="2"/>
  <c r="Y73" i="2"/>
  <c r="W73" i="2"/>
  <c r="Z72" i="2"/>
  <c r="Y72" i="2"/>
  <c r="W72" i="2"/>
  <c r="Z71" i="2"/>
  <c r="Y71" i="2"/>
  <c r="W71" i="2"/>
  <c r="Z70" i="2"/>
  <c r="Y70" i="2"/>
  <c r="W70" i="2"/>
  <c r="Z69" i="2"/>
  <c r="Y69" i="2"/>
  <c r="W69" i="2"/>
  <c r="Z68" i="2"/>
  <c r="Y68" i="2"/>
  <c r="W68" i="2"/>
  <c r="Z67" i="2"/>
  <c r="Y67" i="2"/>
  <c r="W67" i="2"/>
  <c r="Z66" i="2"/>
  <c r="Y66" i="2"/>
  <c r="W66" i="2"/>
  <c r="Z65" i="2"/>
  <c r="Y65" i="2"/>
  <c r="W65" i="2"/>
  <c r="Z64" i="2"/>
  <c r="Y64" i="2"/>
  <c r="W64" i="2"/>
  <c r="Z63" i="2"/>
  <c r="Y63" i="2"/>
  <c r="W63" i="2"/>
  <c r="Z62" i="2"/>
  <c r="Y62" i="2"/>
  <c r="W62" i="2"/>
  <c r="Z61" i="2"/>
  <c r="Y61" i="2"/>
  <c r="W61" i="2"/>
  <c r="Z60" i="2"/>
  <c r="Y60" i="2"/>
  <c r="W60" i="2"/>
  <c r="Z59" i="2"/>
  <c r="Y59" i="2"/>
  <c r="W59" i="2"/>
  <c r="Z58" i="2"/>
  <c r="Y58" i="2"/>
  <c r="W58" i="2"/>
  <c r="Z57" i="2"/>
  <c r="Y57" i="2"/>
  <c r="W57" i="2"/>
  <c r="Z56" i="2"/>
  <c r="Y56" i="2"/>
  <c r="W56" i="2"/>
  <c r="Z55" i="2"/>
  <c r="Y55" i="2"/>
  <c r="W55" i="2"/>
  <c r="Z54" i="2"/>
  <c r="Y54" i="2"/>
  <c r="W54" i="2"/>
  <c r="Z53" i="2"/>
  <c r="Y53" i="2"/>
  <c r="W53" i="2"/>
  <c r="Z52" i="2"/>
  <c r="Y52" i="2"/>
  <c r="W52" i="2"/>
  <c r="Z51" i="2"/>
  <c r="Y51" i="2"/>
  <c r="W51" i="2"/>
  <c r="Z50" i="2"/>
  <c r="Y50" i="2"/>
  <c r="W50" i="2"/>
  <c r="Z49" i="2"/>
  <c r="Y49" i="2"/>
  <c r="W49" i="2"/>
  <c r="Z48" i="2"/>
  <c r="Y48" i="2"/>
  <c r="W48" i="2"/>
  <c r="Z47" i="2"/>
  <c r="Y47" i="2"/>
  <c r="W47" i="2"/>
  <c r="Z46" i="2"/>
  <c r="Y46" i="2"/>
  <c r="W46" i="2"/>
  <c r="Z45" i="2"/>
  <c r="Y45" i="2"/>
  <c r="W45" i="2"/>
  <c r="Z44" i="2"/>
  <c r="Y44" i="2"/>
  <c r="W44" i="2"/>
  <c r="Z43" i="2"/>
  <c r="Y43" i="2"/>
  <c r="W43" i="2"/>
  <c r="Z42" i="2"/>
  <c r="Y42" i="2"/>
  <c r="W42" i="2"/>
  <c r="Z41" i="2"/>
  <c r="Y41" i="2"/>
  <c r="W41" i="2"/>
  <c r="Z40" i="2"/>
  <c r="Y40" i="2"/>
  <c r="W40" i="2"/>
  <c r="Z39" i="2"/>
  <c r="Y39" i="2"/>
  <c r="W39" i="2"/>
  <c r="Z38" i="2"/>
  <c r="Y38" i="2"/>
  <c r="W38" i="2"/>
  <c r="Z37" i="2"/>
  <c r="Y37" i="2"/>
  <c r="W37" i="2"/>
  <c r="Z36" i="2"/>
  <c r="Y36" i="2"/>
  <c r="W36" i="2"/>
  <c r="Z35" i="2"/>
  <c r="Y35" i="2"/>
  <c r="W35" i="2"/>
  <c r="Z34" i="2"/>
  <c r="Y34" i="2"/>
  <c r="W34" i="2"/>
  <c r="Z33" i="2"/>
  <c r="Y33" i="2"/>
  <c r="W33" i="2"/>
  <c r="Z32" i="2"/>
  <c r="Y32" i="2"/>
  <c r="W32" i="2"/>
  <c r="Z31" i="2"/>
  <c r="Y31" i="2"/>
  <c r="W31" i="2"/>
  <c r="Z30" i="2"/>
  <c r="Y30" i="2"/>
  <c r="W30" i="2"/>
  <c r="Z29" i="2"/>
  <c r="Y29" i="2"/>
  <c r="W29" i="2"/>
  <c r="Z28" i="2"/>
  <c r="Y28" i="2"/>
  <c r="W28" i="2"/>
  <c r="Z27" i="2"/>
  <c r="Y27" i="2"/>
  <c r="W27" i="2"/>
  <c r="Z26" i="2"/>
  <c r="Y26" i="2"/>
  <c r="W26" i="2"/>
  <c r="Z25" i="2"/>
  <c r="Y25" i="2"/>
  <c r="W25" i="2"/>
  <c r="Z24" i="2"/>
  <c r="Y24" i="2"/>
  <c r="W24" i="2"/>
  <c r="Z23" i="2"/>
  <c r="Y23" i="2"/>
  <c r="W23" i="2"/>
  <c r="Z22" i="2"/>
  <c r="Y22" i="2"/>
  <c r="W22" i="2"/>
  <c r="Z21" i="2"/>
  <c r="Y21" i="2"/>
  <c r="W21" i="2"/>
  <c r="Z20" i="2"/>
  <c r="Y20" i="2"/>
  <c r="W20" i="2"/>
  <c r="AC19" i="2"/>
  <c r="Z19" i="2"/>
  <c r="Y19" i="2"/>
  <c r="Z18" i="2"/>
  <c r="Y18" i="2"/>
  <c r="W18" i="2"/>
  <c r="Z17" i="2"/>
  <c r="Y17" i="2"/>
  <c r="W17" i="2"/>
  <c r="Z16" i="2"/>
  <c r="Y16" i="2"/>
  <c r="W16" i="2"/>
  <c r="Z15" i="2"/>
  <c r="Y15" i="2"/>
  <c r="W15" i="2"/>
  <c r="Z14" i="2"/>
  <c r="Y14" i="2"/>
  <c r="W14" i="2"/>
  <c r="Z13" i="2"/>
  <c r="Y13" i="2"/>
  <c r="W13" i="2"/>
  <c r="Z12" i="2"/>
  <c r="Y12" i="2"/>
  <c r="W12" i="2"/>
  <c r="Z11" i="2"/>
  <c r="Y11" i="2"/>
  <c r="W11" i="2"/>
  <c r="Z10" i="2"/>
  <c r="Y10" i="2"/>
  <c r="W10" i="2"/>
  <c r="Z9" i="2"/>
  <c r="Y9" i="2"/>
  <c r="W9" i="2"/>
  <c r="Z8" i="2"/>
  <c r="Y8" i="2"/>
  <c r="W8" i="2"/>
  <c r="Z7" i="2"/>
  <c r="Y7" i="2"/>
  <c r="W7" i="2"/>
  <c r="Z6" i="2"/>
  <c r="Y6" i="2"/>
  <c r="W6" i="2"/>
  <c r="Z5" i="2"/>
  <c r="Y5" i="2"/>
  <c r="W5" i="2"/>
  <c r="Z4" i="2"/>
  <c r="Y4" i="2"/>
  <c r="W4" i="2"/>
  <c r="Z3" i="2"/>
  <c r="Y3" i="2"/>
  <c r="W3" i="2"/>
  <c r="Z2" i="2"/>
  <c r="Y2" i="2"/>
  <c r="W2" i="2"/>
  <c r="M77" i="1"/>
  <c r="K77" i="1"/>
  <c r="M76" i="1"/>
  <c r="K76" i="1"/>
  <c r="I76" i="1"/>
  <c r="N76" i="1" s="1"/>
  <c r="G76" i="1"/>
  <c r="M75" i="1"/>
  <c r="K75" i="1"/>
  <c r="G75" i="1"/>
  <c r="I75" i="1" s="1"/>
  <c r="N75" i="1" s="1"/>
  <c r="M74" i="1"/>
  <c r="K74" i="1"/>
  <c r="M73" i="1"/>
  <c r="K73" i="1"/>
  <c r="I73" i="1"/>
  <c r="N73" i="1" s="1"/>
  <c r="G73" i="1"/>
  <c r="M72" i="1"/>
  <c r="K72" i="1"/>
  <c r="N71" i="1"/>
  <c r="M71" i="1"/>
  <c r="K71" i="1"/>
  <c r="G71" i="1"/>
  <c r="I71" i="1" s="1"/>
  <c r="M70" i="1"/>
  <c r="K70" i="1"/>
  <c r="I70" i="1"/>
  <c r="G70" i="1"/>
  <c r="M69" i="1"/>
  <c r="K69" i="1"/>
  <c r="G69" i="1"/>
  <c r="I69" i="1" s="1"/>
  <c r="N69" i="1" s="1"/>
  <c r="M68" i="1"/>
  <c r="K68" i="1"/>
  <c r="I68" i="1"/>
  <c r="G68" i="1"/>
  <c r="M67" i="1"/>
  <c r="K67" i="1"/>
  <c r="G67" i="1"/>
  <c r="I67" i="1" s="1"/>
  <c r="N67" i="1" s="1"/>
  <c r="M66" i="1"/>
  <c r="N66" i="1" s="1"/>
  <c r="K66" i="1"/>
  <c r="M65" i="1"/>
  <c r="K65" i="1"/>
  <c r="G65" i="1"/>
  <c r="I65" i="1" s="1"/>
  <c r="N65" i="1" s="1"/>
  <c r="M64" i="1"/>
  <c r="K64" i="1"/>
  <c r="I64" i="1"/>
  <c r="N64" i="1" s="1"/>
  <c r="G64" i="1"/>
  <c r="M63" i="1"/>
  <c r="K63" i="1"/>
  <c r="G63" i="1"/>
  <c r="I63" i="1" s="1"/>
  <c r="N63" i="1" s="1"/>
  <c r="M62" i="1"/>
  <c r="K62" i="1"/>
  <c r="M61" i="1"/>
  <c r="K61" i="1"/>
  <c r="I61" i="1"/>
  <c r="N61" i="1" s="1"/>
  <c r="G61" i="1"/>
  <c r="M60" i="1"/>
  <c r="K60" i="1"/>
  <c r="G60" i="1"/>
  <c r="I60" i="1" s="1"/>
  <c r="N60" i="1" s="1"/>
  <c r="M59" i="1"/>
  <c r="K59" i="1"/>
  <c r="I59" i="1"/>
  <c r="N59" i="1" s="1"/>
  <c r="G59" i="1"/>
  <c r="M58" i="1"/>
  <c r="K58" i="1"/>
  <c r="M57" i="1"/>
  <c r="K57" i="1"/>
  <c r="M56" i="1"/>
  <c r="K56" i="1"/>
  <c r="G56" i="1"/>
  <c r="I56" i="1" s="1"/>
  <c r="N56" i="1" s="1"/>
  <c r="M55" i="1"/>
  <c r="K55" i="1"/>
  <c r="I55" i="1"/>
  <c r="N55" i="1" s="1"/>
  <c r="G55" i="1"/>
  <c r="M54" i="1"/>
  <c r="K54" i="1"/>
  <c r="G54" i="1"/>
  <c r="I54" i="1" s="1"/>
  <c r="N54" i="1" s="1"/>
  <c r="M53" i="1"/>
  <c r="K53" i="1"/>
  <c r="M52" i="1"/>
  <c r="K52" i="1"/>
  <c r="M51" i="1"/>
  <c r="K51" i="1"/>
  <c r="I51" i="1"/>
  <c r="N51" i="1" s="1"/>
  <c r="G51" i="1"/>
  <c r="M50" i="1"/>
  <c r="K50" i="1"/>
  <c r="I50" i="1"/>
  <c r="N50" i="1" s="1"/>
  <c r="G50" i="1"/>
  <c r="M49" i="1"/>
  <c r="K49" i="1"/>
  <c r="G49" i="1"/>
  <c r="I49" i="1" s="1"/>
  <c r="N49" i="1" s="1"/>
  <c r="M48" i="1"/>
  <c r="K48" i="1"/>
  <c r="I48" i="1"/>
  <c r="N48" i="1" s="1"/>
  <c r="G48" i="1"/>
  <c r="M47" i="1"/>
  <c r="K47" i="1"/>
  <c r="G47" i="1"/>
  <c r="I47" i="1" s="1"/>
  <c r="N47" i="1" s="1"/>
  <c r="M46" i="1"/>
  <c r="K46" i="1"/>
  <c r="M45" i="1"/>
  <c r="K45" i="1"/>
  <c r="I45" i="1"/>
  <c r="N45" i="1" s="1"/>
  <c r="G45" i="1"/>
  <c r="M44" i="1"/>
  <c r="K44" i="1"/>
  <c r="G44" i="1"/>
  <c r="I44" i="1" s="1"/>
  <c r="N44" i="1" s="1"/>
  <c r="M43" i="1"/>
  <c r="K43" i="1"/>
  <c r="I43" i="1"/>
  <c r="N43" i="1" s="1"/>
  <c r="G43" i="1"/>
  <c r="M42" i="1"/>
  <c r="K42" i="1"/>
  <c r="G42" i="1"/>
  <c r="I42" i="1" s="1"/>
  <c r="N42" i="1" s="1"/>
  <c r="M41" i="1"/>
  <c r="K41" i="1"/>
  <c r="I41" i="1"/>
  <c r="N41" i="1" s="1"/>
  <c r="G41" i="1"/>
  <c r="M40" i="1"/>
  <c r="K40" i="1"/>
  <c r="G40" i="1"/>
  <c r="I40" i="1" s="1"/>
  <c r="N40" i="1" s="1"/>
  <c r="M39" i="1"/>
  <c r="K39" i="1"/>
  <c r="I39" i="1"/>
  <c r="N39" i="1" s="1"/>
  <c r="G39" i="1"/>
  <c r="N38" i="1"/>
  <c r="M38" i="1"/>
  <c r="K38" i="1"/>
  <c r="G38" i="1"/>
  <c r="I38" i="1" s="1"/>
  <c r="M37" i="1"/>
  <c r="K37" i="1"/>
  <c r="I37" i="1"/>
  <c r="N37" i="1" s="1"/>
  <c r="G37" i="1"/>
  <c r="M36" i="1"/>
  <c r="K36" i="1"/>
  <c r="G36" i="1"/>
  <c r="I36" i="1" s="1"/>
  <c r="N36" i="1" s="1"/>
  <c r="M35" i="1"/>
  <c r="K35" i="1"/>
  <c r="I35" i="1"/>
  <c r="G35" i="1"/>
  <c r="M34" i="1"/>
  <c r="K34" i="1"/>
  <c r="G34" i="1"/>
  <c r="I34" i="1" s="1"/>
  <c r="N34" i="1" s="1"/>
  <c r="M33" i="1"/>
  <c r="K33" i="1"/>
  <c r="I33" i="1"/>
  <c r="G33" i="1"/>
  <c r="M32" i="1"/>
  <c r="K32" i="1"/>
  <c r="G32" i="1"/>
  <c r="I32" i="1" s="1"/>
  <c r="N32" i="1" s="1"/>
  <c r="M31" i="1"/>
  <c r="K31" i="1"/>
  <c r="M30" i="1"/>
  <c r="K30" i="1"/>
  <c r="I30" i="1"/>
  <c r="N30" i="1" s="1"/>
  <c r="G30" i="1"/>
  <c r="M29" i="1"/>
  <c r="K29" i="1"/>
  <c r="G29" i="1"/>
  <c r="I29" i="1" s="1"/>
  <c r="N29" i="1" s="1"/>
  <c r="M28" i="1"/>
  <c r="K28" i="1"/>
  <c r="I28" i="1"/>
  <c r="G28" i="1"/>
  <c r="M27" i="1"/>
  <c r="K27" i="1"/>
  <c r="I27" i="1"/>
  <c r="N27" i="1" s="1"/>
  <c r="G27" i="1"/>
  <c r="M26" i="1"/>
  <c r="K26" i="1"/>
  <c r="G26" i="1"/>
  <c r="I26" i="1" s="1"/>
  <c r="N26" i="1" s="1"/>
  <c r="M25" i="1"/>
  <c r="K25" i="1"/>
  <c r="I25" i="1"/>
  <c r="N25" i="1" s="1"/>
  <c r="G25" i="1"/>
  <c r="M24" i="1"/>
  <c r="K24" i="1"/>
  <c r="G24" i="1"/>
  <c r="I24" i="1" s="1"/>
  <c r="N24" i="1" s="1"/>
  <c r="M23" i="1"/>
  <c r="K23" i="1"/>
  <c r="I23" i="1"/>
  <c r="N23" i="1" s="1"/>
  <c r="G23" i="1"/>
  <c r="M22" i="1"/>
  <c r="K22" i="1"/>
  <c r="G22" i="1"/>
  <c r="I22" i="1" s="1"/>
  <c r="N22" i="1" s="1"/>
  <c r="M21" i="1"/>
  <c r="K21" i="1"/>
  <c r="I21" i="1"/>
  <c r="N21" i="1" s="1"/>
  <c r="G21" i="1"/>
  <c r="M20" i="1"/>
  <c r="K20" i="1"/>
  <c r="G20" i="1"/>
  <c r="I20" i="1" s="1"/>
  <c r="N20" i="1" s="1"/>
  <c r="M19" i="1"/>
  <c r="K19" i="1"/>
  <c r="I19" i="1"/>
  <c r="N19" i="1" s="1"/>
  <c r="G19" i="1"/>
  <c r="M18" i="1"/>
  <c r="K18" i="1"/>
  <c r="G18" i="1"/>
  <c r="I18" i="1" s="1"/>
  <c r="N18" i="1" s="1"/>
  <c r="M17" i="1"/>
  <c r="K17" i="1"/>
  <c r="I17" i="1"/>
  <c r="N17" i="1" s="1"/>
  <c r="G17" i="1"/>
  <c r="M16" i="1"/>
  <c r="K16" i="1"/>
  <c r="G16" i="1"/>
  <c r="I16" i="1" s="1"/>
  <c r="N16" i="1" s="1"/>
  <c r="M15" i="1"/>
  <c r="K15" i="1"/>
  <c r="I15" i="1"/>
  <c r="N15" i="1" s="1"/>
  <c r="G15" i="1"/>
  <c r="M14" i="1"/>
  <c r="K14" i="1"/>
  <c r="G14" i="1"/>
  <c r="I14" i="1" s="1"/>
  <c r="N14" i="1" s="1"/>
  <c r="M13" i="1"/>
  <c r="K13" i="1"/>
  <c r="I13" i="1"/>
  <c r="N13" i="1" s="1"/>
  <c r="G13" i="1"/>
  <c r="M12" i="1"/>
  <c r="K12" i="1"/>
  <c r="G12" i="1"/>
  <c r="I12" i="1" s="1"/>
  <c r="N12" i="1" s="1"/>
  <c r="M11" i="1"/>
  <c r="K11" i="1"/>
  <c r="I11" i="1"/>
  <c r="N11" i="1" s="1"/>
  <c r="G11" i="1"/>
  <c r="M10" i="1"/>
  <c r="K10" i="1"/>
  <c r="G10" i="1"/>
  <c r="I10" i="1" s="1"/>
  <c r="N10" i="1" s="1"/>
  <c r="M9" i="1"/>
  <c r="K9" i="1"/>
  <c r="I9" i="1"/>
  <c r="N9" i="1" s="1"/>
  <c r="G9" i="1"/>
  <c r="M8" i="1"/>
  <c r="K8" i="1"/>
  <c r="G8" i="1"/>
  <c r="I8" i="1" s="1"/>
  <c r="N8" i="1" s="1"/>
  <c r="M7" i="1"/>
  <c r="K7" i="1"/>
  <c r="I7" i="1"/>
  <c r="N7" i="1" s="1"/>
  <c r="G7" i="1"/>
  <c r="M6" i="1"/>
  <c r="K6" i="1"/>
  <c r="G6" i="1"/>
  <c r="I6" i="1" s="1"/>
  <c r="N6" i="1" s="1"/>
  <c r="M5" i="1"/>
  <c r="K5" i="1"/>
  <c r="I5" i="1"/>
  <c r="N5" i="1" s="1"/>
  <c r="G5" i="1"/>
  <c r="M4" i="1"/>
  <c r="K4" i="1"/>
  <c r="G4" i="1"/>
  <c r="I4" i="1" s="1"/>
  <c r="S27" i="1" s="1"/>
  <c r="M3" i="1"/>
  <c r="K3" i="1"/>
  <c r="I3" i="1"/>
  <c r="G3" i="1"/>
  <c r="AC5" i="2" l="1"/>
  <c r="AC51" i="2"/>
  <c r="AC6" i="2"/>
  <c r="AC7" i="2"/>
  <c r="AC10" i="2"/>
  <c r="AC12" i="2"/>
  <c r="AC14" i="2"/>
  <c r="AC16" i="2"/>
  <c r="AC18" i="2"/>
  <c r="AC20" i="2"/>
  <c r="AC22" i="2"/>
  <c r="AC24" i="2"/>
  <c r="AC27" i="2"/>
  <c r="AC29" i="2"/>
  <c r="AC32" i="2"/>
  <c r="AC35" i="2"/>
  <c r="AC37" i="2"/>
  <c r="AC39" i="2"/>
  <c r="AC42" i="2"/>
  <c r="AC44" i="2"/>
  <c r="AC46" i="2"/>
  <c r="AC50" i="2"/>
  <c r="AC3" i="2"/>
  <c r="AC8" i="2"/>
  <c r="AC11" i="2"/>
  <c r="AC13" i="2"/>
  <c r="AC15" i="2"/>
  <c r="AC21" i="2"/>
  <c r="AC23" i="2"/>
  <c r="AC25" i="2"/>
  <c r="AC28" i="2"/>
  <c r="AC30" i="2"/>
  <c r="AC31" i="2"/>
  <c r="AC34" i="2"/>
  <c r="AC36" i="2"/>
  <c r="AC38" i="2"/>
  <c r="AC40" i="2"/>
  <c r="AC43" i="2"/>
  <c r="AC45" i="2"/>
  <c r="AC47" i="2"/>
  <c r="AC48" i="2"/>
  <c r="AC4" i="2"/>
  <c r="AC52" i="2"/>
  <c r="AC54" i="2"/>
  <c r="AC55" i="2"/>
  <c r="AC57" i="2"/>
  <c r="AC58" i="2"/>
  <c r="AC59" i="2"/>
  <c r="AC60" i="2"/>
  <c r="AC61" i="2"/>
  <c r="AC62" i="2"/>
  <c r="AC63" i="2"/>
  <c r="AC65" i="2"/>
  <c r="AC66" i="2"/>
  <c r="AC67" i="2"/>
  <c r="AC68" i="2"/>
  <c r="AC69" i="2"/>
  <c r="AC70" i="2"/>
  <c r="AC71" i="2"/>
  <c r="AC73" i="2"/>
  <c r="AC74" i="2"/>
  <c r="AC75" i="2"/>
  <c r="AC76" i="2"/>
  <c r="AC77" i="2"/>
  <c r="AC78" i="2"/>
  <c r="AC80" i="2"/>
  <c r="AC81" i="2"/>
  <c r="AC82" i="2"/>
  <c r="AC83" i="2"/>
  <c r="AC84" i="2"/>
  <c r="AC85" i="2"/>
  <c r="AC86" i="2"/>
  <c r="AC88" i="2"/>
  <c r="AC89" i="2"/>
  <c r="AC90" i="2"/>
  <c r="AC91" i="2"/>
  <c r="AC92" i="2"/>
  <c r="AC93" i="2"/>
  <c r="AC94" i="2"/>
  <c r="AC96" i="2"/>
  <c r="AC97" i="2"/>
  <c r="AC98" i="2"/>
  <c r="AC99" i="2"/>
  <c r="AC100" i="2"/>
  <c r="AC101" i="2"/>
  <c r="AC103" i="2"/>
  <c r="AC104" i="2"/>
  <c r="AC105" i="2"/>
  <c r="AC106" i="2"/>
  <c r="AC107" i="2"/>
  <c r="AC108" i="2"/>
  <c r="AC109" i="2"/>
  <c r="AC111" i="2"/>
  <c r="AC112" i="2"/>
  <c r="AC113" i="2"/>
  <c r="AC115" i="2"/>
  <c r="AC116" i="2"/>
  <c r="AC117" i="2"/>
  <c r="AC119" i="2"/>
  <c r="AC120" i="2"/>
  <c r="AC121" i="2"/>
  <c r="AC122" i="2"/>
  <c r="AC123" i="2"/>
  <c r="AC124" i="2"/>
  <c r="AC125" i="2"/>
  <c r="AC128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R75" i="1"/>
  <c r="T75" i="1" s="1"/>
  <c r="N70" i="1"/>
  <c r="N4" i="1"/>
  <c r="N28" i="1"/>
  <c r="S50" i="1"/>
  <c r="N33" i="1"/>
  <c r="N35" i="1"/>
  <c r="N68" i="1"/>
  <c r="AD26" i="2"/>
  <c r="AC17" i="2"/>
  <c r="AC33" i="2"/>
  <c r="AC49" i="2"/>
  <c r="AD51" i="2"/>
  <c r="AC64" i="2"/>
  <c r="AC79" i="2"/>
  <c r="AC95" i="2"/>
  <c r="AC110" i="2"/>
  <c r="AC126" i="2"/>
  <c r="AD151" i="2"/>
  <c r="R27" i="1"/>
  <c r="T27" i="1" s="1"/>
  <c r="R50" i="1"/>
  <c r="T50" i="1" s="1"/>
  <c r="S75" i="1"/>
  <c r="AD76" i="2"/>
  <c r="AD101" i="2"/>
  <c r="AC114" i="2"/>
  <c r="AC129" i="2"/>
  <c r="U75" i="1"/>
  <c r="N3" i="1"/>
  <c r="AC9" i="2"/>
  <c r="AC26" i="2"/>
  <c r="AC41" i="2"/>
  <c r="AC56" i="2"/>
  <c r="AC72" i="2"/>
  <c r="AC87" i="2"/>
  <c r="AD126" i="2"/>
  <c r="AC118" i="2"/>
  <c r="AC102" i="2"/>
  <c r="AC2" i="2"/>
  <c r="AC53" i="2"/>
  <c r="AC127" i="2"/>
</calcChain>
</file>

<file path=xl/sharedStrings.xml><?xml version="1.0" encoding="utf-8"?>
<sst xmlns="http://schemas.openxmlformats.org/spreadsheetml/2006/main" count="1116" uniqueCount="140">
  <si>
    <t>Masked ID</t>
  </si>
  <si>
    <t>Actual ID</t>
  </si>
  <si>
    <t>1st</t>
  </si>
  <si>
    <t>2nd</t>
  </si>
  <si>
    <t>3rd</t>
  </si>
  <si>
    <t>4th</t>
  </si>
  <si>
    <t>Mean</t>
  </si>
  <si>
    <t>Infection</t>
  </si>
  <si>
    <t>Spores</t>
  </si>
  <si>
    <t>Death_date</t>
  </si>
  <si>
    <t>Sum of Spores</t>
  </si>
  <si>
    <t>Age_Death</t>
  </si>
  <si>
    <t>age_post_inf</t>
  </si>
  <si>
    <t>Av_No.Spores</t>
  </si>
  <si>
    <t>Treatment (NP)</t>
  </si>
  <si>
    <t xml:space="preserve">Survived until day 8 post exposure </t>
  </si>
  <si>
    <t>Terminally infected</t>
  </si>
  <si>
    <t>Avg. Spore Count</t>
  </si>
  <si>
    <t>Handling errors</t>
  </si>
  <si>
    <t>Not infected</t>
  </si>
  <si>
    <t>Zero</t>
  </si>
  <si>
    <t>25/25</t>
  </si>
  <si>
    <t>Infected</t>
  </si>
  <si>
    <t>Low</t>
  </si>
  <si>
    <t>22/25</t>
  </si>
  <si>
    <t>16/22</t>
  </si>
  <si>
    <t>High</t>
  </si>
  <si>
    <t>18/25</t>
  </si>
  <si>
    <t>14/18</t>
  </si>
  <si>
    <t>Avg.</t>
  </si>
  <si>
    <t>SD</t>
  </si>
  <si>
    <t>-</t>
  </si>
  <si>
    <t>Early Death</t>
  </si>
  <si>
    <t>Excluded</t>
  </si>
  <si>
    <t>N/A</t>
  </si>
  <si>
    <t>ID No.</t>
  </si>
  <si>
    <t>Exposure</t>
  </si>
  <si>
    <t>Rep.</t>
  </si>
  <si>
    <t>1st clutch_date</t>
  </si>
  <si>
    <t>1st clutch_no</t>
  </si>
  <si>
    <t>2nd clutch_date</t>
  </si>
  <si>
    <t>2nd clutch_no</t>
  </si>
  <si>
    <t>3rd clutch_date</t>
  </si>
  <si>
    <t>3rd clutch_no</t>
  </si>
  <si>
    <t>4th clutch_date</t>
  </si>
  <si>
    <t>4th clutch_no</t>
  </si>
  <si>
    <t>5th clutch_date</t>
  </si>
  <si>
    <t>5th clutch_no</t>
  </si>
  <si>
    <t>6th clutch_date</t>
  </si>
  <si>
    <t>6th clutch_no</t>
  </si>
  <si>
    <t>7th clutch_date</t>
  </si>
  <si>
    <t>7th clutch_no</t>
  </si>
  <si>
    <t>8th clutch_date</t>
  </si>
  <si>
    <t>8th clutch_no</t>
  </si>
  <si>
    <t>9th clutch_date</t>
  </si>
  <si>
    <t>9th clutch_no</t>
  </si>
  <si>
    <t xml:space="preserve">Total_Juvenilies </t>
  </si>
  <si>
    <t>No._Clutchs</t>
  </si>
  <si>
    <t>Juv_3_clutch</t>
  </si>
  <si>
    <t>Age_at_Mat</t>
  </si>
  <si>
    <t>Mat_Days</t>
  </si>
  <si>
    <t>Av_no.Juv</t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</si>
  <si>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</si>
  <si>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t>14.02.21</t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</si>
  <si>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</si>
  <si>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t>12.02.21</t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</si>
  <si>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</si>
  <si>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t>26.02.21</t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</si>
  <si>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</si>
  <si>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</si>
  <si>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</si>
  <si>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t>13.02.21</t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</si>
  <si>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</si>
  <si>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</si>
  <si>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</si>
  <si>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</si>
  <si>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</si>
  <si>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t>09.02.21</t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</si>
  <si>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</si>
  <si>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</si>
  <si>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</si>
  <si>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</si>
  <si>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t>18.02.21</t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</si>
  <si>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</si>
  <si>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</si>
  <si>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</si>
  <si>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</si>
  <si>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</si>
  <si>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t>11.02.21</t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</si>
  <si>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</si>
  <si>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</si>
  <si>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</si>
  <si>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</si>
  <si>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r>
      <rPr>
        <sz val="11"/>
        <color rgb="FF000000"/>
        <rFont val="&quot;Times New Roman&quot;, serif"/>
      </rPr>
      <t>A_ZERO_</t>
    </r>
    <r>
      <rPr>
        <sz val="11"/>
        <color rgb="FFFF0000"/>
        <rFont val="&quot;Times New Roman&quot;, serif"/>
      </rPr>
      <t>METS</t>
    </r>
  </si>
  <si>
    <t>15.02.21</t>
  </si>
  <si>
    <t>A_ZERO____</t>
  </si>
  <si>
    <t>17.02.21</t>
  </si>
  <si>
    <t>2.02.21</t>
  </si>
  <si>
    <t>16.02.21</t>
  </si>
  <si>
    <t>08.02.21</t>
  </si>
  <si>
    <t>31.01.21</t>
  </si>
  <si>
    <t>07.02.21</t>
  </si>
  <si>
    <t xml:space="preserve"> </t>
  </si>
  <si>
    <t>06.02.21</t>
  </si>
  <si>
    <t>02.02.21</t>
  </si>
  <si>
    <t>A_LOW____</t>
  </si>
  <si>
    <t>08.20.21</t>
  </si>
  <si>
    <t>30.01.2021</t>
  </si>
  <si>
    <t>04.02.21</t>
  </si>
  <si>
    <t>10.02.21</t>
  </si>
  <si>
    <t>A_HIGH____</t>
  </si>
  <si>
    <t>25.02.21</t>
  </si>
  <si>
    <t>03.02.21</t>
  </si>
  <si>
    <t>01.02.21</t>
  </si>
  <si>
    <t>Treatment</t>
  </si>
  <si>
    <t>NP_treatment</t>
  </si>
  <si>
    <t>Inf_treatment</t>
  </si>
  <si>
    <t>Age_death</t>
  </si>
  <si>
    <t>Alive</t>
  </si>
  <si>
    <t>Age_post_inf</t>
  </si>
  <si>
    <t>Total_juv</t>
  </si>
  <si>
    <t>No_clutch</t>
  </si>
  <si>
    <t>Av_clutch</t>
  </si>
  <si>
    <t>Inf_mets</t>
  </si>
  <si>
    <t>Mets_count</t>
  </si>
  <si>
    <t>Mean_count</t>
  </si>
  <si>
    <t>Spore_yield</t>
  </si>
  <si>
    <t>Retrieved</t>
  </si>
  <si>
    <t>H_errors</t>
  </si>
  <si>
    <t>LOW</t>
  </si>
  <si>
    <t>NO_METS</t>
  </si>
  <si>
    <t>30.01.21</t>
  </si>
  <si>
    <t>A_HIGH_METS</t>
  </si>
  <si>
    <t>HIGH</t>
  </si>
  <si>
    <t>METS</t>
  </si>
  <si>
    <t>ZERO</t>
  </si>
  <si>
    <t>A_LOW_METS</t>
  </si>
  <si>
    <t>A_ZERO_METS</t>
  </si>
  <si>
    <r>
      <rPr>
        <sz val="10"/>
        <color rgb="FF000000"/>
        <rFont val="&quot;Times New Roman&quot;, serif"/>
      </rPr>
      <t>A_LOW_</t>
    </r>
    <r>
      <rPr>
        <sz val="10"/>
        <color rgb="FFFF0000"/>
        <rFont val="&quot;Times New Roman&quot;, serif"/>
      </rPr>
      <t>METS</t>
    </r>
  </si>
  <si>
    <r>
      <rPr>
        <sz val="10"/>
        <color rgb="FF000000"/>
        <rFont val="&quot;Times New Roman&quot;, serif"/>
      </rPr>
      <t>A_HIGH_</t>
    </r>
    <r>
      <rPr>
        <sz val="10"/>
        <color rgb="FFFF0000"/>
        <rFont val="&quot;Times New Roman&quot;, serif"/>
      </rPr>
      <t>METS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</si>
</sst>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"/>
  </numFmts>
  <fonts count="27">
    <font>
      <sz val="10"/>
      <color rgb="FF000000"/>
      <name val="Arial"/>
    </font>
    <font>
      <b/>
      <sz val="11"/>
      <color rgb="FF000000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0"/>
      <name val="Times New Roman"/>
    </font>
    <font>
      <sz val="11"/>
      <color rgb="FF000000"/>
      <name val="Times New Roman"/>
    </font>
    <font>
      <sz val="11"/>
      <color theme="1"/>
      <name val="Arial"/>
    </font>
    <font>
      <sz val="10"/>
      <color theme="1"/>
      <name val="Arial"/>
    </font>
    <font>
      <sz val="10"/>
      <name val="Times New Roman"/>
    </font>
    <font>
      <b/>
      <sz val="10"/>
      <color rgb="FFFF0000"/>
      <name val="Times New Roman"/>
    </font>
    <font>
      <b/>
      <sz val="11"/>
      <color rgb="FF000000"/>
      <name val="Arial"/>
    </font>
    <font>
      <b/>
      <sz val="11"/>
      <color rgb="FF000000"/>
      <name val="&quot;Times New Roman&quot;"/>
    </font>
    <font>
      <b/>
      <sz val="10"/>
      <color rgb="FF000000"/>
      <name val="Times New Roman"/>
    </font>
    <font>
      <b/>
      <sz val="10"/>
      <color theme="1"/>
      <name val="Arial"/>
    </font>
    <font>
      <sz val="11"/>
      <color rgb="FF000000"/>
      <name val="Arial"/>
    </font>
    <font>
      <sz val="11"/>
      <color rgb="FF000000"/>
      <name val="&quot;Times New Roman&quot;"/>
    </font>
    <font>
      <b/>
      <sz val="11"/>
      <color rgb="FF000000"/>
      <name val="Inconsolata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&quot;Times New Roman&quot;"/>
    </font>
    <font>
      <sz val="11"/>
      <color rgb="FF000000"/>
      <name val="Inconsolata"/>
    </font>
    <font>
      <sz val="11"/>
      <color rgb="FF000000"/>
      <name val="&quot;Times New Roman&quot;, serif"/>
    </font>
    <font>
      <sz val="11"/>
      <color rgb="FFFF0000"/>
      <name val="&quot;Times New Roman&quot;, serif"/>
    </font>
    <font>
      <sz val="10"/>
      <color rgb="FF000000"/>
      <name val="&quot;Times New Roman&quot;, serif"/>
    </font>
    <font>
      <sz val="10"/>
      <color rgb="FFFF0000"/>
      <name val="&quot;Times New Roman&quot;, serif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4B084"/>
        <bgColor rgb="FFF4B08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0" borderId="0" xfId="0" applyFont="1" applyAlignment="1"/>
    <xf numFmtId="0" fontId="9" fillId="0" borderId="0" xfId="0" applyFont="1"/>
    <xf numFmtId="0" fontId="2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10" borderId="8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10" borderId="5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5" fillId="5" borderId="10" xfId="0" applyFont="1" applyFill="1" applyBorder="1"/>
    <xf numFmtId="0" fontId="16" fillId="6" borderId="6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9" fillId="9" borderId="0" xfId="0" applyFont="1" applyFill="1"/>
    <xf numFmtId="0" fontId="2" fillId="0" borderId="6" xfId="0" applyFont="1" applyBorder="1" applyAlignment="1">
      <alignment horizontal="center"/>
    </xf>
    <xf numFmtId="0" fontId="20" fillId="0" borderId="0" xfId="0" applyFont="1" applyAlignme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1" fillId="10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9" fillId="0" borderId="0" xfId="0" applyFont="1" applyAlignment="1"/>
    <xf numFmtId="0" fontId="22" fillId="10" borderId="0" xfId="0" applyFont="1" applyFill="1" applyAlignment="1">
      <alignment horizontal="center"/>
    </xf>
    <xf numFmtId="1" fontId="17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17" fillId="6" borderId="11" xfId="0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Times New Roman&quot;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Times New Roman&quot;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Fecundity_Table-style" pivot="0" count="2" xr9:uid="{00000000-0011-0000-FFFF-FFFF00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151" headerRowCount="0">
  <tableColumns count="3">
    <tableColumn id="1" xr3:uid="{00000000-0010-0000-0000-000001000000}" name="Column1"/>
    <tableColumn id="2" xr3:uid="{8C76A05C-15DE-4228-8C3B-F0C583AE4387}" name="Column2" dataDxfId="1"/>
    <tableColumn id="3" xr3:uid="{291C0F0F-66F3-416E-881E-117A5E2BF7FB}" name="Column3" dataDxfId="0"/>
  </tableColumns>
  <tableStyleInfo name="Fecundity_Tab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7"/>
  <sheetViews>
    <sheetView tabSelected="1" zoomScale="85" zoomScaleNormal="85" workbookViewId="0">
      <pane xSplit="3" ySplit="1" topLeftCell="D4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4140625" defaultRowHeight="15.75" customHeight="1"/>
  <cols>
    <col min="1" max="1" width="7.21875" bestFit="1" customWidth="1"/>
    <col min="2" max="2" width="15.77734375" bestFit="1" customWidth="1"/>
    <col min="3" max="3" width="5.44140625" bestFit="1" customWidth="1"/>
    <col min="4" max="4" width="16.44140625" bestFit="1" customWidth="1"/>
    <col min="6" max="6" width="15.44140625" customWidth="1"/>
    <col min="26" max="26" width="12.33203125" customWidth="1"/>
    <col min="29" max="29" width="16.33203125" customWidth="1"/>
  </cols>
  <sheetData>
    <row r="1" spans="1:29" ht="13.8">
      <c r="A1" s="37" t="s">
        <v>35</v>
      </c>
      <c r="B1" s="38" t="s">
        <v>36</v>
      </c>
      <c r="C1" s="38" t="s">
        <v>37</v>
      </c>
      <c r="D1" s="38" t="s">
        <v>38</v>
      </c>
      <c r="E1" s="38" t="s">
        <v>39</v>
      </c>
      <c r="F1" s="38" t="s">
        <v>40</v>
      </c>
      <c r="G1" s="38" t="s">
        <v>41</v>
      </c>
      <c r="H1" s="38" t="s">
        <v>42</v>
      </c>
      <c r="I1" s="38" t="s">
        <v>43</v>
      </c>
      <c r="J1" s="38" t="s">
        <v>44</v>
      </c>
      <c r="K1" s="38" t="s">
        <v>45</v>
      </c>
      <c r="L1" s="38" t="s">
        <v>46</v>
      </c>
      <c r="M1" s="38" t="s">
        <v>47</v>
      </c>
      <c r="N1" s="39" t="s">
        <v>48</v>
      </c>
      <c r="O1" s="39" t="s">
        <v>49</v>
      </c>
      <c r="P1" s="39" t="s">
        <v>50</v>
      </c>
      <c r="Q1" s="39" t="s">
        <v>51</v>
      </c>
      <c r="R1" s="39" t="s">
        <v>52</v>
      </c>
      <c r="S1" s="39" t="s">
        <v>53</v>
      </c>
      <c r="T1" s="39" t="s">
        <v>54</v>
      </c>
      <c r="U1" s="39" t="s">
        <v>55</v>
      </c>
      <c r="V1" s="40" t="s">
        <v>9</v>
      </c>
      <c r="W1" s="3" t="s">
        <v>56</v>
      </c>
      <c r="X1" s="3" t="s">
        <v>11</v>
      </c>
      <c r="Y1" s="3" t="s">
        <v>57</v>
      </c>
      <c r="Z1" s="3" t="s">
        <v>58</v>
      </c>
      <c r="AA1" s="3" t="s">
        <v>59</v>
      </c>
      <c r="AB1" s="41" t="s">
        <v>60</v>
      </c>
      <c r="AC1" s="42" t="s">
        <v>61</v>
      </c>
    </row>
    <row r="2" spans="1:29" ht="13.8">
      <c r="A2" s="43">
        <v>1</v>
      </c>
      <c r="B2" s="44" t="s">
        <v>62</v>
      </c>
      <c r="C2" s="45">
        <v>1</v>
      </c>
      <c r="D2" s="46">
        <v>10.02</v>
      </c>
      <c r="E2" s="46">
        <v>2</v>
      </c>
      <c r="F2" s="46">
        <v>13.02</v>
      </c>
      <c r="G2" s="46">
        <v>1</v>
      </c>
      <c r="H2" s="46">
        <v>14.02</v>
      </c>
      <c r="I2" s="46">
        <v>2</v>
      </c>
      <c r="J2" s="47"/>
      <c r="K2" s="47"/>
      <c r="L2" s="47"/>
      <c r="M2" s="47"/>
      <c r="N2" s="48"/>
      <c r="O2" s="48"/>
      <c r="P2" s="48"/>
      <c r="Q2" s="48"/>
      <c r="R2" s="48"/>
      <c r="S2" s="48"/>
      <c r="T2" s="48"/>
      <c r="U2" s="48"/>
      <c r="V2" s="49" t="s">
        <v>63</v>
      </c>
      <c r="W2" s="7">
        <f>SUM(E2,G2,I2)</f>
        <v>5</v>
      </c>
      <c r="X2" s="8">
        <v>17</v>
      </c>
      <c r="Y2" s="7">
        <f ca="1">IFERROR(__xludf.DUMMYFUNCTION("COUNTUNIQUE(L2,N2,P2,D2,F2,H2,J2,R2,T2)"),3)</f>
        <v>3</v>
      </c>
      <c r="Z2" s="7">
        <f t="shared" ref="Z2:Z151" si="0">SUM(E2,G2,I2)</f>
        <v>5</v>
      </c>
      <c r="AA2" s="2">
        <v>13</v>
      </c>
      <c r="AB2" s="50">
        <f>X2-AA2+1</f>
        <v>5</v>
      </c>
      <c r="AC2" s="51">
        <f t="shared" ref="AC2:AC151" si="1">W2/AB2</f>
        <v>1</v>
      </c>
    </row>
    <row r="3" spans="1:29" ht="13.8">
      <c r="A3" s="43">
        <v>2</v>
      </c>
      <c r="B3" s="44" t="s">
        <v>64</v>
      </c>
      <c r="C3" s="45">
        <v>2</v>
      </c>
      <c r="D3" s="46">
        <v>12.02</v>
      </c>
      <c r="E3" s="46">
        <v>1</v>
      </c>
      <c r="F3" s="47"/>
      <c r="G3" s="47"/>
      <c r="H3" s="47"/>
      <c r="I3" s="47"/>
      <c r="J3" s="47"/>
      <c r="K3" s="47"/>
      <c r="L3" s="47"/>
      <c r="M3" s="47"/>
      <c r="N3" s="48"/>
      <c r="O3" s="48"/>
      <c r="P3" s="48"/>
      <c r="Q3" s="48"/>
      <c r="R3" s="48"/>
      <c r="S3" s="48"/>
      <c r="T3" s="48"/>
      <c r="U3" s="48"/>
      <c r="V3" s="49" t="s">
        <v>65</v>
      </c>
      <c r="W3" s="7">
        <f>SUM(E3)</f>
        <v>1</v>
      </c>
      <c r="X3" s="8">
        <v>15</v>
      </c>
      <c r="Y3" s="7">
        <f ca="1">IFERROR(__xludf.DUMMYFUNCTION("COUNTUNIQUE(L3,N3,P3,D3,F3,H3,J3,R3,T3)"),1)</f>
        <v>1</v>
      </c>
      <c r="Z3" s="7">
        <f t="shared" si="0"/>
        <v>1</v>
      </c>
      <c r="AA3" s="2">
        <v>15</v>
      </c>
      <c r="AB3" s="50">
        <f t="shared" ref="AB3:AB66" si="2">X3-AA3+1</f>
        <v>1</v>
      </c>
      <c r="AC3" s="51">
        <f t="shared" si="1"/>
        <v>1</v>
      </c>
    </row>
    <row r="4" spans="1:29" ht="13.8">
      <c r="A4" s="43">
        <v>3</v>
      </c>
      <c r="B4" s="44" t="s">
        <v>66</v>
      </c>
      <c r="C4" s="45">
        <v>3</v>
      </c>
      <c r="D4" s="46">
        <v>10.02</v>
      </c>
      <c r="E4" s="46">
        <v>1</v>
      </c>
      <c r="F4" s="46">
        <v>14.02</v>
      </c>
      <c r="G4" s="46">
        <v>3</v>
      </c>
      <c r="H4" s="46">
        <v>17.02</v>
      </c>
      <c r="I4" s="46">
        <v>2</v>
      </c>
      <c r="J4" s="46">
        <v>21.02</v>
      </c>
      <c r="K4" s="46">
        <v>2</v>
      </c>
      <c r="L4" s="52">
        <v>25.02</v>
      </c>
      <c r="M4" s="46">
        <v>2</v>
      </c>
      <c r="N4" s="53">
        <v>25.02</v>
      </c>
      <c r="O4" s="53">
        <v>2</v>
      </c>
      <c r="P4" s="48"/>
      <c r="Q4" s="48"/>
      <c r="R4" s="48"/>
      <c r="S4" s="48"/>
      <c r="T4" s="48"/>
      <c r="U4" s="53"/>
      <c r="V4" s="49" t="s">
        <v>67</v>
      </c>
      <c r="W4" s="7">
        <f>SUM(E4,G4,I4,K4,M4,Q4,S4,U4,O4)</f>
        <v>12</v>
      </c>
      <c r="X4" s="2">
        <v>29</v>
      </c>
      <c r="Y4" s="7">
        <f ca="1">IFERROR(__xludf.DUMMYFUNCTION("COUNTUNIQUE(L4,N4,P4,D4,F4,H4,J4,R4,T4)"),5)</f>
        <v>5</v>
      </c>
      <c r="Z4" s="7">
        <f t="shared" si="0"/>
        <v>6</v>
      </c>
      <c r="AA4" s="2">
        <v>13</v>
      </c>
      <c r="AB4" s="50">
        <f t="shared" si="2"/>
        <v>17</v>
      </c>
      <c r="AC4" s="51">
        <f t="shared" si="1"/>
        <v>0.70588235294117652</v>
      </c>
    </row>
    <row r="5" spans="1:29" ht="13.8">
      <c r="A5" s="43">
        <v>4</v>
      </c>
      <c r="B5" s="44" t="s">
        <v>68</v>
      </c>
      <c r="C5" s="45">
        <v>4</v>
      </c>
      <c r="D5" s="46">
        <v>10.02</v>
      </c>
      <c r="E5" s="46">
        <v>2</v>
      </c>
      <c r="F5" s="46">
        <v>14.02</v>
      </c>
      <c r="G5" s="46">
        <v>4</v>
      </c>
      <c r="H5" s="46">
        <v>17.02</v>
      </c>
      <c r="I5" s="46">
        <v>3</v>
      </c>
      <c r="J5" s="46">
        <v>20.02</v>
      </c>
      <c r="K5" s="46">
        <v>4</v>
      </c>
      <c r="L5" s="46">
        <v>22.02</v>
      </c>
      <c r="M5" s="46">
        <v>1</v>
      </c>
      <c r="N5" s="52">
        <v>24.02</v>
      </c>
      <c r="O5" s="54">
        <v>1</v>
      </c>
      <c r="P5" s="48"/>
      <c r="Q5" s="48"/>
      <c r="R5" s="48"/>
      <c r="S5" s="48"/>
      <c r="T5" s="48"/>
      <c r="U5" s="48"/>
      <c r="V5" s="49" t="s">
        <v>67</v>
      </c>
      <c r="W5" s="7">
        <f>SUM(E5,G5,I5,K5,M5,O5,Q5,S5,U5)</f>
        <v>15</v>
      </c>
      <c r="X5" s="2">
        <v>29</v>
      </c>
      <c r="Y5" s="7">
        <f ca="1">IFERROR(__xludf.DUMMYFUNCTION("COUNTUNIQUE(L5,N5,P5,D5,F5,H5,J5,R5,T5)"),6)</f>
        <v>6</v>
      </c>
      <c r="Z5" s="7">
        <f t="shared" si="0"/>
        <v>9</v>
      </c>
      <c r="AA5" s="2">
        <v>13</v>
      </c>
      <c r="AB5" s="50">
        <f t="shared" si="2"/>
        <v>17</v>
      </c>
      <c r="AC5" s="51">
        <f t="shared" si="1"/>
        <v>0.88235294117647056</v>
      </c>
    </row>
    <row r="6" spans="1:29" ht="13.8">
      <c r="A6" s="43">
        <v>5</v>
      </c>
      <c r="B6" s="44" t="s">
        <v>69</v>
      </c>
      <c r="C6" s="45">
        <v>5</v>
      </c>
      <c r="D6" s="46">
        <v>12.02</v>
      </c>
      <c r="E6" s="46">
        <v>1</v>
      </c>
      <c r="F6" s="46">
        <v>14.02</v>
      </c>
      <c r="G6" s="46">
        <v>3</v>
      </c>
      <c r="H6" s="46">
        <v>17.02</v>
      </c>
      <c r="I6" s="46">
        <v>2</v>
      </c>
      <c r="J6" s="46">
        <v>21.02</v>
      </c>
      <c r="K6" s="46">
        <v>1</v>
      </c>
      <c r="L6" s="52">
        <v>24.02</v>
      </c>
      <c r="M6" s="46">
        <v>3</v>
      </c>
      <c r="N6" s="48"/>
      <c r="O6" s="48"/>
      <c r="P6" s="48"/>
      <c r="Q6" s="48"/>
      <c r="R6" s="48"/>
      <c r="S6" s="48"/>
      <c r="T6" s="48"/>
      <c r="U6" s="48"/>
      <c r="V6" s="49" t="s">
        <v>67</v>
      </c>
      <c r="W6" s="7">
        <f>SUM(S6,U6,Q6,O6,M6,K6,I6,G6,E6)</f>
        <v>10</v>
      </c>
      <c r="X6" s="2">
        <v>29</v>
      </c>
      <c r="Y6" s="7">
        <f ca="1">IFERROR(__xludf.DUMMYFUNCTION("COUNTUNIQUE(L6,N6,P6,D6,F6,H6,J6,R6,T6)"),5)</f>
        <v>5</v>
      </c>
      <c r="Z6" s="7">
        <f t="shared" si="0"/>
        <v>6</v>
      </c>
      <c r="AA6" s="2">
        <v>15</v>
      </c>
      <c r="AB6" s="50">
        <f t="shared" si="2"/>
        <v>15</v>
      </c>
      <c r="AC6" s="51">
        <f t="shared" si="1"/>
        <v>0.66666666666666663</v>
      </c>
    </row>
    <row r="7" spans="1:29" ht="13.8">
      <c r="A7" s="43">
        <v>6</v>
      </c>
      <c r="B7" s="44" t="s">
        <v>70</v>
      </c>
      <c r="C7" s="45">
        <v>6</v>
      </c>
      <c r="D7" s="46">
        <v>10.02</v>
      </c>
      <c r="E7" s="46">
        <v>2</v>
      </c>
      <c r="F7" s="46">
        <v>13.02</v>
      </c>
      <c r="G7" s="46">
        <v>1</v>
      </c>
      <c r="H7" s="47"/>
      <c r="I7" s="47"/>
      <c r="J7" s="47"/>
      <c r="K7" s="47"/>
      <c r="L7" s="47"/>
      <c r="M7" s="47"/>
      <c r="N7" s="55"/>
      <c r="O7" s="55"/>
      <c r="P7" s="55"/>
      <c r="Q7" s="55"/>
      <c r="R7" s="55"/>
      <c r="S7" s="55"/>
      <c r="T7" s="55"/>
      <c r="U7" s="55"/>
      <c r="V7" s="49" t="s">
        <v>71</v>
      </c>
      <c r="W7" s="56">
        <f>SUM(E7,G7)</f>
        <v>3</v>
      </c>
      <c r="X7" s="8">
        <v>16</v>
      </c>
      <c r="Y7" s="7">
        <f ca="1">IFERROR(__xludf.DUMMYFUNCTION("COUNTUNIQUE(L7,N7,P7,D7,F7,H7,J7,R7,T7)"),2)</f>
        <v>2</v>
      </c>
      <c r="Z7" s="7">
        <f t="shared" si="0"/>
        <v>3</v>
      </c>
      <c r="AA7" s="2">
        <v>13</v>
      </c>
      <c r="AB7" s="50">
        <f t="shared" si="2"/>
        <v>4</v>
      </c>
      <c r="AC7" s="51">
        <f t="shared" si="1"/>
        <v>0.75</v>
      </c>
    </row>
    <row r="8" spans="1:29" ht="13.8">
      <c r="A8" s="43">
        <v>7</v>
      </c>
      <c r="B8" s="44" t="s">
        <v>72</v>
      </c>
      <c r="C8" s="45">
        <v>7</v>
      </c>
      <c r="D8" s="46">
        <v>10.02</v>
      </c>
      <c r="E8" s="46">
        <v>1</v>
      </c>
      <c r="F8" s="46">
        <v>14.02</v>
      </c>
      <c r="G8" s="46">
        <v>2</v>
      </c>
      <c r="H8" s="46">
        <v>17.02</v>
      </c>
      <c r="I8" s="46">
        <v>2</v>
      </c>
      <c r="J8" s="46">
        <v>21.02</v>
      </c>
      <c r="K8" s="46">
        <v>1</v>
      </c>
      <c r="L8" s="52">
        <v>24.02</v>
      </c>
      <c r="M8" s="46">
        <v>2</v>
      </c>
      <c r="N8" s="48"/>
      <c r="O8" s="48"/>
      <c r="P8" s="48"/>
      <c r="Q8" s="48"/>
      <c r="R8" s="48"/>
      <c r="S8" s="48"/>
      <c r="T8" s="48"/>
      <c r="U8" s="48"/>
      <c r="V8" s="49" t="s">
        <v>67</v>
      </c>
      <c r="W8" s="7">
        <f>SUM(U8,S8,Q8,O8,M8,K8,I8,G8,E8)</f>
        <v>8</v>
      </c>
      <c r="X8" s="2">
        <v>29</v>
      </c>
      <c r="Y8" s="7">
        <f ca="1">IFERROR(__xludf.DUMMYFUNCTION("COUNTUNIQUE(L8,N8,P8,D8,F8,H8,J8,R8,T8)"),5)</f>
        <v>5</v>
      </c>
      <c r="Z8" s="7">
        <f t="shared" si="0"/>
        <v>5</v>
      </c>
      <c r="AA8" s="2">
        <v>13</v>
      </c>
      <c r="AB8" s="50">
        <f t="shared" si="2"/>
        <v>17</v>
      </c>
      <c r="AC8" s="51">
        <f t="shared" si="1"/>
        <v>0.47058823529411764</v>
      </c>
    </row>
    <row r="9" spans="1:29" ht="13.8">
      <c r="A9" s="43">
        <v>8</v>
      </c>
      <c r="B9" s="44" t="s">
        <v>73</v>
      </c>
      <c r="C9" s="45">
        <v>8</v>
      </c>
      <c r="D9" s="46">
        <v>10.02</v>
      </c>
      <c r="E9" s="46">
        <v>2</v>
      </c>
      <c r="F9" s="45">
        <v>13.02</v>
      </c>
      <c r="G9" s="45">
        <v>1</v>
      </c>
      <c r="H9" s="47"/>
      <c r="I9" s="47"/>
      <c r="J9" s="47"/>
      <c r="K9" s="47"/>
      <c r="L9" s="47"/>
      <c r="M9" s="47"/>
      <c r="N9" s="48"/>
      <c r="O9" s="48"/>
      <c r="P9" s="48"/>
      <c r="Q9" s="48"/>
      <c r="R9" s="48"/>
      <c r="S9" s="48"/>
      <c r="T9" s="48"/>
      <c r="U9" s="48"/>
      <c r="V9" s="49" t="s">
        <v>71</v>
      </c>
      <c r="W9" s="7">
        <f>SUM(G9,E9)</f>
        <v>3</v>
      </c>
      <c r="X9" s="8">
        <v>16</v>
      </c>
      <c r="Y9" s="7">
        <f ca="1">IFERROR(__xludf.DUMMYFUNCTION("COUNTUNIQUE(L9,N9,P9,D9,F9,H9,J9,R9,T9)"),2)</f>
        <v>2</v>
      </c>
      <c r="Z9" s="7">
        <f t="shared" si="0"/>
        <v>3</v>
      </c>
      <c r="AA9" s="2">
        <v>13</v>
      </c>
      <c r="AB9" s="50">
        <f t="shared" si="2"/>
        <v>4</v>
      </c>
      <c r="AC9" s="51">
        <f t="shared" si="1"/>
        <v>0.75</v>
      </c>
    </row>
    <row r="10" spans="1:29" ht="13.8">
      <c r="A10" s="43">
        <v>9</v>
      </c>
      <c r="B10" s="44" t="s">
        <v>74</v>
      </c>
      <c r="C10" s="45">
        <v>9</v>
      </c>
      <c r="D10" s="46">
        <v>10.02</v>
      </c>
      <c r="E10" s="46">
        <v>1</v>
      </c>
      <c r="F10" s="47"/>
      <c r="G10" s="47"/>
      <c r="H10" s="47"/>
      <c r="I10" s="47"/>
      <c r="J10" s="47"/>
      <c r="K10" s="47"/>
      <c r="L10" s="47"/>
      <c r="M10" s="47"/>
      <c r="N10" s="48"/>
      <c r="O10" s="48"/>
      <c r="P10" s="48"/>
      <c r="Q10" s="48"/>
      <c r="R10" s="48"/>
      <c r="S10" s="48"/>
      <c r="T10" s="48"/>
      <c r="U10" s="48"/>
      <c r="V10" s="49" t="s">
        <v>65</v>
      </c>
      <c r="W10" s="7">
        <f>SUM(E10)</f>
        <v>1</v>
      </c>
      <c r="X10" s="8">
        <v>15</v>
      </c>
      <c r="Y10" s="7">
        <f ca="1">IFERROR(__xludf.DUMMYFUNCTION("COUNTUNIQUE(L10,N10,P10,D10,F10,H10,J10,R10,T10)"),1)</f>
        <v>1</v>
      </c>
      <c r="Z10" s="7">
        <f t="shared" si="0"/>
        <v>1</v>
      </c>
      <c r="AA10" s="2">
        <v>13</v>
      </c>
      <c r="AB10" s="50">
        <f t="shared" si="2"/>
        <v>3</v>
      </c>
      <c r="AC10" s="51">
        <f t="shared" si="1"/>
        <v>0.33333333333333331</v>
      </c>
    </row>
    <row r="11" spans="1:29" ht="13.8">
      <c r="A11" s="57">
        <v>10</v>
      </c>
      <c r="B11" s="44" t="s">
        <v>75</v>
      </c>
      <c r="C11" s="45">
        <v>10</v>
      </c>
      <c r="D11" s="46">
        <v>12.02</v>
      </c>
      <c r="E11" s="46">
        <v>4</v>
      </c>
      <c r="F11" s="46">
        <v>15.02</v>
      </c>
      <c r="G11" s="46">
        <v>2</v>
      </c>
      <c r="H11" s="46">
        <v>18.02</v>
      </c>
      <c r="I11" s="46">
        <v>2</v>
      </c>
      <c r="J11" s="46">
        <v>19.02</v>
      </c>
      <c r="K11" s="46">
        <v>2</v>
      </c>
      <c r="L11" s="46">
        <v>22.02</v>
      </c>
      <c r="M11" s="46">
        <v>2</v>
      </c>
      <c r="N11" s="52">
        <v>25.02</v>
      </c>
      <c r="O11" s="52">
        <v>4</v>
      </c>
      <c r="P11" s="48"/>
      <c r="Q11" s="48"/>
      <c r="R11" s="48"/>
      <c r="S11" s="48"/>
      <c r="T11" s="48"/>
      <c r="U11" s="48"/>
      <c r="V11" s="49" t="s">
        <v>67</v>
      </c>
      <c r="W11" s="7">
        <f>SUM(U11,S11,Q11,O11,M11,K11,I11,G11,E11)</f>
        <v>16</v>
      </c>
      <c r="X11" s="2">
        <v>29</v>
      </c>
      <c r="Y11" s="7">
        <f ca="1">IFERROR(__xludf.DUMMYFUNCTION("COUNTUNIQUE(L11,N11,P11,D11,F11,H11,J11,R11,T11)"),6)</f>
        <v>6</v>
      </c>
      <c r="Z11" s="7">
        <f t="shared" si="0"/>
        <v>8</v>
      </c>
      <c r="AA11" s="2">
        <v>15</v>
      </c>
      <c r="AB11" s="50">
        <f t="shared" si="2"/>
        <v>15</v>
      </c>
      <c r="AC11" s="51">
        <f t="shared" si="1"/>
        <v>1.0666666666666667</v>
      </c>
    </row>
    <row r="12" spans="1:29" ht="13.8">
      <c r="A12" s="43">
        <v>11</v>
      </c>
      <c r="B12" s="44" t="s">
        <v>76</v>
      </c>
      <c r="C12" s="45">
        <v>11</v>
      </c>
      <c r="D12" s="46" t="s">
        <v>77</v>
      </c>
      <c r="E12" s="46">
        <v>2</v>
      </c>
      <c r="F12" s="46">
        <v>14.02</v>
      </c>
      <c r="G12" s="46">
        <v>5</v>
      </c>
      <c r="H12" s="47"/>
      <c r="I12" s="47"/>
      <c r="J12" s="47"/>
      <c r="K12" s="47"/>
      <c r="L12" s="47"/>
      <c r="M12" s="47"/>
      <c r="N12" s="48"/>
      <c r="O12" s="48"/>
      <c r="P12" s="48"/>
      <c r="Q12" s="48"/>
      <c r="R12" s="48"/>
      <c r="S12" s="48"/>
      <c r="T12" s="48"/>
      <c r="U12" s="48"/>
      <c r="V12" s="49" t="s">
        <v>63</v>
      </c>
      <c r="W12" s="7">
        <f>SUM(G12,E12)</f>
        <v>7</v>
      </c>
      <c r="X12" s="8">
        <v>17</v>
      </c>
      <c r="Y12" s="7">
        <f ca="1">IFERROR(__xludf.DUMMYFUNCTION("COUNTUNIQUE(L12,N12,P12,D12,F12,H12,J12,R12,T12)"),2)</f>
        <v>2</v>
      </c>
      <c r="Z12" s="7">
        <f t="shared" si="0"/>
        <v>7</v>
      </c>
      <c r="AA12" s="2">
        <v>12</v>
      </c>
      <c r="AB12" s="50">
        <f t="shared" si="2"/>
        <v>6</v>
      </c>
      <c r="AC12" s="51">
        <f t="shared" si="1"/>
        <v>1.1666666666666667</v>
      </c>
    </row>
    <row r="13" spans="1:29" ht="13.8">
      <c r="A13" s="57">
        <v>12</v>
      </c>
      <c r="B13" s="44" t="s">
        <v>78</v>
      </c>
      <c r="C13" s="45">
        <v>12</v>
      </c>
      <c r="D13" s="46" t="s">
        <v>77</v>
      </c>
      <c r="E13" s="46">
        <v>2</v>
      </c>
      <c r="F13" s="46">
        <v>13.02</v>
      </c>
      <c r="G13" s="46">
        <v>3</v>
      </c>
      <c r="H13" s="46">
        <v>14.02</v>
      </c>
      <c r="I13" s="46">
        <v>1</v>
      </c>
      <c r="J13" s="46">
        <v>16.02</v>
      </c>
      <c r="K13" s="46">
        <v>3</v>
      </c>
      <c r="L13" s="46">
        <v>19.02</v>
      </c>
      <c r="M13" s="46">
        <v>2</v>
      </c>
      <c r="N13" s="52">
        <v>23.02</v>
      </c>
      <c r="O13" s="52">
        <v>3</v>
      </c>
      <c r="P13" s="52">
        <v>26.02</v>
      </c>
      <c r="Q13" s="52">
        <v>2</v>
      </c>
      <c r="R13" s="48"/>
      <c r="S13" s="48"/>
      <c r="T13" s="48"/>
      <c r="U13" s="48"/>
      <c r="V13" s="49" t="s">
        <v>67</v>
      </c>
      <c r="W13" s="7">
        <f t="shared" ref="W13:W14" si="3">SUM(U13,S13,Q13,O13,M13,K13,I13,G13,E13)</f>
        <v>16</v>
      </c>
      <c r="X13" s="2">
        <v>29</v>
      </c>
      <c r="Y13" s="7">
        <f ca="1">IFERROR(__xludf.DUMMYFUNCTION("COUNTUNIQUE(L13,N13,P13,D13,F13,H13,J13,R13,T13)"),7)</f>
        <v>7</v>
      </c>
      <c r="Z13" s="7">
        <f t="shared" si="0"/>
        <v>6</v>
      </c>
      <c r="AA13" s="2">
        <v>12</v>
      </c>
      <c r="AB13" s="50">
        <f t="shared" si="2"/>
        <v>18</v>
      </c>
      <c r="AC13" s="51">
        <f t="shared" si="1"/>
        <v>0.88888888888888884</v>
      </c>
    </row>
    <row r="14" spans="1:29" ht="13.8">
      <c r="A14" s="43">
        <v>13</v>
      </c>
      <c r="B14" s="44" t="s">
        <v>79</v>
      </c>
      <c r="C14" s="45">
        <v>13</v>
      </c>
      <c r="D14" s="46">
        <v>10.02</v>
      </c>
      <c r="E14" s="46">
        <v>1</v>
      </c>
      <c r="F14" s="46">
        <v>13.02</v>
      </c>
      <c r="G14" s="46">
        <v>4</v>
      </c>
      <c r="H14" s="46">
        <v>16.02</v>
      </c>
      <c r="I14" s="46">
        <v>2</v>
      </c>
      <c r="J14" s="46">
        <v>19.02</v>
      </c>
      <c r="K14" s="46">
        <v>2</v>
      </c>
      <c r="L14" s="46">
        <v>22.02</v>
      </c>
      <c r="M14" s="46">
        <v>3</v>
      </c>
      <c r="N14" s="52">
        <v>26.02</v>
      </c>
      <c r="O14" s="52">
        <v>2</v>
      </c>
      <c r="P14" s="48"/>
      <c r="Q14" s="48"/>
      <c r="R14" s="48"/>
      <c r="S14" s="48"/>
      <c r="T14" s="48"/>
      <c r="U14" s="48"/>
      <c r="V14" s="49" t="s">
        <v>67</v>
      </c>
      <c r="W14" s="7">
        <f t="shared" si="3"/>
        <v>14</v>
      </c>
      <c r="X14" s="2">
        <v>29</v>
      </c>
      <c r="Y14" s="7">
        <f ca="1">IFERROR(__xludf.DUMMYFUNCTION("COUNTUNIQUE(L14,N14,P14,D14,F14,H14,J14,R14,T14)"),6)</f>
        <v>6</v>
      </c>
      <c r="Z14" s="7">
        <f t="shared" si="0"/>
        <v>7</v>
      </c>
      <c r="AA14" s="2">
        <v>13</v>
      </c>
      <c r="AB14" s="50">
        <f t="shared" si="2"/>
        <v>17</v>
      </c>
      <c r="AC14" s="51">
        <f t="shared" si="1"/>
        <v>0.82352941176470584</v>
      </c>
    </row>
    <row r="15" spans="1:29" ht="13.8">
      <c r="A15" s="43">
        <v>14</v>
      </c>
      <c r="B15" s="44" t="s">
        <v>80</v>
      </c>
      <c r="C15" s="45">
        <v>14</v>
      </c>
      <c r="D15" s="46">
        <v>12.02</v>
      </c>
      <c r="E15" s="46">
        <v>2</v>
      </c>
      <c r="F15" s="47"/>
      <c r="G15" s="47"/>
      <c r="H15" s="47"/>
      <c r="I15" s="47"/>
      <c r="J15" s="47"/>
      <c r="K15" s="47"/>
      <c r="L15" s="47"/>
      <c r="M15" s="47"/>
      <c r="N15" s="48"/>
      <c r="O15" s="48"/>
      <c r="P15" s="48"/>
      <c r="Q15" s="48"/>
      <c r="R15" s="48"/>
      <c r="S15" s="48"/>
      <c r="T15" s="48"/>
      <c r="U15" s="48"/>
      <c r="V15" s="49" t="s">
        <v>71</v>
      </c>
      <c r="W15" s="7">
        <f t="shared" ref="W15:W16" si="4">SUM(E15)</f>
        <v>2</v>
      </c>
      <c r="X15" s="2">
        <v>16</v>
      </c>
      <c r="Y15" s="7">
        <f ca="1">IFERROR(__xludf.DUMMYFUNCTION("COUNTUNIQUE(L15,N15,P15,D15,F15,H15,J15,R15,T15)"),1)</f>
        <v>1</v>
      </c>
      <c r="Z15" s="7">
        <f t="shared" si="0"/>
        <v>2</v>
      </c>
      <c r="AA15" s="2">
        <v>15</v>
      </c>
      <c r="AB15" s="50">
        <f t="shared" si="2"/>
        <v>2</v>
      </c>
      <c r="AC15" s="51">
        <f t="shared" si="1"/>
        <v>1</v>
      </c>
    </row>
    <row r="16" spans="1:29" ht="13.8">
      <c r="A16" s="43">
        <v>15</v>
      </c>
      <c r="B16" s="44" t="s">
        <v>81</v>
      </c>
      <c r="C16" s="45">
        <v>15</v>
      </c>
      <c r="D16" s="46">
        <v>13.02</v>
      </c>
      <c r="E16" s="46">
        <v>2</v>
      </c>
      <c r="F16" s="47"/>
      <c r="G16" s="47"/>
      <c r="H16" s="47"/>
      <c r="I16" s="47"/>
      <c r="J16" s="47"/>
      <c r="K16" s="47"/>
      <c r="L16" s="47"/>
      <c r="M16" s="47"/>
      <c r="N16" s="48"/>
      <c r="O16" s="48"/>
      <c r="P16" s="48"/>
      <c r="Q16" s="48"/>
      <c r="R16" s="48"/>
      <c r="S16" s="48"/>
      <c r="T16" s="48"/>
      <c r="U16" s="48"/>
      <c r="V16" s="49" t="s">
        <v>82</v>
      </c>
      <c r="W16" s="7">
        <f t="shared" si="4"/>
        <v>2</v>
      </c>
      <c r="X16" s="2">
        <v>21</v>
      </c>
      <c r="Y16" s="7">
        <f ca="1">IFERROR(__xludf.DUMMYFUNCTION("COUNTUNIQUE(L16,N16,P16,D16,F16,H16,J16,R16,T16)"),1)</f>
        <v>1</v>
      </c>
      <c r="Z16" s="7">
        <f t="shared" si="0"/>
        <v>2</v>
      </c>
      <c r="AA16" s="2">
        <v>16</v>
      </c>
      <c r="AB16" s="50">
        <f t="shared" si="2"/>
        <v>6</v>
      </c>
      <c r="AC16" s="51">
        <f t="shared" si="1"/>
        <v>0.33333333333333331</v>
      </c>
    </row>
    <row r="17" spans="1:30" ht="13.8">
      <c r="A17" s="43">
        <v>16</v>
      </c>
      <c r="B17" s="44" t="s">
        <v>83</v>
      </c>
      <c r="C17" s="45">
        <v>16</v>
      </c>
      <c r="D17" s="46">
        <v>10.02</v>
      </c>
      <c r="E17" s="46">
        <v>1</v>
      </c>
      <c r="F17" s="46">
        <v>12.02</v>
      </c>
      <c r="G17" s="46">
        <v>3</v>
      </c>
      <c r="H17" s="46">
        <v>13.02</v>
      </c>
      <c r="I17" s="46">
        <v>1</v>
      </c>
      <c r="J17" s="46">
        <v>15.02</v>
      </c>
      <c r="K17" s="46">
        <v>3</v>
      </c>
      <c r="L17" s="46">
        <v>18.02</v>
      </c>
      <c r="M17" s="46">
        <v>3</v>
      </c>
      <c r="N17" s="52">
        <v>22.02</v>
      </c>
      <c r="O17" s="52">
        <v>3</v>
      </c>
      <c r="P17" s="52">
        <v>25.02</v>
      </c>
      <c r="Q17" s="52">
        <v>4</v>
      </c>
      <c r="R17" s="48"/>
      <c r="S17" s="48"/>
      <c r="T17" s="48"/>
      <c r="U17" s="48"/>
      <c r="V17" s="49" t="s">
        <v>67</v>
      </c>
      <c r="W17" s="7">
        <f>SUM(U17,S17,Q17,O17,M17,K17,I17,E17,G17)</f>
        <v>18</v>
      </c>
      <c r="X17" s="2">
        <v>29</v>
      </c>
      <c r="Y17" s="7">
        <f ca="1">IFERROR(__xludf.DUMMYFUNCTION("COUNTUNIQUE(L17,N17,P17,D17,F17,H17,J17,R17,T17)"),7)</f>
        <v>7</v>
      </c>
      <c r="Z17" s="7">
        <f t="shared" si="0"/>
        <v>5</v>
      </c>
      <c r="AA17" s="2">
        <v>13</v>
      </c>
      <c r="AB17" s="50">
        <f t="shared" si="2"/>
        <v>17</v>
      </c>
      <c r="AC17" s="51">
        <f t="shared" si="1"/>
        <v>1.0588235294117647</v>
      </c>
    </row>
    <row r="18" spans="1:30" ht="13.8">
      <c r="A18" s="43">
        <v>17</v>
      </c>
      <c r="B18" s="44" t="s">
        <v>84</v>
      </c>
      <c r="C18" s="45">
        <v>17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8"/>
      <c r="O18" s="48"/>
      <c r="P18" s="48"/>
      <c r="Q18" s="48"/>
      <c r="R18" s="48"/>
      <c r="S18" s="48"/>
      <c r="T18" s="48"/>
      <c r="U18" s="48"/>
      <c r="V18" s="49" t="s">
        <v>71</v>
      </c>
      <c r="W18" s="7">
        <f>SUM(U18,S18)</f>
        <v>0</v>
      </c>
      <c r="X18" s="2">
        <v>16</v>
      </c>
      <c r="Y18" s="7">
        <f ca="1">IFERROR(__xludf.DUMMYFUNCTION("COUNTUNIQUE(L18,N18,P18,D18,F18,H18,J18,R18,T18)"),0)</f>
        <v>0</v>
      </c>
      <c r="Z18" s="7">
        <f t="shared" si="0"/>
        <v>0</v>
      </c>
      <c r="AA18" s="2">
        <v>0</v>
      </c>
      <c r="AB18" s="50">
        <f t="shared" si="2"/>
        <v>17</v>
      </c>
      <c r="AC18" s="51">
        <f t="shared" si="1"/>
        <v>0</v>
      </c>
    </row>
    <row r="19" spans="1:30" ht="13.8">
      <c r="A19" s="43">
        <v>18</v>
      </c>
      <c r="B19" s="44" t="s">
        <v>85</v>
      </c>
      <c r="C19" s="45">
        <v>18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  <c r="O19" s="48"/>
      <c r="P19" s="48"/>
      <c r="Q19" s="48"/>
      <c r="R19" s="48"/>
      <c r="S19" s="48"/>
      <c r="T19" s="48"/>
      <c r="U19" s="48"/>
      <c r="V19" s="49" t="s">
        <v>63</v>
      </c>
      <c r="W19" s="2">
        <v>0</v>
      </c>
      <c r="X19" s="8">
        <v>17</v>
      </c>
      <c r="Y19" s="7">
        <f ca="1">IFERROR(__xludf.DUMMYFUNCTION("COUNTUNIQUE(L19,N19,P19,D19,F19,H19,J19,R19,T19)"),0)</f>
        <v>0</v>
      </c>
      <c r="Z19" s="7">
        <f t="shared" si="0"/>
        <v>0</v>
      </c>
      <c r="AA19" s="2">
        <v>0</v>
      </c>
      <c r="AB19" s="50">
        <f t="shared" si="2"/>
        <v>18</v>
      </c>
      <c r="AC19" s="51">
        <f t="shared" si="1"/>
        <v>0</v>
      </c>
    </row>
    <row r="20" spans="1:30" ht="13.8">
      <c r="A20" s="57">
        <v>19</v>
      </c>
      <c r="B20" s="44" t="s">
        <v>86</v>
      </c>
      <c r="C20" s="45">
        <v>19</v>
      </c>
      <c r="D20" s="46">
        <v>14.02</v>
      </c>
      <c r="E20" s="46">
        <v>1</v>
      </c>
      <c r="F20" s="46">
        <v>18.02</v>
      </c>
      <c r="G20" s="46">
        <v>3</v>
      </c>
      <c r="H20" s="46">
        <v>21.02</v>
      </c>
      <c r="I20" s="46">
        <v>3</v>
      </c>
      <c r="J20" s="46">
        <v>22.02</v>
      </c>
      <c r="K20" s="46">
        <v>1</v>
      </c>
      <c r="L20" s="52">
        <v>24.02</v>
      </c>
      <c r="M20" s="46">
        <v>2</v>
      </c>
      <c r="N20" s="48"/>
      <c r="O20" s="48"/>
      <c r="P20" s="48"/>
      <c r="Q20" s="48"/>
      <c r="R20" s="48"/>
      <c r="S20" s="48"/>
      <c r="T20" s="48"/>
      <c r="U20" s="48"/>
      <c r="V20" s="49" t="s">
        <v>67</v>
      </c>
      <c r="W20" s="7">
        <f t="shared" ref="W20:W21" si="5">SUM(U20,S20,Q20,O20,M20,K20,I20,G20,E20)</f>
        <v>10</v>
      </c>
      <c r="X20" s="2">
        <v>29</v>
      </c>
      <c r="Y20" s="7">
        <f ca="1">IFERROR(__xludf.DUMMYFUNCTION("COUNTUNIQUE(L20,N20,P20,D20,F20,H20,J20,R20,T20)"),5)</f>
        <v>5</v>
      </c>
      <c r="Z20" s="7">
        <f t="shared" si="0"/>
        <v>7</v>
      </c>
      <c r="AA20" s="2">
        <v>17</v>
      </c>
      <c r="AB20" s="50">
        <f t="shared" si="2"/>
        <v>13</v>
      </c>
      <c r="AC20" s="51">
        <f t="shared" si="1"/>
        <v>0.76923076923076927</v>
      </c>
    </row>
    <row r="21" spans="1:30" ht="13.8">
      <c r="A21" s="43">
        <v>20</v>
      </c>
      <c r="B21" s="44" t="s">
        <v>87</v>
      </c>
      <c r="C21" s="45">
        <v>20</v>
      </c>
      <c r="D21" s="46" t="s">
        <v>88</v>
      </c>
      <c r="E21" s="46">
        <v>2</v>
      </c>
      <c r="F21" s="46">
        <v>14.02</v>
      </c>
      <c r="G21" s="46">
        <v>4</v>
      </c>
      <c r="H21" s="46">
        <v>17.02</v>
      </c>
      <c r="I21" s="46">
        <v>4</v>
      </c>
      <c r="J21" s="46">
        <v>20.02</v>
      </c>
      <c r="K21" s="46">
        <v>1</v>
      </c>
      <c r="L21" s="46">
        <v>23.02</v>
      </c>
      <c r="M21" s="46">
        <v>3</v>
      </c>
      <c r="N21" s="52">
        <v>24.02</v>
      </c>
      <c r="O21" s="52">
        <v>1</v>
      </c>
      <c r="P21" s="52">
        <v>26.02</v>
      </c>
      <c r="Q21" s="52">
        <v>4</v>
      </c>
      <c r="R21" s="48"/>
      <c r="S21" s="48"/>
      <c r="T21" s="48"/>
      <c r="U21" s="48"/>
      <c r="V21" s="49" t="s">
        <v>67</v>
      </c>
      <c r="W21" s="7">
        <f t="shared" si="5"/>
        <v>19</v>
      </c>
      <c r="X21" s="2">
        <v>29</v>
      </c>
      <c r="Y21" s="7">
        <f ca="1">IFERROR(__xludf.DUMMYFUNCTION("COUNTUNIQUE(L21,N21,P21,D21,F21,H21,J21,R21,T21)"),7)</f>
        <v>7</v>
      </c>
      <c r="Z21" s="7">
        <f t="shared" si="0"/>
        <v>10</v>
      </c>
      <c r="AA21" s="2">
        <v>14</v>
      </c>
      <c r="AB21" s="50">
        <f t="shared" si="2"/>
        <v>16</v>
      </c>
      <c r="AC21" s="51">
        <f t="shared" si="1"/>
        <v>1.1875</v>
      </c>
    </row>
    <row r="22" spans="1:30" ht="13.8">
      <c r="A22" s="43">
        <v>41</v>
      </c>
      <c r="B22" s="44" t="s">
        <v>89</v>
      </c>
      <c r="C22" s="45">
        <v>21</v>
      </c>
      <c r="D22" s="46">
        <v>10.02</v>
      </c>
      <c r="E22" s="46">
        <v>1</v>
      </c>
      <c r="F22" s="46">
        <v>13.02</v>
      </c>
      <c r="G22" s="46">
        <v>1</v>
      </c>
      <c r="H22" s="47"/>
      <c r="I22" s="47"/>
      <c r="J22" s="47"/>
      <c r="K22" s="47"/>
      <c r="L22" s="47"/>
      <c r="M22" s="47"/>
      <c r="N22" s="48"/>
      <c r="O22" s="48"/>
      <c r="P22" s="48"/>
      <c r="Q22" s="48"/>
      <c r="R22" s="48"/>
      <c r="S22" s="48"/>
      <c r="T22" s="48"/>
      <c r="U22" s="48"/>
      <c r="V22" s="49" t="s">
        <v>71</v>
      </c>
      <c r="W22" s="7">
        <f>SUM(E22,G22)</f>
        <v>2</v>
      </c>
      <c r="X22" s="2">
        <v>16</v>
      </c>
      <c r="Y22" s="7">
        <f ca="1">IFERROR(__xludf.DUMMYFUNCTION("COUNTUNIQUE(L22,N22,P22,D22,F22,H22,J22,R22,T22)"),2)</f>
        <v>2</v>
      </c>
      <c r="Z22" s="7">
        <f t="shared" si="0"/>
        <v>2</v>
      </c>
      <c r="AA22" s="2">
        <v>13</v>
      </c>
      <c r="AB22" s="50">
        <f t="shared" si="2"/>
        <v>4</v>
      </c>
      <c r="AC22" s="51">
        <f t="shared" si="1"/>
        <v>0.5</v>
      </c>
    </row>
    <row r="23" spans="1:30" ht="13.8">
      <c r="A23" s="43">
        <v>42</v>
      </c>
      <c r="B23" s="44" t="s">
        <v>90</v>
      </c>
      <c r="C23" s="45">
        <v>22</v>
      </c>
      <c r="D23" s="46">
        <v>10.02</v>
      </c>
      <c r="E23" s="46">
        <v>2</v>
      </c>
      <c r="F23" s="47"/>
      <c r="G23" s="47"/>
      <c r="H23" s="47"/>
      <c r="I23" s="47"/>
      <c r="J23" s="47"/>
      <c r="K23" s="47"/>
      <c r="L23" s="47"/>
      <c r="M23" s="47"/>
      <c r="N23" s="48"/>
      <c r="O23" s="48"/>
      <c r="P23" s="48"/>
      <c r="Q23" s="48"/>
      <c r="R23" s="48"/>
      <c r="S23" s="48"/>
      <c r="T23" s="48"/>
      <c r="U23" s="48"/>
      <c r="V23" s="49" t="s">
        <v>65</v>
      </c>
      <c r="W23" s="7">
        <f>SUM(E23)</f>
        <v>2</v>
      </c>
      <c r="X23" s="2">
        <v>15</v>
      </c>
      <c r="Y23" s="7">
        <f ca="1">IFERROR(__xludf.DUMMYFUNCTION("COUNTUNIQUE(L23,N23,P23,D23,F23,H23,J23,R23,T23)"),1)</f>
        <v>1</v>
      </c>
      <c r="Z23" s="7">
        <f t="shared" si="0"/>
        <v>2</v>
      </c>
      <c r="AA23" s="2">
        <v>13</v>
      </c>
      <c r="AB23" s="50">
        <f t="shared" si="2"/>
        <v>3</v>
      </c>
      <c r="AC23" s="51">
        <f t="shared" si="1"/>
        <v>0.66666666666666663</v>
      </c>
    </row>
    <row r="24" spans="1:30" ht="13.8">
      <c r="A24" s="43">
        <v>43</v>
      </c>
      <c r="B24" s="44" t="s">
        <v>91</v>
      </c>
      <c r="C24" s="45">
        <v>23</v>
      </c>
      <c r="D24" s="46">
        <v>10.02</v>
      </c>
      <c r="E24" s="46">
        <v>2</v>
      </c>
      <c r="F24" s="46">
        <v>13.02</v>
      </c>
      <c r="G24" s="46">
        <v>4</v>
      </c>
      <c r="H24" s="47"/>
      <c r="I24" s="47"/>
      <c r="J24" s="47"/>
      <c r="K24" s="47"/>
      <c r="L24" s="47"/>
      <c r="M24" s="47"/>
      <c r="N24" s="48"/>
      <c r="O24" s="48"/>
      <c r="P24" s="48"/>
      <c r="Q24" s="48"/>
      <c r="R24" s="48"/>
      <c r="S24" s="48"/>
      <c r="T24" s="48"/>
      <c r="U24" s="48"/>
      <c r="V24" s="49" t="s">
        <v>63</v>
      </c>
      <c r="W24" s="7">
        <f>SUM(G24,E24)</f>
        <v>6</v>
      </c>
      <c r="X24" s="8">
        <v>17</v>
      </c>
      <c r="Y24" s="7">
        <f ca="1">IFERROR(__xludf.DUMMYFUNCTION("COUNTUNIQUE(L24,N24,P24,D24,F24,H24,J24,R24,T24)"),2)</f>
        <v>2</v>
      </c>
      <c r="Z24" s="7">
        <f t="shared" si="0"/>
        <v>6</v>
      </c>
      <c r="AA24" s="2">
        <v>13</v>
      </c>
      <c r="AB24" s="50">
        <f t="shared" si="2"/>
        <v>5</v>
      </c>
      <c r="AC24" s="51">
        <f t="shared" si="1"/>
        <v>1.2</v>
      </c>
    </row>
    <row r="25" spans="1:30" ht="13.8">
      <c r="A25" s="43">
        <v>44</v>
      </c>
      <c r="B25" s="44" t="s">
        <v>92</v>
      </c>
      <c r="C25" s="45">
        <v>24</v>
      </c>
      <c r="D25" s="46" t="s">
        <v>77</v>
      </c>
      <c r="E25" s="46">
        <v>2</v>
      </c>
      <c r="F25" s="46">
        <v>12.02</v>
      </c>
      <c r="G25" s="46">
        <v>4</v>
      </c>
      <c r="H25" s="46">
        <v>15.02</v>
      </c>
      <c r="I25" s="46">
        <v>3</v>
      </c>
      <c r="J25" s="46">
        <v>19.02</v>
      </c>
      <c r="K25" s="46">
        <v>1</v>
      </c>
      <c r="L25" s="46">
        <v>22.02</v>
      </c>
      <c r="M25" s="46">
        <v>2</v>
      </c>
      <c r="N25" s="52">
        <v>25.02</v>
      </c>
      <c r="O25" s="52">
        <v>6</v>
      </c>
      <c r="P25" s="48"/>
      <c r="Q25" s="48"/>
      <c r="R25" s="48"/>
      <c r="S25" s="48"/>
      <c r="T25" s="48"/>
      <c r="U25" s="48"/>
      <c r="V25" s="49" t="s">
        <v>67</v>
      </c>
      <c r="W25" s="7">
        <f>SUM(U25,S25,Q25,O25,M25,K25,I25,G25,E25)</f>
        <v>18</v>
      </c>
      <c r="X25" s="2">
        <v>29</v>
      </c>
      <c r="Y25" s="7">
        <f ca="1">IFERROR(__xludf.DUMMYFUNCTION("COUNTUNIQUE(L25,N25,P25,D25,F25,H25,J25,R25,T25)"),6)</f>
        <v>6</v>
      </c>
      <c r="Z25" s="7">
        <f t="shared" si="0"/>
        <v>9</v>
      </c>
      <c r="AA25" s="2">
        <v>12</v>
      </c>
      <c r="AB25" s="50">
        <f t="shared" si="2"/>
        <v>18</v>
      </c>
      <c r="AC25" s="51">
        <f t="shared" si="1"/>
        <v>1</v>
      </c>
    </row>
    <row r="26" spans="1:30" ht="13.8">
      <c r="A26" s="57">
        <v>45</v>
      </c>
      <c r="B26" s="58" t="s">
        <v>93</v>
      </c>
      <c r="C26" s="59">
        <v>25</v>
      </c>
      <c r="D26" s="60">
        <v>13.02</v>
      </c>
      <c r="E26" s="60">
        <v>3</v>
      </c>
      <c r="F26" s="61"/>
      <c r="G26" s="61"/>
      <c r="H26" s="61"/>
      <c r="I26" s="61"/>
      <c r="J26" s="61"/>
      <c r="K26" s="61"/>
      <c r="L26" s="61"/>
      <c r="M26" s="61"/>
      <c r="N26" s="62"/>
      <c r="O26" s="62"/>
      <c r="P26" s="62"/>
      <c r="Q26" s="62"/>
      <c r="R26" s="62"/>
      <c r="S26" s="62"/>
      <c r="T26" s="63"/>
      <c r="U26" s="62"/>
      <c r="V26" s="64" t="s">
        <v>94</v>
      </c>
      <c r="W26" s="7">
        <f>SUM(E26)</f>
        <v>3</v>
      </c>
      <c r="X26" s="2">
        <v>18</v>
      </c>
      <c r="Y26" s="7">
        <f ca="1">IFERROR(__xludf.DUMMYFUNCTION("COUNTUNIQUE(L26,N26,P26,D26,F26,H26,J26,R26,T26)"),1)</f>
        <v>1</v>
      </c>
      <c r="Z26" s="7">
        <f t="shared" si="0"/>
        <v>3</v>
      </c>
      <c r="AA26" s="2">
        <v>16</v>
      </c>
      <c r="AB26" s="50">
        <f t="shared" si="2"/>
        <v>3</v>
      </c>
      <c r="AC26" s="65">
        <f t="shared" si="1"/>
        <v>1</v>
      </c>
      <c r="AD26" s="66">
        <f>SUM(W2:W26)</f>
        <v>193</v>
      </c>
    </row>
    <row r="27" spans="1:30" ht="13.8">
      <c r="A27" s="43">
        <v>21</v>
      </c>
      <c r="B27" s="45" t="s">
        <v>95</v>
      </c>
      <c r="C27" s="45">
        <v>1</v>
      </c>
      <c r="D27" s="46" t="s">
        <v>88</v>
      </c>
      <c r="E27" s="46">
        <v>2</v>
      </c>
      <c r="F27" s="46">
        <v>18.02</v>
      </c>
      <c r="G27" s="46">
        <v>3</v>
      </c>
      <c r="H27" s="46">
        <v>21.02</v>
      </c>
      <c r="I27" s="46">
        <v>3</v>
      </c>
      <c r="J27" s="46">
        <v>25.02</v>
      </c>
      <c r="K27" s="46">
        <v>2</v>
      </c>
      <c r="L27" s="47"/>
      <c r="M27" s="47"/>
      <c r="N27" s="67"/>
      <c r="O27" s="67"/>
      <c r="P27" s="67"/>
      <c r="Q27" s="67"/>
      <c r="R27" s="67"/>
      <c r="S27" s="67"/>
      <c r="T27" s="67"/>
      <c r="U27" s="67"/>
      <c r="V27" s="49" t="s">
        <v>67</v>
      </c>
      <c r="W27" s="7">
        <f t="shared" ref="W27:W28" si="6">SUM(U27,S27,Q27,O27,M27,K27,I27,G27,E27)</f>
        <v>10</v>
      </c>
      <c r="X27" s="2">
        <v>29</v>
      </c>
      <c r="Y27" s="7">
        <f ca="1">IFERROR(__xludf.DUMMYFUNCTION("COUNTUNIQUE(L27,N27,P27,D27,F27,H27,J27,R27,T27)"),4)</f>
        <v>4</v>
      </c>
      <c r="Z27" s="7">
        <f t="shared" si="0"/>
        <v>8</v>
      </c>
      <c r="AA27" s="2">
        <v>14</v>
      </c>
      <c r="AB27" s="50">
        <f t="shared" si="2"/>
        <v>16</v>
      </c>
      <c r="AC27" s="51">
        <f t="shared" si="1"/>
        <v>0.625</v>
      </c>
    </row>
    <row r="28" spans="1:30" ht="13.8">
      <c r="A28" s="43">
        <v>22</v>
      </c>
      <c r="B28" s="45" t="s">
        <v>95</v>
      </c>
      <c r="C28" s="45">
        <v>2</v>
      </c>
      <c r="D28" s="46" t="s">
        <v>88</v>
      </c>
      <c r="E28" s="46">
        <v>2</v>
      </c>
      <c r="F28" s="46">
        <v>14.02</v>
      </c>
      <c r="G28" s="46">
        <v>4</v>
      </c>
      <c r="H28" s="46">
        <v>18.02</v>
      </c>
      <c r="I28" s="46">
        <v>2</v>
      </c>
      <c r="J28" s="46">
        <v>21.02</v>
      </c>
      <c r="K28" s="46">
        <v>1</v>
      </c>
      <c r="L28" s="46">
        <v>25.02</v>
      </c>
      <c r="M28" s="46">
        <v>1</v>
      </c>
      <c r="N28" s="48"/>
      <c r="O28" s="48"/>
      <c r="P28" s="48"/>
      <c r="Q28" s="48"/>
      <c r="R28" s="48"/>
      <c r="S28" s="48"/>
      <c r="T28" s="48"/>
      <c r="U28" s="48"/>
      <c r="V28" s="49" t="s">
        <v>67</v>
      </c>
      <c r="W28" s="7">
        <f t="shared" si="6"/>
        <v>10</v>
      </c>
      <c r="X28" s="2">
        <v>29</v>
      </c>
      <c r="Y28" s="7">
        <f ca="1">IFERROR(__xludf.DUMMYFUNCTION("COUNTUNIQUE(L28,N28,P28,D28,F28,H28,J28,R28,T28)"),5)</f>
        <v>5</v>
      </c>
      <c r="Z28" s="7">
        <f t="shared" si="0"/>
        <v>8</v>
      </c>
      <c r="AA28" s="2">
        <v>14</v>
      </c>
      <c r="AB28" s="50">
        <f t="shared" si="2"/>
        <v>16</v>
      </c>
      <c r="AC28" s="51">
        <f t="shared" si="1"/>
        <v>0.625</v>
      </c>
    </row>
    <row r="29" spans="1:30" ht="13.8">
      <c r="A29" s="43">
        <v>23</v>
      </c>
      <c r="B29" s="45" t="s">
        <v>95</v>
      </c>
      <c r="C29" s="45">
        <v>3</v>
      </c>
      <c r="D29" s="46">
        <v>13.02</v>
      </c>
      <c r="E29" s="46">
        <v>2</v>
      </c>
      <c r="F29" s="46">
        <v>15.02</v>
      </c>
      <c r="G29" s="46">
        <v>1</v>
      </c>
      <c r="H29" s="46">
        <v>18.02</v>
      </c>
      <c r="I29" s="46">
        <v>1</v>
      </c>
      <c r="J29" s="46">
        <v>21.02</v>
      </c>
      <c r="K29" s="46">
        <v>1</v>
      </c>
      <c r="L29" s="46">
        <v>22.02</v>
      </c>
      <c r="M29" s="46">
        <v>1</v>
      </c>
      <c r="N29" s="52">
        <v>24.02</v>
      </c>
      <c r="O29" s="52">
        <v>1</v>
      </c>
      <c r="P29" s="48"/>
      <c r="Q29" s="48"/>
      <c r="R29" s="48"/>
      <c r="S29" s="48"/>
      <c r="T29" s="48"/>
      <c r="U29" s="48"/>
      <c r="V29" s="49" t="s">
        <v>67</v>
      </c>
      <c r="W29" s="7">
        <f>SUM(U29,S29,Q29,M29,K29,I29,G29,E29,O29)</f>
        <v>7</v>
      </c>
      <c r="X29" s="2">
        <v>29</v>
      </c>
      <c r="Y29" s="7">
        <f ca="1">IFERROR(__xludf.DUMMYFUNCTION("COUNTUNIQUE(L29,N29,P29,D29,F29,H29,J29,R29,T29)"),6)</f>
        <v>6</v>
      </c>
      <c r="Z29" s="7">
        <f t="shared" si="0"/>
        <v>4</v>
      </c>
      <c r="AA29" s="2">
        <v>16</v>
      </c>
      <c r="AB29" s="50">
        <f t="shared" si="2"/>
        <v>14</v>
      </c>
      <c r="AC29" s="51">
        <f t="shared" si="1"/>
        <v>0.5</v>
      </c>
    </row>
    <row r="30" spans="1:30" ht="13.8">
      <c r="A30" s="43">
        <v>24</v>
      </c>
      <c r="B30" s="45" t="s">
        <v>95</v>
      </c>
      <c r="C30" s="45">
        <v>4</v>
      </c>
      <c r="D30" s="46">
        <v>10.02</v>
      </c>
      <c r="E30" s="46">
        <v>2</v>
      </c>
      <c r="F30" s="46">
        <v>13.02</v>
      </c>
      <c r="G30" s="46">
        <v>1</v>
      </c>
      <c r="H30" s="46">
        <v>17.02</v>
      </c>
      <c r="I30" s="46">
        <v>1</v>
      </c>
      <c r="J30" s="47"/>
      <c r="K30" s="47"/>
      <c r="L30" s="47"/>
      <c r="M30" s="47"/>
      <c r="N30" s="48"/>
      <c r="O30" s="48"/>
      <c r="P30" s="48"/>
      <c r="Q30" s="48"/>
      <c r="R30" s="48"/>
      <c r="S30" s="48"/>
      <c r="T30" s="48"/>
      <c r="U30" s="48"/>
      <c r="V30" s="49" t="s">
        <v>96</v>
      </c>
      <c r="W30" s="7">
        <f>SUM(I30,G30,E30)</f>
        <v>4</v>
      </c>
      <c r="X30" s="2">
        <v>20</v>
      </c>
      <c r="Y30" s="7">
        <f ca="1">IFERROR(__xludf.DUMMYFUNCTION("COUNTUNIQUE(L30,N30,P30,D30,F30,H30,J30,R30,T30)"),3)</f>
        <v>3</v>
      </c>
      <c r="Z30" s="7">
        <f t="shared" si="0"/>
        <v>4</v>
      </c>
      <c r="AA30" s="2">
        <v>13</v>
      </c>
      <c r="AB30" s="50">
        <f t="shared" si="2"/>
        <v>8</v>
      </c>
      <c r="AC30" s="51">
        <f t="shared" si="1"/>
        <v>0.5</v>
      </c>
    </row>
    <row r="31" spans="1:30" ht="13.8">
      <c r="A31" s="43">
        <v>25</v>
      </c>
      <c r="B31" s="45" t="s">
        <v>95</v>
      </c>
      <c r="C31" s="45">
        <v>5</v>
      </c>
      <c r="D31" s="46">
        <v>10.02</v>
      </c>
      <c r="E31" s="46">
        <v>2</v>
      </c>
      <c r="F31" s="46">
        <v>13.02</v>
      </c>
      <c r="G31" s="46">
        <v>1</v>
      </c>
      <c r="H31" s="46">
        <v>14.02</v>
      </c>
      <c r="I31" s="46">
        <v>1</v>
      </c>
      <c r="J31" s="47"/>
      <c r="K31" s="47"/>
      <c r="L31" s="47"/>
      <c r="M31" s="47"/>
      <c r="N31" s="48"/>
      <c r="O31" s="48"/>
      <c r="P31" s="48"/>
      <c r="Q31" s="48"/>
      <c r="R31" s="48"/>
      <c r="S31" s="48"/>
      <c r="T31" s="48"/>
      <c r="U31" s="48"/>
      <c r="V31" s="49" t="s">
        <v>67</v>
      </c>
      <c r="W31" s="7">
        <f t="shared" ref="W31:W33" si="7">SUM(U31,S31,Q31,O31,M31,K31,I31,G31,E31)</f>
        <v>4</v>
      </c>
      <c r="X31" s="2">
        <v>29</v>
      </c>
      <c r="Y31" s="7">
        <f ca="1">IFERROR(__xludf.DUMMYFUNCTION("COUNTUNIQUE(L31,N31,P31,D31,F31,H31,J31,R31,T31)"),3)</f>
        <v>3</v>
      </c>
      <c r="Z31" s="7">
        <f t="shared" si="0"/>
        <v>4</v>
      </c>
      <c r="AA31" s="2">
        <v>13</v>
      </c>
      <c r="AB31" s="50">
        <f t="shared" si="2"/>
        <v>17</v>
      </c>
      <c r="AC31" s="51">
        <f t="shared" si="1"/>
        <v>0.23529411764705882</v>
      </c>
    </row>
    <row r="32" spans="1:30" ht="13.8">
      <c r="A32" s="43">
        <v>26</v>
      </c>
      <c r="B32" s="45" t="s">
        <v>95</v>
      </c>
      <c r="C32" s="45">
        <v>6</v>
      </c>
      <c r="D32" s="46">
        <v>12.02</v>
      </c>
      <c r="E32" s="46">
        <v>2</v>
      </c>
      <c r="F32" s="46">
        <v>15.02</v>
      </c>
      <c r="G32" s="46">
        <v>3</v>
      </c>
      <c r="H32" s="46">
        <v>16.02</v>
      </c>
      <c r="I32" s="46">
        <v>1</v>
      </c>
      <c r="J32" s="46">
        <v>20.02</v>
      </c>
      <c r="K32" s="46">
        <v>1</v>
      </c>
      <c r="L32" s="46">
        <v>21.02</v>
      </c>
      <c r="M32" s="46">
        <v>1</v>
      </c>
      <c r="N32" s="52">
        <v>26.02</v>
      </c>
      <c r="O32" s="52">
        <v>2</v>
      </c>
      <c r="P32" s="48"/>
      <c r="Q32" s="48"/>
      <c r="R32" s="48"/>
      <c r="S32" s="48"/>
      <c r="T32" s="48"/>
      <c r="U32" s="48"/>
      <c r="V32" s="49" t="s">
        <v>67</v>
      </c>
      <c r="W32" s="7">
        <f t="shared" si="7"/>
        <v>10</v>
      </c>
      <c r="X32" s="2">
        <v>29</v>
      </c>
      <c r="Y32" s="7">
        <f ca="1">IFERROR(__xludf.DUMMYFUNCTION("COUNTUNIQUE(L32,N32,P32,D32,F32,H32,J32,R32,T32)"),6)</f>
        <v>6</v>
      </c>
      <c r="Z32" s="7">
        <f t="shared" si="0"/>
        <v>6</v>
      </c>
      <c r="AA32" s="2">
        <v>15</v>
      </c>
      <c r="AB32" s="50">
        <f t="shared" si="2"/>
        <v>15</v>
      </c>
      <c r="AC32" s="51">
        <f t="shared" si="1"/>
        <v>0.66666666666666663</v>
      </c>
    </row>
    <row r="33" spans="1:29" ht="13.8">
      <c r="A33" s="43">
        <v>27</v>
      </c>
      <c r="B33" s="45" t="s">
        <v>95</v>
      </c>
      <c r="C33" s="45">
        <v>7</v>
      </c>
      <c r="D33" s="46">
        <v>10.02</v>
      </c>
      <c r="E33" s="46">
        <v>1</v>
      </c>
      <c r="F33" s="46">
        <v>12.02</v>
      </c>
      <c r="G33" s="46">
        <v>3</v>
      </c>
      <c r="H33" s="46">
        <v>19.02</v>
      </c>
      <c r="I33" s="46">
        <v>1</v>
      </c>
      <c r="J33" s="46">
        <v>20.02</v>
      </c>
      <c r="K33" s="46">
        <v>2</v>
      </c>
      <c r="L33" s="46">
        <v>23.02</v>
      </c>
      <c r="M33" s="46">
        <v>2</v>
      </c>
      <c r="N33" s="52">
        <v>26.02</v>
      </c>
      <c r="O33" s="52">
        <v>2</v>
      </c>
      <c r="P33" s="48"/>
      <c r="Q33" s="48"/>
      <c r="R33" s="48"/>
      <c r="S33" s="48"/>
      <c r="T33" s="48"/>
      <c r="U33" s="48"/>
      <c r="V33" s="49" t="s">
        <v>67</v>
      </c>
      <c r="W33" s="7">
        <f t="shared" si="7"/>
        <v>11</v>
      </c>
      <c r="X33" s="2">
        <v>29</v>
      </c>
      <c r="Y33" s="7">
        <f ca="1">IFERROR(__xludf.DUMMYFUNCTION("COUNTUNIQUE(L33,N33,P33,D33,F33,H33,J33,R33,T33)"),6)</f>
        <v>6</v>
      </c>
      <c r="Z33" s="7">
        <f t="shared" si="0"/>
        <v>5</v>
      </c>
      <c r="AA33" s="2">
        <v>13</v>
      </c>
      <c r="AB33" s="50">
        <f t="shared" si="2"/>
        <v>17</v>
      </c>
      <c r="AC33" s="51">
        <f t="shared" si="1"/>
        <v>0.6470588235294118</v>
      </c>
    </row>
    <row r="34" spans="1:29" ht="13.8">
      <c r="A34" s="43">
        <v>28</v>
      </c>
      <c r="B34" s="45" t="s">
        <v>95</v>
      </c>
      <c r="C34" s="45">
        <v>8</v>
      </c>
      <c r="D34" s="46">
        <v>10.02</v>
      </c>
      <c r="E34" s="46">
        <v>2</v>
      </c>
      <c r="F34" s="46">
        <v>13.02</v>
      </c>
      <c r="G34" s="46">
        <v>3</v>
      </c>
      <c r="H34" s="47"/>
      <c r="I34" s="47"/>
      <c r="J34" s="47"/>
      <c r="K34" s="47"/>
      <c r="L34" s="47"/>
      <c r="M34" s="47"/>
      <c r="N34" s="48"/>
      <c r="O34" s="48"/>
      <c r="P34" s="48"/>
      <c r="Q34" s="48"/>
      <c r="R34" s="48"/>
      <c r="S34" s="48"/>
      <c r="T34" s="48"/>
      <c r="U34" s="48"/>
      <c r="V34" s="49" t="s">
        <v>63</v>
      </c>
      <c r="W34" s="7">
        <f>SUM(G34,E34)</f>
        <v>5</v>
      </c>
      <c r="X34" s="8">
        <v>17</v>
      </c>
      <c r="Y34" s="7">
        <f ca="1">IFERROR(__xludf.DUMMYFUNCTION("COUNTUNIQUE(L34,N34,P34,D34,F34,H34,J34,R34,T34)"),2)</f>
        <v>2</v>
      </c>
      <c r="Z34" s="7">
        <f t="shared" si="0"/>
        <v>5</v>
      </c>
      <c r="AA34" s="2">
        <v>13</v>
      </c>
      <c r="AB34" s="50">
        <f t="shared" si="2"/>
        <v>5</v>
      </c>
      <c r="AC34" s="51">
        <f t="shared" si="1"/>
        <v>1</v>
      </c>
    </row>
    <row r="35" spans="1:29" ht="13.8">
      <c r="A35" s="43">
        <v>29</v>
      </c>
      <c r="B35" s="45" t="s">
        <v>95</v>
      </c>
      <c r="C35" s="45">
        <v>9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8"/>
      <c r="O35" s="48"/>
      <c r="P35" s="48"/>
      <c r="Q35" s="48"/>
      <c r="R35" s="48"/>
      <c r="S35" s="48"/>
      <c r="T35" s="48"/>
      <c r="U35" s="48"/>
      <c r="V35" s="49" t="s">
        <v>97</v>
      </c>
      <c r="W35" s="7">
        <f>SUM(E35)</f>
        <v>0</v>
      </c>
      <c r="X35" s="2">
        <v>5</v>
      </c>
      <c r="Y35" s="7">
        <f ca="1">IFERROR(__xludf.DUMMYFUNCTION("COUNTUNIQUE(L35,N35,P35,D35,F35,H35,J35,R35,T35)"),0)</f>
        <v>0</v>
      </c>
      <c r="Z35" s="7">
        <f t="shared" si="0"/>
        <v>0</v>
      </c>
      <c r="AA35" s="2">
        <v>0</v>
      </c>
      <c r="AB35" s="50">
        <f t="shared" si="2"/>
        <v>6</v>
      </c>
      <c r="AC35" s="51">
        <f t="shared" si="1"/>
        <v>0</v>
      </c>
    </row>
    <row r="36" spans="1:29" ht="13.8">
      <c r="A36" s="43">
        <v>30</v>
      </c>
      <c r="B36" s="45" t="s">
        <v>95</v>
      </c>
      <c r="C36" s="45">
        <v>10</v>
      </c>
      <c r="D36" s="46">
        <v>10.02</v>
      </c>
      <c r="E36" s="46">
        <v>1</v>
      </c>
      <c r="F36" s="46">
        <v>12.02</v>
      </c>
      <c r="G36" s="46">
        <v>2</v>
      </c>
      <c r="H36" s="46">
        <v>15.02</v>
      </c>
      <c r="I36" s="46">
        <v>2</v>
      </c>
      <c r="J36" s="47"/>
      <c r="K36" s="47"/>
      <c r="L36" s="47"/>
      <c r="M36" s="47"/>
      <c r="N36" s="48"/>
      <c r="O36" s="48"/>
      <c r="P36" s="48"/>
      <c r="Q36" s="48"/>
      <c r="R36" s="48"/>
      <c r="S36" s="48"/>
      <c r="T36" s="48"/>
      <c r="U36" s="48"/>
      <c r="V36" s="49" t="s">
        <v>98</v>
      </c>
      <c r="W36" s="7">
        <f>SUM(I36,G36,E36)</f>
        <v>5</v>
      </c>
      <c r="X36" s="2">
        <v>19</v>
      </c>
      <c r="Y36" s="7">
        <f ca="1">IFERROR(__xludf.DUMMYFUNCTION("COUNTUNIQUE(L36,N36,P36,D36,F36,H36,J36,R36,T36)"),3)</f>
        <v>3</v>
      </c>
      <c r="Z36" s="7">
        <f t="shared" si="0"/>
        <v>5</v>
      </c>
      <c r="AA36" s="2">
        <v>13</v>
      </c>
      <c r="AB36" s="50">
        <f t="shared" si="2"/>
        <v>7</v>
      </c>
      <c r="AC36" s="51">
        <f t="shared" si="1"/>
        <v>0.7142857142857143</v>
      </c>
    </row>
    <row r="37" spans="1:29" ht="13.8">
      <c r="A37" s="43">
        <v>31</v>
      </c>
      <c r="B37" s="45" t="s">
        <v>95</v>
      </c>
      <c r="C37" s="45">
        <v>11</v>
      </c>
      <c r="D37" s="46">
        <v>12.02</v>
      </c>
      <c r="E37" s="46">
        <v>3</v>
      </c>
      <c r="F37" s="46">
        <v>16.02</v>
      </c>
      <c r="G37" s="46">
        <v>2</v>
      </c>
      <c r="H37" s="46">
        <v>18.02</v>
      </c>
      <c r="I37" s="46">
        <v>3</v>
      </c>
      <c r="J37" s="46">
        <v>22.02</v>
      </c>
      <c r="K37" s="46">
        <v>3</v>
      </c>
      <c r="L37" s="46">
        <v>25.02</v>
      </c>
      <c r="M37" s="46">
        <v>3</v>
      </c>
      <c r="N37" s="48"/>
      <c r="O37" s="48"/>
      <c r="P37" s="48"/>
      <c r="Q37" s="48"/>
      <c r="R37" s="48"/>
      <c r="S37" s="48"/>
      <c r="T37" s="48"/>
      <c r="U37" s="48"/>
      <c r="V37" s="49" t="s">
        <v>67</v>
      </c>
      <c r="W37" s="7">
        <f t="shared" ref="W37:W39" si="8">SUM(U37,S37,Q37,O37,M37,K37,I37,G37,E37)</f>
        <v>14</v>
      </c>
      <c r="X37" s="2">
        <v>29</v>
      </c>
      <c r="Y37" s="7">
        <f ca="1">IFERROR(__xludf.DUMMYFUNCTION("COUNTUNIQUE(L37,N37,P37,D37,F37,H37,J37,R37,T37)"),5)</f>
        <v>5</v>
      </c>
      <c r="Z37" s="7">
        <f t="shared" si="0"/>
        <v>8</v>
      </c>
      <c r="AA37" s="2">
        <v>15</v>
      </c>
      <c r="AB37" s="50">
        <f t="shared" si="2"/>
        <v>15</v>
      </c>
      <c r="AC37" s="51">
        <f t="shared" si="1"/>
        <v>0.93333333333333335</v>
      </c>
    </row>
    <row r="38" spans="1:29" ht="13.8">
      <c r="A38" s="43">
        <v>32</v>
      </c>
      <c r="B38" s="45" t="s">
        <v>95</v>
      </c>
      <c r="C38" s="45">
        <v>12</v>
      </c>
      <c r="D38" s="46" t="s">
        <v>88</v>
      </c>
      <c r="E38" s="46">
        <v>1</v>
      </c>
      <c r="F38" s="46">
        <v>12.02</v>
      </c>
      <c r="G38" s="46">
        <v>1</v>
      </c>
      <c r="H38" s="46">
        <v>14.02</v>
      </c>
      <c r="I38" s="46">
        <v>2</v>
      </c>
      <c r="J38" s="46">
        <v>18.02</v>
      </c>
      <c r="K38" s="46">
        <v>1</v>
      </c>
      <c r="L38" s="46">
        <v>21.02</v>
      </c>
      <c r="M38" s="46">
        <v>3</v>
      </c>
      <c r="N38" s="52">
        <v>24.02</v>
      </c>
      <c r="O38" s="52">
        <v>1</v>
      </c>
      <c r="P38" s="48"/>
      <c r="Q38" s="48"/>
      <c r="R38" s="48"/>
      <c r="S38" s="48"/>
      <c r="T38" s="48"/>
      <c r="U38" s="48"/>
      <c r="V38" s="49" t="s">
        <v>67</v>
      </c>
      <c r="W38" s="7">
        <f t="shared" si="8"/>
        <v>9</v>
      </c>
      <c r="X38" s="2">
        <v>29</v>
      </c>
      <c r="Y38" s="7">
        <f ca="1">IFERROR(__xludf.DUMMYFUNCTION("COUNTUNIQUE(L38,N38,P38,D38,F38,H38,J38,R38,T38)"),6)</f>
        <v>6</v>
      </c>
      <c r="Z38" s="7">
        <f t="shared" si="0"/>
        <v>4</v>
      </c>
      <c r="AA38" s="2">
        <v>14</v>
      </c>
      <c r="AB38" s="50">
        <f t="shared" si="2"/>
        <v>16</v>
      </c>
      <c r="AC38" s="51">
        <f t="shared" si="1"/>
        <v>0.5625</v>
      </c>
    </row>
    <row r="39" spans="1:29" ht="13.8">
      <c r="A39" s="43">
        <v>33</v>
      </c>
      <c r="B39" s="45" t="s">
        <v>95</v>
      </c>
      <c r="C39" s="45">
        <v>13</v>
      </c>
      <c r="D39" s="46">
        <v>10.02</v>
      </c>
      <c r="E39" s="46">
        <v>3</v>
      </c>
      <c r="F39" s="46">
        <v>13.02</v>
      </c>
      <c r="G39" s="46">
        <v>2</v>
      </c>
      <c r="H39" s="46">
        <v>17.02</v>
      </c>
      <c r="I39" s="46">
        <v>1</v>
      </c>
      <c r="J39" s="46">
        <v>18.02</v>
      </c>
      <c r="K39" s="46">
        <v>2</v>
      </c>
      <c r="L39" s="46">
        <v>20.02</v>
      </c>
      <c r="M39" s="46">
        <v>2</v>
      </c>
      <c r="N39" s="52">
        <v>23.02</v>
      </c>
      <c r="O39" s="52">
        <v>2</v>
      </c>
      <c r="P39" s="48"/>
      <c r="Q39" s="48"/>
      <c r="R39" s="48"/>
      <c r="S39" s="48"/>
      <c r="T39" s="48"/>
      <c r="U39" s="48"/>
      <c r="V39" s="49" t="s">
        <v>67</v>
      </c>
      <c r="W39" s="7">
        <f t="shared" si="8"/>
        <v>12</v>
      </c>
      <c r="X39" s="2">
        <v>29</v>
      </c>
      <c r="Y39" s="7">
        <f ca="1">IFERROR(__xludf.DUMMYFUNCTION("COUNTUNIQUE(L39,N39,P39,D39,F39,H39,J39,R39,T39)"),6)</f>
        <v>6</v>
      </c>
      <c r="Z39" s="7">
        <f t="shared" si="0"/>
        <v>6</v>
      </c>
      <c r="AA39" s="2">
        <v>13</v>
      </c>
      <c r="AB39" s="50">
        <f t="shared" si="2"/>
        <v>17</v>
      </c>
      <c r="AC39" s="51">
        <f t="shared" si="1"/>
        <v>0.70588235294117652</v>
      </c>
    </row>
    <row r="40" spans="1:29" ht="15.75" customHeight="1">
      <c r="A40" s="43">
        <v>34</v>
      </c>
      <c r="B40" s="45" t="s">
        <v>95</v>
      </c>
      <c r="C40" s="45">
        <v>14</v>
      </c>
      <c r="D40" s="46">
        <v>14.02</v>
      </c>
      <c r="E40" s="46">
        <v>2</v>
      </c>
      <c r="F40" s="47"/>
      <c r="G40" s="47"/>
      <c r="H40" s="47"/>
      <c r="I40" s="47"/>
      <c r="J40" s="47"/>
      <c r="K40" s="47"/>
      <c r="L40" s="47"/>
      <c r="M40" s="47"/>
      <c r="N40" s="48"/>
      <c r="O40" s="48"/>
      <c r="P40" s="48"/>
      <c r="Q40" s="48"/>
      <c r="R40" s="48"/>
      <c r="S40" s="48"/>
      <c r="T40" s="48"/>
      <c r="U40" s="48"/>
      <c r="V40" s="49" t="s">
        <v>82</v>
      </c>
      <c r="W40" s="7">
        <f>SUM(E40)</f>
        <v>2</v>
      </c>
      <c r="X40" s="2">
        <v>21</v>
      </c>
      <c r="Y40" s="7">
        <f ca="1">IFERROR(__xludf.DUMMYFUNCTION("COUNTUNIQUE(L40,N40,P40,D40,F40,H40,J40,R40,T40)"),1)</f>
        <v>1</v>
      </c>
      <c r="Z40" s="7">
        <f t="shared" si="0"/>
        <v>2</v>
      </c>
      <c r="AA40" s="2">
        <v>17</v>
      </c>
      <c r="AB40" s="50">
        <f t="shared" si="2"/>
        <v>5</v>
      </c>
      <c r="AC40" s="51">
        <f t="shared" si="1"/>
        <v>0.4</v>
      </c>
    </row>
    <row r="41" spans="1:29" ht="13.8">
      <c r="A41" s="43">
        <v>35</v>
      </c>
      <c r="B41" s="45" t="s">
        <v>95</v>
      </c>
      <c r="C41" s="45">
        <v>15</v>
      </c>
      <c r="D41" s="46">
        <v>10.02</v>
      </c>
      <c r="E41" s="46">
        <v>2</v>
      </c>
      <c r="F41" s="46">
        <v>14.02</v>
      </c>
      <c r="G41" s="46">
        <v>3</v>
      </c>
      <c r="H41" s="46">
        <v>18.02</v>
      </c>
      <c r="I41" s="46">
        <v>2</v>
      </c>
      <c r="J41" s="46">
        <v>20.02</v>
      </c>
      <c r="K41" s="46">
        <v>2</v>
      </c>
      <c r="L41" s="46">
        <v>21.02</v>
      </c>
      <c r="M41" s="46">
        <v>1</v>
      </c>
      <c r="N41" s="52">
        <v>24.02</v>
      </c>
      <c r="O41" s="52">
        <v>2</v>
      </c>
      <c r="P41" s="48"/>
      <c r="Q41" s="48"/>
      <c r="R41" s="48"/>
      <c r="S41" s="48"/>
      <c r="T41" s="48"/>
      <c r="U41" s="48"/>
      <c r="V41" s="49" t="s">
        <v>67</v>
      </c>
      <c r="W41" s="7">
        <f t="shared" ref="W41:W43" si="9">SUM(U41,S41,Q41,O41,M41,K41,I41,G41,E41)</f>
        <v>12</v>
      </c>
      <c r="X41" s="2">
        <v>29</v>
      </c>
      <c r="Y41" s="7">
        <f ca="1">IFERROR(__xludf.DUMMYFUNCTION("COUNTUNIQUE(L41,N41,P41,D41,F41,H41,J41,R41,T41)"),6)</f>
        <v>6</v>
      </c>
      <c r="Z41" s="7">
        <f t="shared" si="0"/>
        <v>7</v>
      </c>
      <c r="AA41" s="2">
        <v>13</v>
      </c>
      <c r="AB41" s="50">
        <f t="shared" si="2"/>
        <v>17</v>
      </c>
      <c r="AC41" s="51">
        <f t="shared" si="1"/>
        <v>0.70588235294117652</v>
      </c>
    </row>
    <row r="42" spans="1:29" ht="13.8">
      <c r="A42" s="43">
        <v>36</v>
      </c>
      <c r="B42" s="45" t="s">
        <v>95</v>
      </c>
      <c r="C42" s="45">
        <v>16</v>
      </c>
      <c r="D42" s="46" t="s">
        <v>88</v>
      </c>
      <c r="E42" s="46">
        <v>2</v>
      </c>
      <c r="F42" s="46">
        <v>14.02</v>
      </c>
      <c r="G42" s="46">
        <v>3</v>
      </c>
      <c r="H42" s="46">
        <v>18.02</v>
      </c>
      <c r="I42" s="46">
        <v>3</v>
      </c>
      <c r="J42" s="46">
        <v>21.02</v>
      </c>
      <c r="K42" s="46">
        <v>1</v>
      </c>
      <c r="L42" s="46">
        <v>25.02</v>
      </c>
      <c r="M42" s="46">
        <v>2</v>
      </c>
      <c r="N42" s="48"/>
      <c r="O42" s="48"/>
      <c r="P42" s="48"/>
      <c r="Q42" s="48"/>
      <c r="R42" s="48"/>
      <c r="S42" s="48"/>
      <c r="T42" s="48"/>
      <c r="U42" s="48"/>
      <c r="V42" s="49" t="s">
        <v>67</v>
      </c>
      <c r="W42" s="7">
        <f t="shared" si="9"/>
        <v>11</v>
      </c>
      <c r="X42" s="2">
        <v>29</v>
      </c>
      <c r="Y42" s="7">
        <f ca="1">IFERROR(__xludf.DUMMYFUNCTION("COUNTUNIQUE(L42,N42,P42,D42,F42,H42,J42,R42,T42)"),5)</f>
        <v>5</v>
      </c>
      <c r="Z42" s="7">
        <f t="shared" si="0"/>
        <v>8</v>
      </c>
      <c r="AA42" s="2">
        <v>14</v>
      </c>
      <c r="AB42" s="50">
        <f t="shared" si="2"/>
        <v>16</v>
      </c>
      <c r="AC42" s="51">
        <f t="shared" si="1"/>
        <v>0.6875</v>
      </c>
    </row>
    <row r="43" spans="1:29" ht="13.8">
      <c r="A43" s="57">
        <v>37</v>
      </c>
      <c r="B43" s="59" t="s">
        <v>95</v>
      </c>
      <c r="C43" s="59">
        <v>17</v>
      </c>
      <c r="D43" s="46">
        <v>12.02</v>
      </c>
      <c r="E43" s="46">
        <v>3</v>
      </c>
      <c r="F43" s="46">
        <v>15.02</v>
      </c>
      <c r="G43" s="46">
        <v>2</v>
      </c>
      <c r="H43" s="46">
        <v>20.02</v>
      </c>
      <c r="I43" s="46">
        <v>1</v>
      </c>
      <c r="J43" s="46">
        <v>22.02</v>
      </c>
      <c r="K43" s="46">
        <v>1</v>
      </c>
      <c r="L43" s="46">
        <v>26.02</v>
      </c>
      <c r="M43" s="46">
        <v>3</v>
      </c>
      <c r="N43" s="48"/>
      <c r="O43" s="48"/>
      <c r="P43" s="48"/>
      <c r="Q43" s="48"/>
      <c r="R43" s="48"/>
      <c r="S43" s="48"/>
      <c r="T43" s="48"/>
      <c r="U43" s="48"/>
      <c r="V43" s="49" t="s">
        <v>67</v>
      </c>
      <c r="W43" s="7">
        <f t="shared" si="9"/>
        <v>10</v>
      </c>
      <c r="X43" s="2">
        <v>29</v>
      </c>
      <c r="Y43" s="7">
        <f ca="1">IFERROR(__xludf.DUMMYFUNCTION("COUNTUNIQUE(L43,N43,P43,D43,F43,H43,J43,R43,T43)"),5)</f>
        <v>5</v>
      </c>
      <c r="Z43" s="7">
        <f t="shared" si="0"/>
        <v>6</v>
      </c>
      <c r="AA43" s="2">
        <v>15</v>
      </c>
      <c r="AB43" s="50">
        <f t="shared" si="2"/>
        <v>15</v>
      </c>
      <c r="AC43" s="51">
        <f t="shared" si="1"/>
        <v>0.66666666666666663</v>
      </c>
    </row>
    <row r="44" spans="1:29" ht="13.8">
      <c r="A44" s="43">
        <v>38</v>
      </c>
      <c r="B44" s="45" t="s">
        <v>95</v>
      </c>
      <c r="C44" s="45">
        <v>18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8"/>
      <c r="O44" s="48"/>
      <c r="P44" s="48"/>
      <c r="Q44" s="48"/>
      <c r="R44" s="48"/>
      <c r="S44" s="48"/>
      <c r="T44" s="48"/>
      <c r="U44" s="48"/>
      <c r="V44" s="49" t="s">
        <v>98</v>
      </c>
      <c r="W44" s="7">
        <f t="shared" ref="W44:W45" si="10">SUM(U44,D44)</f>
        <v>0</v>
      </c>
      <c r="X44" s="2">
        <v>19</v>
      </c>
      <c r="Y44" s="7">
        <f ca="1">IFERROR(__xludf.DUMMYFUNCTION("COUNTUNIQUE(L44,N44,P44,D44,F44,H44,J44,R44,T44)"),0)</f>
        <v>0</v>
      </c>
      <c r="Z44" s="7">
        <f t="shared" si="0"/>
        <v>0</v>
      </c>
      <c r="AA44" s="2">
        <v>0</v>
      </c>
      <c r="AB44" s="50">
        <f t="shared" si="2"/>
        <v>20</v>
      </c>
      <c r="AC44" s="51">
        <f t="shared" si="1"/>
        <v>0</v>
      </c>
    </row>
    <row r="45" spans="1:29" ht="13.8">
      <c r="A45" s="43">
        <v>39</v>
      </c>
      <c r="B45" s="45" t="s">
        <v>95</v>
      </c>
      <c r="C45" s="45">
        <v>19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8"/>
      <c r="O45" s="48"/>
      <c r="P45" s="48"/>
      <c r="Q45" s="48"/>
      <c r="R45" s="48"/>
      <c r="S45" s="48"/>
      <c r="T45" s="48"/>
      <c r="U45" s="48"/>
      <c r="V45" s="49" t="s">
        <v>94</v>
      </c>
      <c r="W45" s="7">
        <f t="shared" si="10"/>
        <v>0</v>
      </c>
      <c r="X45" s="2">
        <v>18</v>
      </c>
      <c r="Y45" s="7">
        <f ca="1">IFERROR(__xludf.DUMMYFUNCTION("COUNTUNIQUE(L45,N45,P45,D45,F45,H45,J45,R45,T45)"),0)</f>
        <v>0</v>
      </c>
      <c r="Z45" s="7">
        <f t="shared" si="0"/>
        <v>0</v>
      </c>
      <c r="AA45" s="2">
        <v>0</v>
      </c>
      <c r="AB45" s="50">
        <f t="shared" si="2"/>
        <v>19</v>
      </c>
      <c r="AC45" s="51">
        <f t="shared" si="1"/>
        <v>0</v>
      </c>
    </row>
    <row r="46" spans="1:29" ht="13.8">
      <c r="A46" s="43">
        <v>40</v>
      </c>
      <c r="B46" s="45" t="s">
        <v>95</v>
      </c>
      <c r="C46" s="45">
        <v>20</v>
      </c>
      <c r="D46" s="46">
        <v>14.02</v>
      </c>
      <c r="E46" s="46">
        <v>3</v>
      </c>
      <c r="F46" s="46">
        <v>17.02</v>
      </c>
      <c r="G46" s="46">
        <v>2</v>
      </c>
      <c r="H46" s="46">
        <v>20.02</v>
      </c>
      <c r="I46" s="46">
        <v>1</v>
      </c>
      <c r="J46" s="52">
        <v>24.02</v>
      </c>
      <c r="K46" s="46">
        <v>1</v>
      </c>
      <c r="L46" s="46">
        <v>25.02</v>
      </c>
      <c r="M46" s="46">
        <v>1</v>
      </c>
      <c r="N46" s="68"/>
      <c r="O46" s="68"/>
      <c r="P46" s="68"/>
      <c r="Q46" s="68"/>
      <c r="R46" s="48"/>
      <c r="S46" s="48"/>
      <c r="T46" s="48"/>
      <c r="U46" s="48"/>
      <c r="V46" s="49" t="s">
        <v>67</v>
      </c>
      <c r="W46" s="7">
        <f t="shared" ref="W46:W50" si="11">SUM(U46,S46,Q46,O46,M46,K46,I46,G46,E46)</f>
        <v>8</v>
      </c>
      <c r="X46" s="2">
        <v>29</v>
      </c>
      <c r="Y46" s="7">
        <f ca="1">IFERROR(__xludf.DUMMYFUNCTION("COUNTUNIQUE(L46,N46,P46,D46,F46,H46,J46,R46,T46)"),5)</f>
        <v>5</v>
      </c>
      <c r="Z46" s="7">
        <f t="shared" si="0"/>
        <v>6</v>
      </c>
      <c r="AA46" s="2">
        <v>17</v>
      </c>
      <c r="AB46" s="50">
        <f t="shared" si="2"/>
        <v>13</v>
      </c>
      <c r="AC46" s="51">
        <f t="shared" si="1"/>
        <v>0.61538461538461542</v>
      </c>
    </row>
    <row r="47" spans="1:29" ht="13.8">
      <c r="A47" s="43">
        <v>46</v>
      </c>
      <c r="B47" s="45" t="s">
        <v>95</v>
      </c>
      <c r="C47" s="45">
        <v>21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68"/>
      <c r="O47" s="68"/>
      <c r="P47" s="68"/>
      <c r="Q47" s="68"/>
      <c r="R47" s="48"/>
      <c r="S47" s="48"/>
      <c r="T47" s="48"/>
      <c r="U47" s="48"/>
      <c r="V47" s="49" t="s">
        <v>67</v>
      </c>
      <c r="W47" s="7">
        <f t="shared" si="11"/>
        <v>0</v>
      </c>
      <c r="X47" s="2">
        <v>29</v>
      </c>
      <c r="Y47" s="7">
        <f ca="1">IFERROR(__xludf.DUMMYFUNCTION("COUNTUNIQUE(L47,N47,P47,D47,F47,H47,J47,R47,T47)"),0)</f>
        <v>0</v>
      </c>
      <c r="Z47" s="7">
        <f t="shared" si="0"/>
        <v>0</v>
      </c>
      <c r="AA47" s="2">
        <v>0</v>
      </c>
      <c r="AB47" s="50">
        <f t="shared" si="2"/>
        <v>30</v>
      </c>
      <c r="AC47" s="51">
        <f t="shared" si="1"/>
        <v>0</v>
      </c>
    </row>
    <row r="48" spans="1:29" ht="13.8">
      <c r="A48" s="43">
        <v>47</v>
      </c>
      <c r="B48" s="45" t="s">
        <v>95</v>
      </c>
      <c r="C48" s="45">
        <v>22</v>
      </c>
      <c r="D48" s="46" t="s">
        <v>99</v>
      </c>
      <c r="E48" s="46">
        <v>3</v>
      </c>
      <c r="F48" s="46" t="s">
        <v>88</v>
      </c>
      <c r="G48" s="46">
        <v>2</v>
      </c>
      <c r="H48" s="46">
        <v>14.02</v>
      </c>
      <c r="I48" s="46">
        <v>4</v>
      </c>
      <c r="J48" s="46">
        <v>17.02</v>
      </c>
      <c r="K48" s="46">
        <v>1</v>
      </c>
      <c r="L48" s="46">
        <v>18.02</v>
      </c>
      <c r="M48" s="46">
        <v>1</v>
      </c>
      <c r="N48" s="52">
        <v>22.02</v>
      </c>
      <c r="O48" s="52">
        <v>2</v>
      </c>
      <c r="P48" s="52">
        <v>24.02</v>
      </c>
      <c r="Q48" s="52">
        <v>1</v>
      </c>
      <c r="R48" s="48"/>
      <c r="S48" s="48"/>
      <c r="T48" s="48"/>
      <c r="U48" s="48"/>
      <c r="V48" s="49" t="s">
        <v>67</v>
      </c>
      <c r="W48" s="7">
        <f t="shared" si="11"/>
        <v>14</v>
      </c>
      <c r="X48" s="2">
        <v>29</v>
      </c>
      <c r="Y48" s="7">
        <f ca="1">IFERROR(__xludf.DUMMYFUNCTION("COUNTUNIQUE(L48,N48,P48,D48,F48,H48,J48,R48,T48)"),7)</f>
        <v>7</v>
      </c>
      <c r="Z48" s="7">
        <f t="shared" si="0"/>
        <v>9</v>
      </c>
      <c r="AA48" s="2">
        <v>11</v>
      </c>
      <c r="AB48" s="50">
        <f t="shared" si="2"/>
        <v>19</v>
      </c>
      <c r="AC48" s="51">
        <f t="shared" si="1"/>
        <v>0.73684210526315785</v>
      </c>
    </row>
    <row r="49" spans="1:30" ht="13.8">
      <c r="A49" s="43">
        <v>48</v>
      </c>
      <c r="B49" s="45" t="s">
        <v>95</v>
      </c>
      <c r="C49" s="45">
        <v>23</v>
      </c>
      <c r="D49" s="46">
        <v>18.02</v>
      </c>
      <c r="E49" s="46">
        <v>1</v>
      </c>
      <c r="F49" s="47"/>
      <c r="G49" s="47"/>
      <c r="H49" s="47"/>
      <c r="I49" s="47"/>
      <c r="J49" s="47"/>
      <c r="K49" s="47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9" t="s">
        <v>67</v>
      </c>
      <c r="W49" s="7">
        <f t="shared" si="11"/>
        <v>1</v>
      </c>
      <c r="X49" s="2">
        <v>29</v>
      </c>
      <c r="Y49" s="7">
        <f ca="1">IFERROR(__xludf.DUMMYFUNCTION("COUNTUNIQUE(L49,N49,P49,D49,F49,H49,J49,R49,T49)"),1)</f>
        <v>1</v>
      </c>
      <c r="Z49" s="7">
        <f t="shared" si="0"/>
        <v>1</v>
      </c>
      <c r="AA49" s="8">
        <v>21</v>
      </c>
      <c r="AB49" s="50">
        <f t="shared" si="2"/>
        <v>9</v>
      </c>
      <c r="AC49" s="51">
        <f t="shared" si="1"/>
        <v>0.1111111111111111</v>
      </c>
    </row>
    <row r="50" spans="1:30" ht="13.8">
      <c r="A50" s="43">
        <v>49</v>
      </c>
      <c r="B50" s="45" t="s">
        <v>95</v>
      </c>
      <c r="C50" s="45">
        <v>24</v>
      </c>
      <c r="D50" s="46">
        <v>10.02</v>
      </c>
      <c r="E50" s="46">
        <v>2</v>
      </c>
      <c r="F50" s="46">
        <v>13.02</v>
      </c>
      <c r="G50" s="46">
        <v>2</v>
      </c>
      <c r="H50" s="46">
        <v>16.02</v>
      </c>
      <c r="I50" s="46">
        <v>2</v>
      </c>
      <c r="J50" s="46">
        <v>20.02</v>
      </c>
      <c r="K50" s="46">
        <v>2</v>
      </c>
      <c r="L50" s="46">
        <v>22.02</v>
      </c>
      <c r="M50" s="46">
        <v>2</v>
      </c>
      <c r="N50" s="52">
        <v>26.02</v>
      </c>
      <c r="O50" s="52">
        <v>2</v>
      </c>
      <c r="P50" s="48"/>
      <c r="Q50" s="48"/>
      <c r="R50" s="48"/>
      <c r="S50" s="48"/>
      <c r="T50" s="48"/>
      <c r="U50" s="48"/>
      <c r="V50" s="49" t="s">
        <v>67</v>
      </c>
      <c r="W50" s="7">
        <f t="shared" si="11"/>
        <v>12</v>
      </c>
      <c r="X50" s="2">
        <v>29</v>
      </c>
      <c r="Y50" s="7">
        <f ca="1">IFERROR(__xludf.DUMMYFUNCTION("COUNTUNIQUE(L50,N50,P50,D50,F50,H50,J50,R50,T50)"),6)</f>
        <v>6</v>
      </c>
      <c r="Z50" s="7">
        <f t="shared" si="0"/>
        <v>6</v>
      </c>
      <c r="AA50" s="2">
        <v>13</v>
      </c>
      <c r="AB50" s="50">
        <f t="shared" si="2"/>
        <v>17</v>
      </c>
      <c r="AC50" s="51">
        <f t="shared" si="1"/>
        <v>0.70588235294117652</v>
      </c>
    </row>
    <row r="51" spans="1:30" ht="13.8">
      <c r="A51" s="57">
        <v>50</v>
      </c>
      <c r="B51" s="59" t="s">
        <v>95</v>
      </c>
      <c r="C51" s="59">
        <v>25</v>
      </c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62"/>
      <c r="O51" s="62"/>
      <c r="P51" s="62"/>
      <c r="Q51" s="62"/>
      <c r="R51" s="62"/>
      <c r="S51" s="62"/>
      <c r="T51" s="62"/>
      <c r="U51" s="62"/>
      <c r="V51" s="71" t="s">
        <v>100</v>
      </c>
      <c r="W51" s="7">
        <f>SUM(U51,E51)</f>
        <v>0</v>
      </c>
      <c r="X51" s="2">
        <v>3</v>
      </c>
      <c r="Y51" s="7">
        <f ca="1">IFERROR(__xludf.DUMMYFUNCTION("COUNTUNIQUE(L51,N51,P51,D51,F51,H51,J51,R51,T51)"),0)</f>
        <v>0</v>
      </c>
      <c r="Z51" s="7">
        <f t="shared" si="0"/>
        <v>0</v>
      </c>
      <c r="AA51" s="2">
        <v>0</v>
      </c>
      <c r="AB51" s="50">
        <f t="shared" si="2"/>
        <v>4</v>
      </c>
      <c r="AC51" s="65">
        <f t="shared" si="1"/>
        <v>0</v>
      </c>
      <c r="AD51" s="66">
        <f>SUM(W27:W51)</f>
        <v>171</v>
      </c>
    </row>
    <row r="52" spans="1:30" ht="13.8">
      <c r="A52" s="72">
        <v>81</v>
      </c>
      <c r="B52" s="73" t="s">
        <v>138</v>
      </c>
      <c r="C52" s="45">
        <v>1</v>
      </c>
      <c r="D52" s="46" t="s">
        <v>77</v>
      </c>
      <c r="E52" s="46">
        <v>3</v>
      </c>
      <c r="F52" s="47"/>
      <c r="G52" s="47"/>
      <c r="H52" s="47"/>
      <c r="I52" s="47"/>
      <c r="J52" s="47"/>
      <c r="K52" s="47"/>
      <c r="L52" s="47"/>
      <c r="M52" s="47"/>
      <c r="N52" s="67"/>
      <c r="O52" s="67"/>
      <c r="P52" s="67"/>
      <c r="Q52" s="67"/>
      <c r="R52" s="67"/>
      <c r="S52" s="67"/>
      <c r="T52" s="67"/>
      <c r="U52" s="67"/>
      <c r="V52" s="71" t="s">
        <v>63</v>
      </c>
      <c r="W52" s="7">
        <f>SUM(U52,S52,Q52,E52)</f>
        <v>3</v>
      </c>
      <c r="X52" s="8">
        <v>17</v>
      </c>
      <c r="Y52" s="7">
        <f ca="1">IFERROR(__xludf.DUMMYFUNCTION("COUNTUNIQUE(L52,N52,P52,D52,F52,H52,J52,R52,T52)"),1)</f>
        <v>1</v>
      </c>
      <c r="Z52" s="7">
        <f t="shared" si="0"/>
        <v>3</v>
      </c>
      <c r="AA52" s="2">
        <v>12</v>
      </c>
      <c r="AB52" s="50">
        <f t="shared" si="2"/>
        <v>6</v>
      </c>
      <c r="AC52" s="51">
        <f t="shared" si="1"/>
        <v>0.5</v>
      </c>
    </row>
    <row r="53" spans="1:30" ht="13.8">
      <c r="A53" s="75">
        <v>82</v>
      </c>
      <c r="B53" s="76" t="s">
        <v>138</v>
      </c>
      <c r="C53" s="59">
        <v>2</v>
      </c>
      <c r="D53" s="46">
        <v>10.02</v>
      </c>
      <c r="E53" s="46">
        <v>1</v>
      </c>
      <c r="F53" s="46">
        <v>13.02</v>
      </c>
      <c r="G53" s="46">
        <v>2</v>
      </c>
      <c r="H53" s="46">
        <v>17.02</v>
      </c>
      <c r="I53" s="46">
        <v>2</v>
      </c>
      <c r="J53" s="46">
        <v>20.02</v>
      </c>
      <c r="K53" s="46">
        <v>2</v>
      </c>
      <c r="L53" s="46">
        <v>23.02</v>
      </c>
      <c r="M53" s="46">
        <v>3</v>
      </c>
      <c r="N53" s="48"/>
      <c r="O53" s="48"/>
      <c r="P53" s="48"/>
      <c r="Q53" s="48"/>
      <c r="R53" s="48"/>
      <c r="S53" s="48"/>
      <c r="T53" s="48"/>
      <c r="U53" s="48"/>
      <c r="V53" s="49" t="s">
        <v>67</v>
      </c>
      <c r="W53" s="7">
        <f t="shared" ref="W53:W54" si="12">SUM(U53,S53,Q53,O53,M53,K53,I53,G53,E53)</f>
        <v>10</v>
      </c>
      <c r="X53" s="2">
        <v>29</v>
      </c>
      <c r="Y53" s="7">
        <f ca="1">IFERROR(__xludf.DUMMYFUNCTION("COUNTUNIQUE(L53,N53,P53,D53,F53,H53,J53,R53,T53)"),5)</f>
        <v>5</v>
      </c>
      <c r="Z53" s="7">
        <f t="shared" si="0"/>
        <v>5</v>
      </c>
      <c r="AA53" s="2">
        <v>13</v>
      </c>
      <c r="AB53" s="50">
        <f t="shared" si="2"/>
        <v>17</v>
      </c>
      <c r="AC53" s="51">
        <f t="shared" si="1"/>
        <v>0.58823529411764708</v>
      </c>
    </row>
    <row r="54" spans="1:30" ht="13.8">
      <c r="A54" s="72">
        <v>83</v>
      </c>
      <c r="B54" s="73" t="s">
        <v>138</v>
      </c>
      <c r="C54" s="45">
        <v>3</v>
      </c>
      <c r="D54" s="46">
        <v>14.02</v>
      </c>
      <c r="E54" s="46">
        <v>1</v>
      </c>
      <c r="F54" s="46">
        <v>22.02</v>
      </c>
      <c r="G54" s="46">
        <v>4</v>
      </c>
      <c r="H54" s="46">
        <v>25.02</v>
      </c>
      <c r="I54" s="46">
        <v>4</v>
      </c>
      <c r="J54" s="47"/>
      <c r="K54" s="47"/>
      <c r="L54" s="47"/>
      <c r="M54" s="47"/>
      <c r="N54" s="48"/>
      <c r="O54" s="48"/>
      <c r="P54" s="48"/>
      <c r="Q54" s="48"/>
      <c r="R54" s="48"/>
      <c r="S54" s="48"/>
      <c r="T54" s="48"/>
      <c r="U54" s="48"/>
      <c r="V54" s="49" t="s">
        <v>67</v>
      </c>
      <c r="W54" s="7">
        <f t="shared" si="12"/>
        <v>9</v>
      </c>
      <c r="X54" s="2">
        <v>29</v>
      </c>
      <c r="Y54" s="7">
        <f ca="1">IFERROR(__xludf.DUMMYFUNCTION("COUNTUNIQUE(L54,N54,P54,D54,F54,H54,J54,R54,T54)"),3)</f>
        <v>3</v>
      </c>
      <c r="Z54" s="7">
        <f t="shared" si="0"/>
        <v>9</v>
      </c>
      <c r="AA54" s="2">
        <v>17</v>
      </c>
      <c r="AB54" s="50">
        <f t="shared" si="2"/>
        <v>13</v>
      </c>
      <c r="AC54" s="51">
        <f t="shared" si="1"/>
        <v>0.69230769230769229</v>
      </c>
    </row>
    <row r="55" spans="1:30" ht="13.8">
      <c r="A55" s="72">
        <v>84</v>
      </c>
      <c r="B55" s="73" t="s">
        <v>138</v>
      </c>
      <c r="C55" s="45">
        <v>4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8"/>
      <c r="O55" s="48"/>
      <c r="P55" s="48"/>
      <c r="Q55" s="48"/>
      <c r="R55" s="48"/>
      <c r="S55" s="48"/>
      <c r="T55" s="48"/>
      <c r="U55" s="48"/>
      <c r="V55" s="49" t="s">
        <v>101</v>
      </c>
      <c r="W55" s="7">
        <f>SUM(U55,E55)</f>
        <v>0</v>
      </c>
      <c r="X55" s="2">
        <v>10</v>
      </c>
      <c r="Y55" s="7">
        <f ca="1">IFERROR(__xludf.DUMMYFUNCTION("COUNTUNIQUE(L55,N55,P55,D55,F55,H55,J55,R55,T55)"),0)</f>
        <v>0</v>
      </c>
      <c r="Z55" s="7">
        <f t="shared" si="0"/>
        <v>0</v>
      </c>
      <c r="AA55" s="2">
        <v>0</v>
      </c>
      <c r="AB55" s="50">
        <f t="shared" si="2"/>
        <v>11</v>
      </c>
      <c r="AC55" s="51">
        <f t="shared" si="1"/>
        <v>0</v>
      </c>
    </row>
    <row r="56" spans="1:30" ht="13.8">
      <c r="A56" s="72">
        <v>85</v>
      </c>
      <c r="B56" s="73" t="s">
        <v>138</v>
      </c>
      <c r="C56" s="45">
        <v>5</v>
      </c>
      <c r="D56" s="46">
        <v>10.02</v>
      </c>
      <c r="E56" s="46">
        <v>2</v>
      </c>
      <c r="F56" s="46">
        <v>13.02</v>
      </c>
      <c r="G56" s="46">
        <v>2</v>
      </c>
      <c r="H56" s="46">
        <v>17.02</v>
      </c>
      <c r="I56" s="46">
        <v>2</v>
      </c>
      <c r="J56" s="46">
        <v>20.02</v>
      </c>
      <c r="K56" s="46">
        <v>2</v>
      </c>
      <c r="L56" s="46">
        <v>23.02</v>
      </c>
      <c r="M56" s="46">
        <v>3</v>
      </c>
      <c r="N56" s="48"/>
      <c r="O56" s="53" t="s">
        <v>102</v>
      </c>
      <c r="P56" s="48"/>
      <c r="Q56" s="48"/>
      <c r="R56" s="48"/>
      <c r="S56" s="48"/>
      <c r="T56" s="48"/>
      <c r="U56" s="48"/>
      <c r="V56" s="49" t="s">
        <v>67</v>
      </c>
      <c r="W56" s="7">
        <f>SUM(U56,S56,Q56,O56,M56,K56,I56,G56,E56)</f>
        <v>11</v>
      </c>
      <c r="X56" s="2">
        <v>16</v>
      </c>
      <c r="Y56" s="7">
        <f ca="1">IFERROR(__xludf.DUMMYFUNCTION("COUNTUNIQUE(L56,N56,P56,D56,F56,H56,J56,R56,T56)"),5)</f>
        <v>5</v>
      </c>
      <c r="Z56" s="7">
        <f t="shared" si="0"/>
        <v>6</v>
      </c>
      <c r="AA56" s="2">
        <v>13</v>
      </c>
      <c r="AB56" s="50">
        <f t="shared" si="2"/>
        <v>4</v>
      </c>
      <c r="AC56" s="51">
        <f t="shared" si="1"/>
        <v>2.75</v>
      </c>
    </row>
    <row r="57" spans="1:30" ht="13.8">
      <c r="A57" s="72">
        <v>86</v>
      </c>
      <c r="B57" s="73" t="s">
        <v>138</v>
      </c>
      <c r="C57" s="45">
        <v>6</v>
      </c>
      <c r="D57" s="46">
        <v>10.02</v>
      </c>
      <c r="E57" s="46">
        <v>2</v>
      </c>
      <c r="F57" s="47"/>
      <c r="G57" s="47"/>
      <c r="H57" s="47"/>
      <c r="I57" s="47"/>
      <c r="J57" s="47"/>
      <c r="K57" s="47"/>
      <c r="L57" s="47"/>
      <c r="M57" s="47"/>
      <c r="N57" s="55"/>
      <c r="O57" s="55"/>
      <c r="P57" s="48"/>
      <c r="Q57" s="48"/>
      <c r="R57" s="48"/>
      <c r="S57" s="48"/>
      <c r="T57" s="48"/>
      <c r="U57" s="48"/>
      <c r="V57" s="49" t="s">
        <v>71</v>
      </c>
      <c r="W57" s="7">
        <f>SUM(U57,S57,Q57,O57,E57)</f>
        <v>2</v>
      </c>
      <c r="X57" s="2">
        <v>16</v>
      </c>
      <c r="Y57" s="7">
        <f ca="1">IFERROR(__xludf.DUMMYFUNCTION("COUNTUNIQUE(L57,N57,P57,D57,F57,H57,J57,R57,T57)"),1)</f>
        <v>1</v>
      </c>
      <c r="Z57" s="7">
        <f t="shared" si="0"/>
        <v>2</v>
      </c>
      <c r="AA57" s="2">
        <v>13</v>
      </c>
      <c r="AB57" s="50">
        <f t="shared" si="2"/>
        <v>4</v>
      </c>
      <c r="AC57" s="51">
        <f t="shared" si="1"/>
        <v>0.5</v>
      </c>
    </row>
    <row r="58" spans="1:30" ht="13.8">
      <c r="A58" s="72">
        <v>87</v>
      </c>
      <c r="B58" s="73" t="s">
        <v>138</v>
      </c>
      <c r="C58" s="45">
        <v>7</v>
      </c>
      <c r="D58" s="46">
        <v>10.02</v>
      </c>
      <c r="E58" s="46">
        <v>2</v>
      </c>
      <c r="F58" s="74"/>
      <c r="G58" s="47"/>
      <c r="H58" s="47"/>
      <c r="I58" s="47"/>
      <c r="J58" s="47"/>
      <c r="K58" s="47"/>
      <c r="L58" s="47"/>
      <c r="M58" s="47"/>
      <c r="N58" s="55"/>
      <c r="O58" s="55"/>
      <c r="P58" s="48"/>
      <c r="Q58" s="48"/>
      <c r="R58" s="48"/>
      <c r="S58" s="48"/>
      <c r="T58" s="48"/>
      <c r="U58" s="48"/>
      <c r="V58" s="49" t="s">
        <v>63</v>
      </c>
      <c r="W58" s="7">
        <f>SUM(U58,E58)</f>
        <v>2</v>
      </c>
      <c r="X58" s="8">
        <v>17</v>
      </c>
      <c r="Y58" s="7">
        <f ca="1">IFERROR(__xludf.DUMMYFUNCTION("COUNTUNIQUE(L58,N58,P58,D58,F58,H58,J58,R58,T58)"),1)</f>
        <v>1</v>
      </c>
      <c r="Z58" s="7">
        <f t="shared" si="0"/>
        <v>2</v>
      </c>
      <c r="AA58" s="2">
        <v>13</v>
      </c>
      <c r="AB58" s="50">
        <f t="shared" si="2"/>
        <v>5</v>
      </c>
      <c r="AC58" s="51">
        <f t="shared" si="1"/>
        <v>0.4</v>
      </c>
    </row>
    <row r="59" spans="1:30" ht="13.8">
      <c r="A59" s="72">
        <v>88</v>
      </c>
      <c r="B59" s="73" t="s">
        <v>138</v>
      </c>
      <c r="C59" s="45">
        <v>8</v>
      </c>
      <c r="D59" s="46">
        <v>10.02</v>
      </c>
      <c r="E59" s="46">
        <v>1</v>
      </c>
      <c r="F59" s="46">
        <v>13.02</v>
      </c>
      <c r="G59" s="46">
        <v>3</v>
      </c>
      <c r="H59" s="46">
        <v>17.02</v>
      </c>
      <c r="I59" s="46">
        <v>2</v>
      </c>
      <c r="J59" s="46">
        <v>19.02</v>
      </c>
      <c r="K59" s="46">
        <v>2</v>
      </c>
      <c r="L59" s="46">
        <v>23.02</v>
      </c>
      <c r="M59" s="46">
        <v>3</v>
      </c>
      <c r="N59" s="52">
        <v>26.02</v>
      </c>
      <c r="O59" s="52">
        <v>4</v>
      </c>
      <c r="P59" s="48"/>
      <c r="Q59" s="48"/>
      <c r="R59" s="48"/>
      <c r="S59" s="48"/>
      <c r="T59" s="48"/>
      <c r="U59" s="48"/>
      <c r="V59" s="49" t="s">
        <v>67</v>
      </c>
      <c r="W59" s="7">
        <f>SUM(U59,S59,Q59,O59,M59,K59,I59,G59,E59)</f>
        <v>15</v>
      </c>
      <c r="X59" s="2">
        <v>29</v>
      </c>
      <c r="Y59" s="7">
        <f ca="1">IFERROR(__xludf.DUMMYFUNCTION("COUNTUNIQUE(L59,N59,P59,D59,F59,H59,J59,R59,T59)"),6)</f>
        <v>6</v>
      </c>
      <c r="Z59" s="7">
        <f t="shared" si="0"/>
        <v>6</v>
      </c>
      <c r="AA59" s="2">
        <v>13</v>
      </c>
      <c r="AB59" s="50">
        <f t="shared" si="2"/>
        <v>17</v>
      </c>
      <c r="AC59" s="51">
        <f t="shared" si="1"/>
        <v>0.88235294117647056</v>
      </c>
    </row>
    <row r="60" spans="1:30" ht="13.8">
      <c r="A60" s="72">
        <v>89</v>
      </c>
      <c r="B60" s="73" t="s">
        <v>138</v>
      </c>
      <c r="C60" s="45">
        <v>9</v>
      </c>
      <c r="D60" s="46">
        <v>10.02</v>
      </c>
      <c r="E60" s="46">
        <v>1</v>
      </c>
      <c r="F60" s="46">
        <v>13.02</v>
      </c>
      <c r="G60" s="46">
        <v>4</v>
      </c>
      <c r="H60" s="47"/>
      <c r="I60" s="47"/>
      <c r="J60" s="47"/>
      <c r="K60" s="47"/>
      <c r="L60" s="47"/>
      <c r="M60" s="47"/>
      <c r="N60" s="48"/>
      <c r="O60" s="48"/>
      <c r="P60" s="48"/>
      <c r="Q60" s="48"/>
      <c r="R60" s="48"/>
      <c r="S60" s="48"/>
      <c r="T60" s="48"/>
      <c r="U60" s="48"/>
      <c r="V60" s="49" t="s">
        <v>94</v>
      </c>
      <c r="W60" s="7">
        <f t="shared" ref="W60:W61" si="13">SUM(U60,G60,E60)</f>
        <v>5</v>
      </c>
      <c r="X60" s="2">
        <v>18</v>
      </c>
      <c r="Y60" s="7">
        <f ca="1">IFERROR(__xludf.DUMMYFUNCTION("COUNTUNIQUE(L60,N60,P60,D60,F60,H60,J60,R60,T60)"),2)</f>
        <v>2</v>
      </c>
      <c r="Z60" s="7">
        <f t="shared" si="0"/>
        <v>5</v>
      </c>
      <c r="AA60" s="2">
        <v>13</v>
      </c>
      <c r="AB60" s="50">
        <f t="shared" si="2"/>
        <v>6</v>
      </c>
      <c r="AC60" s="51">
        <f t="shared" si="1"/>
        <v>0.83333333333333337</v>
      </c>
    </row>
    <row r="61" spans="1:30" ht="13.8">
      <c r="A61" s="72">
        <v>90</v>
      </c>
      <c r="B61" s="73" t="s">
        <v>138</v>
      </c>
      <c r="C61" s="45">
        <v>10</v>
      </c>
      <c r="D61" s="46">
        <v>10.02</v>
      </c>
      <c r="E61" s="46">
        <v>4</v>
      </c>
      <c r="F61" s="47"/>
      <c r="G61" s="47"/>
      <c r="H61" s="47"/>
      <c r="I61" s="47"/>
      <c r="J61" s="47"/>
      <c r="K61" s="47"/>
      <c r="L61" s="47"/>
      <c r="M61" s="47"/>
      <c r="N61" s="48"/>
      <c r="O61" s="48"/>
      <c r="P61" s="48"/>
      <c r="Q61" s="48"/>
      <c r="R61" s="48"/>
      <c r="S61" s="48"/>
      <c r="T61" s="48"/>
      <c r="U61" s="48"/>
      <c r="V61" s="49" t="s">
        <v>65</v>
      </c>
      <c r="W61" s="7">
        <f t="shared" si="13"/>
        <v>4</v>
      </c>
      <c r="X61" s="2">
        <v>15</v>
      </c>
      <c r="Y61" s="7">
        <f ca="1">IFERROR(__xludf.DUMMYFUNCTION("COUNTUNIQUE(L61,N61,P61,D61,F61,H61,J61,R61,T61)"),1)</f>
        <v>1</v>
      </c>
      <c r="Z61" s="7">
        <f t="shared" si="0"/>
        <v>4</v>
      </c>
      <c r="AA61" s="2">
        <v>13</v>
      </c>
      <c r="AB61" s="50">
        <f t="shared" si="2"/>
        <v>3</v>
      </c>
      <c r="AC61" s="51">
        <f t="shared" si="1"/>
        <v>1.3333333333333333</v>
      </c>
    </row>
    <row r="62" spans="1:30" ht="13.8">
      <c r="A62" s="72">
        <v>91</v>
      </c>
      <c r="B62" s="73" t="s">
        <v>138</v>
      </c>
      <c r="C62" s="45">
        <v>11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8"/>
      <c r="O62" s="48"/>
      <c r="P62" s="48"/>
      <c r="Q62" s="48"/>
      <c r="R62" s="48"/>
      <c r="S62" s="48"/>
      <c r="T62" s="48"/>
      <c r="U62" s="48"/>
      <c r="V62" s="49" t="s">
        <v>63</v>
      </c>
      <c r="W62" s="7">
        <f>SUM(U62,E62)</f>
        <v>0</v>
      </c>
      <c r="X62" s="8">
        <v>17</v>
      </c>
      <c r="Y62" s="7">
        <f ca="1">IFERROR(__xludf.DUMMYFUNCTION("COUNTUNIQUE(L62,N62,P62,D62,F62,H62,J62,R62,T62)"),0)</f>
        <v>0</v>
      </c>
      <c r="Z62" s="7">
        <f t="shared" si="0"/>
        <v>0</v>
      </c>
      <c r="AA62" s="2">
        <v>0</v>
      </c>
      <c r="AB62" s="50">
        <f t="shared" si="2"/>
        <v>18</v>
      </c>
      <c r="AC62" s="51">
        <f t="shared" si="1"/>
        <v>0</v>
      </c>
    </row>
    <row r="63" spans="1:30" ht="13.8">
      <c r="A63" s="72">
        <v>92</v>
      </c>
      <c r="B63" s="73" t="s">
        <v>138</v>
      </c>
      <c r="C63" s="45">
        <v>12</v>
      </c>
      <c r="D63" s="46">
        <v>10.02</v>
      </c>
      <c r="E63" s="46">
        <v>2</v>
      </c>
      <c r="F63" s="46">
        <v>13.02</v>
      </c>
      <c r="G63" s="46">
        <v>3</v>
      </c>
      <c r="H63" s="47"/>
      <c r="I63" s="47"/>
      <c r="J63" s="47"/>
      <c r="K63" s="47"/>
      <c r="L63" s="47"/>
      <c r="M63" s="47"/>
      <c r="N63" s="48"/>
      <c r="O63" s="48"/>
      <c r="P63" s="48"/>
      <c r="Q63" s="48"/>
      <c r="R63" s="48"/>
      <c r="S63" s="48"/>
      <c r="T63" s="48"/>
      <c r="U63" s="48"/>
      <c r="V63" s="49" t="s">
        <v>63</v>
      </c>
      <c r="W63" s="7">
        <f>SUM(U63,G63,E63)</f>
        <v>5</v>
      </c>
      <c r="X63" s="8">
        <v>17</v>
      </c>
      <c r="Y63" s="7">
        <f ca="1">IFERROR(__xludf.DUMMYFUNCTION("COUNTUNIQUE(L63,N63,P63,D63,F63,H63,J63,R63,T63)"),2)</f>
        <v>2</v>
      </c>
      <c r="Z63" s="7">
        <f t="shared" si="0"/>
        <v>5</v>
      </c>
      <c r="AA63" s="2">
        <v>13</v>
      </c>
      <c r="AB63" s="50">
        <f t="shared" si="2"/>
        <v>5</v>
      </c>
      <c r="AC63" s="51">
        <f t="shared" si="1"/>
        <v>1</v>
      </c>
    </row>
    <row r="64" spans="1:30" ht="13.8">
      <c r="A64" s="72">
        <v>93</v>
      </c>
      <c r="B64" s="73" t="s">
        <v>138</v>
      </c>
      <c r="C64" s="45">
        <v>13</v>
      </c>
      <c r="D64" s="46">
        <v>12.02</v>
      </c>
      <c r="E64" s="46">
        <v>1</v>
      </c>
      <c r="F64" s="47"/>
      <c r="G64" s="47"/>
      <c r="H64" s="47"/>
      <c r="I64" s="47"/>
      <c r="J64" s="47"/>
      <c r="K64" s="47"/>
      <c r="L64" s="47"/>
      <c r="M64" s="47"/>
      <c r="N64" s="48"/>
      <c r="O64" s="48"/>
      <c r="P64" s="48"/>
      <c r="Q64" s="48"/>
      <c r="R64" s="48"/>
      <c r="S64" s="48"/>
      <c r="T64" s="48"/>
      <c r="U64" s="48"/>
      <c r="V64" s="49" t="s">
        <v>63</v>
      </c>
      <c r="W64" s="7">
        <f t="shared" ref="W64:W66" si="14">SUM(U64,E64)</f>
        <v>1</v>
      </c>
      <c r="X64" s="8">
        <v>17</v>
      </c>
      <c r="Y64" s="7">
        <f ca="1">IFERROR(__xludf.DUMMYFUNCTION("COUNTUNIQUE(L64,N64,P64,D64,F64,H64,J64,R64,T64)"),1)</f>
        <v>1</v>
      </c>
      <c r="Z64" s="7">
        <f t="shared" si="0"/>
        <v>1</v>
      </c>
      <c r="AA64" s="2">
        <v>15</v>
      </c>
      <c r="AB64" s="50">
        <f t="shared" si="2"/>
        <v>3</v>
      </c>
      <c r="AC64" s="51">
        <f t="shared" si="1"/>
        <v>0.33333333333333331</v>
      </c>
    </row>
    <row r="65" spans="1:30" ht="13.8">
      <c r="A65" s="72">
        <v>94</v>
      </c>
      <c r="B65" s="73" t="s">
        <v>138</v>
      </c>
      <c r="C65" s="45">
        <v>14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8"/>
      <c r="O65" s="48"/>
      <c r="P65" s="48"/>
      <c r="Q65" s="48"/>
      <c r="R65" s="48"/>
      <c r="S65" s="48"/>
      <c r="T65" s="48"/>
      <c r="U65" s="48"/>
      <c r="V65" s="49" t="s">
        <v>63</v>
      </c>
      <c r="W65" s="7">
        <f t="shared" si="14"/>
        <v>0</v>
      </c>
      <c r="X65" s="8">
        <v>17</v>
      </c>
      <c r="Y65" s="7">
        <f ca="1">IFERROR(__xludf.DUMMYFUNCTION("COUNTUNIQUE(L65,N65,P65,D65,F65,H65,J65,R65,T65)"),0)</f>
        <v>0</v>
      </c>
      <c r="Z65" s="7">
        <f t="shared" si="0"/>
        <v>0</v>
      </c>
      <c r="AA65" s="2">
        <v>0</v>
      </c>
      <c r="AB65" s="50">
        <f t="shared" si="2"/>
        <v>18</v>
      </c>
      <c r="AC65" s="51">
        <f t="shared" si="1"/>
        <v>0</v>
      </c>
    </row>
    <row r="66" spans="1:30" ht="13.8">
      <c r="A66" s="72">
        <v>95</v>
      </c>
      <c r="B66" s="73" t="s">
        <v>138</v>
      </c>
      <c r="C66" s="45">
        <v>15</v>
      </c>
      <c r="D66" s="46" t="s">
        <v>88</v>
      </c>
      <c r="E66" s="46">
        <v>1</v>
      </c>
      <c r="F66" s="47"/>
      <c r="G66" s="47"/>
      <c r="H66" s="47"/>
      <c r="I66" s="47"/>
      <c r="J66" s="47"/>
      <c r="K66" s="47"/>
      <c r="L66" s="47"/>
      <c r="M66" s="47"/>
      <c r="N66" s="48"/>
      <c r="O66" s="48"/>
      <c r="P66" s="48"/>
      <c r="Q66" s="48"/>
      <c r="R66" s="48"/>
      <c r="S66" s="48"/>
      <c r="T66" s="48"/>
      <c r="U66" s="48"/>
      <c r="V66" s="49" t="s">
        <v>88</v>
      </c>
      <c r="W66" s="7">
        <f t="shared" si="14"/>
        <v>1</v>
      </c>
      <c r="X66" s="2">
        <v>14</v>
      </c>
      <c r="Y66" s="7">
        <f ca="1">IFERROR(__xludf.DUMMYFUNCTION("COUNTUNIQUE(L66,N66,P66,D66,F66,H66,J66,R66,T66)"),1)</f>
        <v>1</v>
      </c>
      <c r="Z66" s="7">
        <f t="shared" si="0"/>
        <v>1</v>
      </c>
      <c r="AA66" s="2">
        <v>14</v>
      </c>
      <c r="AB66" s="50">
        <f t="shared" si="2"/>
        <v>1</v>
      </c>
      <c r="AC66" s="51">
        <f t="shared" si="1"/>
        <v>1</v>
      </c>
    </row>
    <row r="67" spans="1:30" ht="13.8">
      <c r="A67" s="72">
        <v>96</v>
      </c>
      <c r="B67" s="73" t="s">
        <v>138</v>
      </c>
      <c r="C67" s="45">
        <v>16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8"/>
      <c r="O67" s="48"/>
      <c r="P67" s="48"/>
      <c r="Q67" s="48"/>
      <c r="R67" s="48"/>
      <c r="S67" s="48"/>
      <c r="T67" s="48"/>
      <c r="U67" s="48"/>
      <c r="V67" s="49" t="s">
        <v>94</v>
      </c>
      <c r="W67" s="7">
        <f>SUM(U67,E65)</f>
        <v>0</v>
      </c>
      <c r="X67" s="2">
        <v>18</v>
      </c>
      <c r="Y67" s="7">
        <f ca="1">IFERROR(__xludf.DUMMYFUNCTION("COUNTUNIQUE(L67,N67,P67,D67,F67,H67,J67,R67,T67)"),0)</f>
        <v>0</v>
      </c>
      <c r="Z67" s="7">
        <f t="shared" si="0"/>
        <v>0</v>
      </c>
      <c r="AA67" s="2">
        <v>0</v>
      </c>
      <c r="AB67" s="50">
        <f t="shared" ref="AB67:AB130" si="15">X67-AA67+1</f>
        <v>19</v>
      </c>
      <c r="AC67" s="51">
        <f t="shared" si="1"/>
        <v>0</v>
      </c>
    </row>
    <row r="68" spans="1:30" ht="13.8">
      <c r="A68" s="72">
        <v>97</v>
      </c>
      <c r="B68" s="73" t="s">
        <v>138</v>
      </c>
      <c r="C68" s="45">
        <v>17</v>
      </c>
      <c r="D68" s="46">
        <v>12.02</v>
      </c>
      <c r="E68" s="46">
        <v>1</v>
      </c>
      <c r="F68" s="47"/>
      <c r="G68" s="47"/>
      <c r="H68" s="47"/>
      <c r="I68" s="47"/>
      <c r="J68" s="47"/>
      <c r="K68" s="47"/>
      <c r="L68" s="47"/>
      <c r="M68" s="47"/>
      <c r="N68" s="48"/>
      <c r="O68" s="48"/>
      <c r="P68" s="48"/>
      <c r="Q68" s="48"/>
      <c r="R68" s="48"/>
      <c r="S68" s="48"/>
      <c r="T68" s="48"/>
      <c r="U68" s="48"/>
      <c r="V68" s="49" t="s">
        <v>71</v>
      </c>
      <c r="W68" s="7">
        <f t="shared" ref="W68:W70" si="16">SUM(U68,E68)</f>
        <v>1</v>
      </c>
      <c r="X68" s="2">
        <v>16</v>
      </c>
      <c r="Y68" s="7">
        <f ca="1">IFERROR(__xludf.DUMMYFUNCTION("COUNTUNIQUE(L68,N68,P68,D68,F68,H68,J68,R68,T68)"),1)</f>
        <v>1</v>
      </c>
      <c r="Z68" s="7">
        <f t="shared" si="0"/>
        <v>1</v>
      </c>
      <c r="AA68" s="2">
        <v>15</v>
      </c>
      <c r="AB68" s="50">
        <f t="shared" si="15"/>
        <v>2</v>
      </c>
      <c r="AC68" s="51">
        <f t="shared" si="1"/>
        <v>0.5</v>
      </c>
    </row>
    <row r="69" spans="1:30" ht="13.8">
      <c r="A69" s="72">
        <v>98</v>
      </c>
      <c r="B69" s="73" t="s">
        <v>138</v>
      </c>
      <c r="C69" s="45">
        <v>18</v>
      </c>
      <c r="D69" s="46" t="s">
        <v>88</v>
      </c>
      <c r="E69" s="46">
        <v>1</v>
      </c>
      <c r="F69" s="47"/>
      <c r="G69" s="47"/>
      <c r="H69" s="47"/>
      <c r="I69" s="47"/>
      <c r="J69" s="47"/>
      <c r="K69" s="47"/>
      <c r="L69" s="47"/>
      <c r="M69" s="47"/>
      <c r="N69" s="48"/>
      <c r="O69" s="48"/>
      <c r="P69" s="48"/>
      <c r="Q69" s="48"/>
      <c r="R69" s="48"/>
      <c r="S69" s="48"/>
      <c r="T69" s="48"/>
      <c r="U69" s="48"/>
      <c r="V69" s="49" t="s">
        <v>63</v>
      </c>
      <c r="W69" s="7">
        <f t="shared" si="16"/>
        <v>1</v>
      </c>
      <c r="X69" s="8">
        <v>17</v>
      </c>
      <c r="Y69" s="7">
        <f ca="1">IFERROR(__xludf.DUMMYFUNCTION("COUNTUNIQUE(L69,N69,P69,D69,F69,H69,J69,R69,T69)"),1)</f>
        <v>1</v>
      </c>
      <c r="Z69" s="7">
        <f t="shared" si="0"/>
        <v>1</v>
      </c>
      <c r="AA69" s="2">
        <v>14</v>
      </c>
      <c r="AB69" s="50">
        <f t="shared" si="15"/>
        <v>4</v>
      </c>
      <c r="AC69" s="51">
        <f t="shared" si="1"/>
        <v>0.25</v>
      </c>
    </row>
    <row r="70" spans="1:30" ht="13.8">
      <c r="A70" s="72">
        <v>99</v>
      </c>
      <c r="B70" s="73" t="s">
        <v>138</v>
      </c>
      <c r="C70" s="45">
        <v>19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8"/>
      <c r="O70" s="48"/>
      <c r="P70" s="48"/>
      <c r="Q70" s="48"/>
      <c r="R70" s="48"/>
      <c r="S70" s="48"/>
      <c r="T70" s="48"/>
      <c r="U70" s="48"/>
      <c r="V70" s="49" t="s">
        <v>103</v>
      </c>
      <c r="W70" s="7">
        <f t="shared" si="16"/>
        <v>0</v>
      </c>
      <c r="X70" s="2">
        <v>9</v>
      </c>
      <c r="Y70" s="7">
        <f ca="1">IFERROR(__xludf.DUMMYFUNCTION("COUNTUNIQUE(L70,N70,P70,D70,F70,H70,J70,R70,T70)"),0)</f>
        <v>0</v>
      </c>
      <c r="Z70" s="7">
        <f t="shared" si="0"/>
        <v>0</v>
      </c>
      <c r="AA70" s="2">
        <v>0</v>
      </c>
      <c r="AB70" s="50">
        <f t="shared" si="15"/>
        <v>10</v>
      </c>
      <c r="AC70" s="51">
        <f t="shared" si="1"/>
        <v>0</v>
      </c>
    </row>
    <row r="71" spans="1:30" ht="13.8">
      <c r="A71" s="72">
        <v>100</v>
      </c>
      <c r="B71" s="73" t="s">
        <v>138</v>
      </c>
      <c r="C71" s="45">
        <v>20</v>
      </c>
      <c r="D71" s="46">
        <v>10.02</v>
      </c>
      <c r="E71" s="46">
        <v>2</v>
      </c>
      <c r="F71" s="46">
        <v>13.02</v>
      </c>
      <c r="G71" s="46">
        <v>3</v>
      </c>
      <c r="H71" s="46">
        <v>17.02</v>
      </c>
      <c r="I71" s="46">
        <v>2</v>
      </c>
      <c r="J71" s="46">
        <v>18.02</v>
      </c>
      <c r="K71" s="46">
        <v>1</v>
      </c>
      <c r="L71" s="46">
        <v>20.02</v>
      </c>
      <c r="M71" s="46">
        <v>1</v>
      </c>
      <c r="N71" s="52">
        <v>23.02</v>
      </c>
      <c r="O71" s="52">
        <v>3</v>
      </c>
      <c r="P71" s="48"/>
      <c r="Q71" s="48"/>
      <c r="R71" s="48"/>
      <c r="S71" s="48"/>
      <c r="T71" s="48"/>
      <c r="U71" s="48"/>
      <c r="V71" s="49" t="s">
        <v>67</v>
      </c>
      <c r="W71" s="7">
        <f t="shared" ref="W71:W72" si="17">SUM(U71,S71,Q71,O71,M71,K71,I71,G71,E71)</f>
        <v>12</v>
      </c>
      <c r="X71" s="2">
        <v>29</v>
      </c>
      <c r="Y71" s="7">
        <f ca="1">IFERROR(__xludf.DUMMYFUNCTION("COUNTUNIQUE(L71,N71,P71,D71,F71,H71,J71,R71,T71)"),6)</f>
        <v>6</v>
      </c>
      <c r="Z71" s="7">
        <f t="shared" si="0"/>
        <v>7</v>
      </c>
      <c r="AA71" s="2">
        <v>13</v>
      </c>
      <c r="AB71" s="50">
        <f t="shared" si="15"/>
        <v>17</v>
      </c>
      <c r="AC71" s="51">
        <f t="shared" si="1"/>
        <v>0.70588235294117652</v>
      </c>
    </row>
    <row r="72" spans="1:30" ht="13.8">
      <c r="A72" s="72">
        <v>121</v>
      </c>
      <c r="B72" s="73" t="s">
        <v>138</v>
      </c>
      <c r="C72" s="45">
        <v>21</v>
      </c>
      <c r="D72" s="46">
        <v>10.02</v>
      </c>
      <c r="E72" s="46">
        <v>1</v>
      </c>
      <c r="F72" s="46">
        <v>12.02</v>
      </c>
      <c r="G72" s="46">
        <v>4</v>
      </c>
      <c r="H72" s="46">
        <v>16.02</v>
      </c>
      <c r="I72" s="46">
        <v>1</v>
      </c>
      <c r="J72" s="46">
        <v>17.02</v>
      </c>
      <c r="K72" s="46">
        <v>1</v>
      </c>
      <c r="L72" s="46">
        <v>19.02</v>
      </c>
      <c r="M72" s="46">
        <v>2</v>
      </c>
      <c r="N72" s="52">
        <v>20.02</v>
      </c>
      <c r="O72" s="52">
        <v>2</v>
      </c>
      <c r="P72" s="52">
        <v>22.02</v>
      </c>
      <c r="Q72" s="52">
        <v>4</v>
      </c>
      <c r="R72" s="52">
        <v>26.02</v>
      </c>
      <c r="S72" s="52">
        <v>5</v>
      </c>
      <c r="T72" s="48"/>
      <c r="U72" s="48"/>
      <c r="V72" s="49" t="s">
        <v>67</v>
      </c>
      <c r="W72" s="7">
        <f t="shared" si="17"/>
        <v>20</v>
      </c>
      <c r="X72" s="2">
        <v>29</v>
      </c>
      <c r="Y72" s="7">
        <f ca="1">IFERROR(__xludf.DUMMYFUNCTION("COUNTUNIQUE(L72,N72,P72,D72,F72,H72,J72,R72,T72)"),8)</f>
        <v>8</v>
      </c>
      <c r="Z72" s="7">
        <f t="shared" si="0"/>
        <v>6</v>
      </c>
      <c r="AA72" s="2">
        <v>13</v>
      </c>
      <c r="AB72" s="50">
        <f t="shared" si="15"/>
        <v>17</v>
      </c>
      <c r="AC72" s="51">
        <f t="shared" si="1"/>
        <v>1.1764705882352942</v>
      </c>
    </row>
    <row r="73" spans="1:30" ht="13.8">
      <c r="A73" s="72">
        <v>122</v>
      </c>
      <c r="B73" s="73" t="s">
        <v>138</v>
      </c>
      <c r="C73" s="45">
        <v>22</v>
      </c>
      <c r="D73" s="46">
        <v>10.02</v>
      </c>
      <c r="E73" s="46">
        <v>2</v>
      </c>
      <c r="F73" s="47"/>
      <c r="G73" s="47"/>
      <c r="H73" s="47"/>
      <c r="I73" s="47"/>
      <c r="J73" s="47"/>
      <c r="K73" s="47"/>
      <c r="L73" s="47"/>
      <c r="M73" s="47"/>
      <c r="N73" s="48"/>
      <c r="O73" s="48"/>
      <c r="P73" s="48"/>
      <c r="Q73" s="48"/>
      <c r="R73" s="48"/>
      <c r="S73" s="48"/>
      <c r="T73" s="48"/>
      <c r="U73" s="48"/>
      <c r="V73" s="49" t="s">
        <v>88</v>
      </c>
      <c r="W73" s="7">
        <f t="shared" ref="W73:W76" si="18">SUM(U73,E73)</f>
        <v>2</v>
      </c>
      <c r="X73" s="2">
        <v>14</v>
      </c>
      <c r="Y73" s="7">
        <f ca="1">IFERROR(__xludf.DUMMYFUNCTION("COUNTUNIQUE(L73,N73,P73,D73,F73,H73,J73,R73,T73)"),1)</f>
        <v>1</v>
      </c>
      <c r="Z73" s="7">
        <f t="shared" si="0"/>
        <v>2</v>
      </c>
      <c r="AA73" s="2">
        <v>13</v>
      </c>
      <c r="AB73" s="50">
        <f t="shared" si="15"/>
        <v>2</v>
      </c>
      <c r="AC73" s="51">
        <f t="shared" si="1"/>
        <v>1</v>
      </c>
    </row>
    <row r="74" spans="1:30" ht="13.8">
      <c r="A74" s="72">
        <v>123</v>
      </c>
      <c r="B74" s="73" t="s">
        <v>138</v>
      </c>
      <c r="C74" s="45">
        <v>23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8"/>
      <c r="O74" s="48"/>
      <c r="P74" s="48"/>
      <c r="Q74" s="48"/>
      <c r="R74" s="48"/>
      <c r="S74" s="48"/>
      <c r="T74" s="48"/>
      <c r="U74" s="48"/>
      <c r="V74" s="49" t="s">
        <v>94</v>
      </c>
      <c r="W74" s="7">
        <f t="shared" si="18"/>
        <v>0</v>
      </c>
      <c r="X74" s="2">
        <v>18</v>
      </c>
      <c r="Y74" s="7">
        <f ca="1">IFERROR(__xludf.DUMMYFUNCTION("COUNTUNIQUE(L74,N74,P74,D74,F74,H74,J74,R74,T74)"),0)</f>
        <v>0</v>
      </c>
      <c r="Z74" s="7">
        <f t="shared" si="0"/>
        <v>0</v>
      </c>
      <c r="AA74" s="2">
        <v>0</v>
      </c>
      <c r="AB74" s="50">
        <f t="shared" si="15"/>
        <v>19</v>
      </c>
      <c r="AC74" s="51">
        <f t="shared" si="1"/>
        <v>0</v>
      </c>
    </row>
    <row r="75" spans="1:30" ht="13.8">
      <c r="A75" s="72">
        <v>124</v>
      </c>
      <c r="B75" s="73" t="s">
        <v>138</v>
      </c>
      <c r="C75" s="45">
        <v>24</v>
      </c>
      <c r="D75" s="46" t="s">
        <v>77</v>
      </c>
      <c r="E75" s="46">
        <v>2</v>
      </c>
      <c r="F75" s="47"/>
      <c r="G75" s="47"/>
      <c r="H75" s="47"/>
      <c r="I75" s="47"/>
      <c r="J75" s="47"/>
      <c r="K75" s="47"/>
      <c r="L75" s="47"/>
      <c r="M75" s="47"/>
      <c r="N75" s="48"/>
      <c r="O75" s="48"/>
      <c r="P75" s="48"/>
      <c r="Q75" s="48"/>
      <c r="R75" s="48"/>
      <c r="S75" s="48"/>
      <c r="T75" s="48"/>
      <c r="U75" s="48"/>
      <c r="V75" s="71" t="s">
        <v>63</v>
      </c>
      <c r="W75" s="7">
        <f t="shared" si="18"/>
        <v>2</v>
      </c>
      <c r="X75" s="8">
        <v>17</v>
      </c>
      <c r="Y75" s="7">
        <f ca="1">IFERROR(__xludf.DUMMYFUNCTION("COUNTUNIQUE(L75,N75,P75,D75,F75,H75,J75,R75,T75)"),1)</f>
        <v>1</v>
      </c>
      <c r="Z75" s="7">
        <f t="shared" si="0"/>
        <v>2</v>
      </c>
      <c r="AA75" s="2">
        <v>12</v>
      </c>
      <c r="AB75" s="50">
        <f t="shared" si="15"/>
        <v>6</v>
      </c>
      <c r="AC75" s="51">
        <f t="shared" si="1"/>
        <v>0.33333333333333331</v>
      </c>
    </row>
    <row r="76" spans="1:30" ht="13.8">
      <c r="A76" s="75">
        <v>125</v>
      </c>
      <c r="B76" s="76" t="s">
        <v>138</v>
      </c>
      <c r="C76" s="59">
        <v>25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2"/>
      <c r="O76" s="62"/>
      <c r="P76" s="62"/>
      <c r="Q76" s="62"/>
      <c r="R76" s="62"/>
      <c r="S76" s="62"/>
      <c r="T76" s="62"/>
      <c r="U76" s="62"/>
      <c r="V76" s="71" t="s">
        <v>104</v>
      </c>
      <c r="W76" s="7">
        <f t="shared" si="18"/>
        <v>0</v>
      </c>
      <c r="X76" s="2">
        <v>5</v>
      </c>
      <c r="Y76" s="7">
        <f ca="1">IFERROR(__xludf.DUMMYFUNCTION("COUNTUNIQUE(L76,N76,P76,D76,F76,H76,J76,R76,T76)"),0)</f>
        <v>0</v>
      </c>
      <c r="Z76" s="7">
        <f t="shared" si="0"/>
        <v>0</v>
      </c>
      <c r="AA76" s="2">
        <v>0</v>
      </c>
      <c r="AB76" s="50">
        <f t="shared" si="15"/>
        <v>6</v>
      </c>
      <c r="AC76" s="65">
        <f t="shared" si="1"/>
        <v>0</v>
      </c>
      <c r="AD76" s="66">
        <f>SUM(W52:W76)</f>
        <v>106</v>
      </c>
    </row>
    <row r="77" spans="1:30" ht="13.8">
      <c r="A77" s="75">
        <v>101</v>
      </c>
      <c r="B77" s="76" t="s">
        <v>105</v>
      </c>
      <c r="C77" s="59">
        <v>1</v>
      </c>
      <c r="D77" s="46" t="s">
        <v>77</v>
      </c>
      <c r="E77" s="46">
        <v>1</v>
      </c>
      <c r="F77" s="46">
        <v>13.02</v>
      </c>
      <c r="G77" s="46">
        <v>2</v>
      </c>
      <c r="H77" s="46">
        <v>16.02</v>
      </c>
      <c r="I77" s="46">
        <v>1</v>
      </c>
      <c r="J77" s="46">
        <v>19.02</v>
      </c>
      <c r="K77" s="46">
        <v>1</v>
      </c>
      <c r="L77" s="46">
        <v>23.02</v>
      </c>
      <c r="M77" s="46">
        <v>4</v>
      </c>
      <c r="N77" s="52">
        <v>24.02</v>
      </c>
      <c r="O77" s="77">
        <v>1</v>
      </c>
      <c r="P77" s="67"/>
      <c r="Q77" s="67"/>
      <c r="R77" s="67"/>
      <c r="S77" s="67"/>
      <c r="T77" s="67"/>
      <c r="U77" s="67"/>
      <c r="V77" s="71" t="s">
        <v>67</v>
      </c>
      <c r="W77" s="7">
        <f>SUM(U77,S77,Q77,O77,M77,K77,I77,G77,E77)</f>
        <v>10</v>
      </c>
      <c r="X77" s="2">
        <v>29</v>
      </c>
      <c r="Y77" s="7">
        <f ca="1">IFERROR(__xludf.DUMMYFUNCTION("COUNTUNIQUE(L77,N77,P77,D77,F77,H77,J77,R77,T77)"),6)</f>
        <v>6</v>
      </c>
      <c r="Z77" s="7">
        <f t="shared" si="0"/>
        <v>4</v>
      </c>
      <c r="AA77" s="2">
        <v>12</v>
      </c>
      <c r="AB77" s="50">
        <f t="shared" si="15"/>
        <v>18</v>
      </c>
      <c r="AC77" s="51">
        <f t="shared" si="1"/>
        <v>0.55555555555555558</v>
      </c>
    </row>
    <row r="78" spans="1:30" ht="13.8">
      <c r="A78" s="72">
        <v>102</v>
      </c>
      <c r="B78" s="73" t="s">
        <v>105</v>
      </c>
      <c r="C78" s="45">
        <v>2</v>
      </c>
      <c r="D78" s="46">
        <v>10.02</v>
      </c>
      <c r="E78" s="46">
        <v>2</v>
      </c>
      <c r="F78" s="47"/>
      <c r="G78" s="47"/>
      <c r="H78" s="47"/>
      <c r="I78" s="47"/>
      <c r="J78" s="47"/>
      <c r="K78" s="47"/>
      <c r="L78" s="47"/>
      <c r="M78" s="47"/>
      <c r="N78" s="48"/>
      <c r="O78" s="48"/>
      <c r="P78" s="48"/>
      <c r="Q78" s="48"/>
      <c r="R78" s="48"/>
      <c r="S78" s="48"/>
      <c r="T78" s="48"/>
      <c r="U78" s="48"/>
      <c r="V78" s="71" t="s">
        <v>88</v>
      </c>
      <c r="W78" s="7">
        <f>SUM(U78,E78)</f>
        <v>2</v>
      </c>
      <c r="X78" s="2">
        <v>14</v>
      </c>
      <c r="Y78" s="7">
        <f ca="1">IFERROR(__xludf.DUMMYFUNCTION("COUNTUNIQUE(L78,N78,P78,D78,F78,H78,J78,R78,T78)"),1)</f>
        <v>1</v>
      </c>
      <c r="Z78" s="7">
        <f t="shared" si="0"/>
        <v>2</v>
      </c>
      <c r="AA78" s="2">
        <v>13</v>
      </c>
      <c r="AB78" s="50">
        <f t="shared" si="15"/>
        <v>2</v>
      </c>
      <c r="AC78" s="51">
        <f t="shared" si="1"/>
        <v>1</v>
      </c>
    </row>
    <row r="79" spans="1:30" ht="13.8">
      <c r="A79" s="72">
        <v>103</v>
      </c>
      <c r="B79" s="73" t="s">
        <v>105</v>
      </c>
      <c r="C79" s="45">
        <v>3</v>
      </c>
      <c r="D79" s="46">
        <v>10.02</v>
      </c>
      <c r="E79" s="46">
        <v>2</v>
      </c>
      <c r="F79" s="46">
        <v>14.02</v>
      </c>
      <c r="G79" s="46">
        <v>2</v>
      </c>
      <c r="H79" s="46">
        <v>17.02</v>
      </c>
      <c r="I79" s="46">
        <v>3</v>
      </c>
      <c r="J79" s="46">
        <v>21.02</v>
      </c>
      <c r="K79" s="46">
        <v>3</v>
      </c>
      <c r="L79" s="52">
        <v>24.02</v>
      </c>
      <c r="M79" s="46">
        <v>2</v>
      </c>
      <c r="N79" s="48"/>
      <c r="O79" s="48"/>
      <c r="P79" s="48"/>
      <c r="Q79" s="48"/>
      <c r="R79" s="48"/>
      <c r="S79" s="48"/>
      <c r="T79" s="48"/>
      <c r="U79" s="48"/>
      <c r="V79" s="49" t="s">
        <v>67</v>
      </c>
      <c r="W79" s="7">
        <f>SUM(U79,S79,Q79,O79,M79,K79,I79,G79,E79)</f>
        <v>12</v>
      </c>
      <c r="X79" s="2">
        <v>29</v>
      </c>
      <c r="Y79" s="7">
        <f ca="1">IFERROR(__xludf.DUMMYFUNCTION("COUNTUNIQUE(L79,N79,P79,D79,F79,H79,J79,R79,T79)"),5)</f>
        <v>5</v>
      </c>
      <c r="Z79" s="7">
        <f t="shared" si="0"/>
        <v>7</v>
      </c>
      <c r="AA79" s="2">
        <v>13</v>
      </c>
      <c r="AB79" s="50">
        <f t="shared" si="15"/>
        <v>17</v>
      </c>
      <c r="AC79" s="51">
        <f t="shared" si="1"/>
        <v>0.70588235294117652</v>
      </c>
    </row>
    <row r="80" spans="1:30" ht="13.8">
      <c r="A80" s="72">
        <v>104</v>
      </c>
      <c r="B80" s="73" t="s">
        <v>105</v>
      </c>
      <c r="C80" s="45">
        <v>4</v>
      </c>
      <c r="D80" s="46" t="s">
        <v>77</v>
      </c>
      <c r="E80" s="46">
        <v>2</v>
      </c>
      <c r="F80" s="46">
        <v>12.02</v>
      </c>
      <c r="G80" s="46">
        <v>3</v>
      </c>
      <c r="H80" s="47"/>
      <c r="I80" s="47"/>
      <c r="J80" s="47"/>
      <c r="K80" s="47"/>
      <c r="L80" s="47"/>
      <c r="M80" s="47"/>
      <c r="N80" s="48"/>
      <c r="O80" s="48"/>
      <c r="P80" s="48"/>
      <c r="Q80" s="48"/>
      <c r="R80" s="48"/>
      <c r="S80" s="48"/>
      <c r="T80" s="48"/>
      <c r="U80" s="48"/>
      <c r="V80" s="49" t="s">
        <v>71</v>
      </c>
      <c r="W80" s="7">
        <f>SUM(U80,G80,E80)</f>
        <v>5</v>
      </c>
      <c r="X80" s="2">
        <v>16</v>
      </c>
      <c r="Y80" s="7">
        <f ca="1">IFERROR(__xludf.DUMMYFUNCTION("COUNTUNIQUE(L80,N80,P80,D80,F80,H80,J80,R80,T80)"),2)</f>
        <v>2</v>
      </c>
      <c r="Z80" s="7">
        <f t="shared" si="0"/>
        <v>5</v>
      </c>
      <c r="AA80" s="2">
        <v>12</v>
      </c>
      <c r="AB80" s="50">
        <f t="shared" si="15"/>
        <v>5</v>
      </c>
      <c r="AC80" s="51">
        <f t="shared" si="1"/>
        <v>1</v>
      </c>
    </row>
    <row r="81" spans="1:29" ht="13.8">
      <c r="A81" s="72">
        <v>105</v>
      </c>
      <c r="B81" s="73" t="s">
        <v>105</v>
      </c>
      <c r="C81" s="45">
        <v>5</v>
      </c>
      <c r="D81" s="46">
        <v>10.02</v>
      </c>
      <c r="E81" s="46">
        <v>1</v>
      </c>
      <c r="F81" s="46">
        <v>13.02</v>
      </c>
      <c r="G81" s="46">
        <v>3</v>
      </c>
      <c r="H81" s="46">
        <v>17.02</v>
      </c>
      <c r="I81" s="46">
        <v>2</v>
      </c>
      <c r="J81" s="46">
        <v>20.02</v>
      </c>
      <c r="K81" s="46">
        <v>2</v>
      </c>
      <c r="L81" s="52">
        <v>24.02</v>
      </c>
      <c r="M81" s="46">
        <v>2</v>
      </c>
      <c r="N81" s="48"/>
      <c r="O81" s="48"/>
      <c r="P81" s="48"/>
      <c r="Q81" s="48"/>
      <c r="R81" s="48"/>
      <c r="S81" s="48"/>
      <c r="T81" s="48"/>
      <c r="U81" s="48"/>
      <c r="V81" s="49" t="s">
        <v>67</v>
      </c>
      <c r="W81" s="7">
        <f>SUM(U81,S81,Q81,O81,M81,K81,I81,G81,E81)</f>
        <v>10</v>
      </c>
      <c r="X81" s="2">
        <v>29</v>
      </c>
      <c r="Y81" s="7">
        <f ca="1">IFERROR(__xludf.DUMMYFUNCTION("COUNTUNIQUE(L81,N81,P81,D81,F81,H81,J81,R81,T81)"),5)</f>
        <v>5</v>
      </c>
      <c r="Z81" s="7">
        <f t="shared" si="0"/>
        <v>6</v>
      </c>
      <c r="AA81" s="2">
        <v>13</v>
      </c>
      <c r="AB81" s="50">
        <f t="shared" si="15"/>
        <v>17</v>
      </c>
      <c r="AC81" s="51">
        <f t="shared" si="1"/>
        <v>0.58823529411764708</v>
      </c>
    </row>
    <row r="82" spans="1:29" ht="13.8">
      <c r="A82" s="72">
        <v>106</v>
      </c>
      <c r="B82" s="73" t="s">
        <v>105</v>
      </c>
      <c r="C82" s="45">
        <v>6</v>
      </c>
      <c r="D82" s="46">
        <v>14.02</v>
      </c>
      <c r="E82" s="46">
        <v>2</v>
      </c>
      <c r="F82" s="46">
        <v>17.02</v>
      </c>
      <c r="G82" s="46">
        <v>1</v>
      </c>
      <c r="H82" s="46">
        <v>21.02</v>
      </c>
      <c r="I82" s="46">
        <v>1</v>
      </c>
      <c r="J82" s="46">
        <v>22.02</v>
      </c>
      <c r="K82" s="46">
        <v>1</v>
      </c>
      <c r="L82" s="52">
        <v>24.02</v>
      </c>
      <c r="M82" s="46">
        <v>2</v>
      </c>
      <c r="N82" s="48"/>
      <c r="O82" s="48"/>
      <c r="P82" s="48"/>
      <c r="Q82" s="48"/>
      <c r="R82" s="48"/>
      <c r="S82" s="48"/>
      <c r="T82" s="48"/>
      <c r="U82" s="48"/>
      <c r="V82" s="49" t="s">
        <v>67</v>
      </c>
      <c r="W82" s="7">
        <f>SUM(U82,,S82,Q82,O82,M82,K82,I82,G82,E82)</f>
        <v>7</v>
      </c>
      <c r="X82" s="2">
        <v>29</v>
      </c>
      <c r="Y82" s="7">
        <f ca="1">IFERROR(__xludf.DUMMYFUNCTION("COUNTUNIQUE(L82,N82,P82,D82,F82,H82,J82,R82,T82)"),5)</f>
        <v>5</v>
      </c>
      <c r="Z82" s="7">
        <f t="shared" si="0"/>
        <v>4</v>
      </c>
      <c r="AA82" s="2">
        <v>17</v>
      </c>
      <c r="AB82" s="50">
        <f t="shared" si="15"/>
        <v>13</v>
      </c>
      <c r="AC82" s="51">
        <f t="shared" si="1"/>
        <v>0.53846153846153844</v>
      </c>
    </row>
    <row r="83" spans="1:29" ht="13.8">
      <c r="A83" s="72">
        <v>107</v>
      </c>
      <c r="B83" s="73" t="s">
        <v>105</v>
      </c>
      <c r="C83" s="45">
        <v>7</v>
      </c>
      <c r="D83" s="46">
        <v>10.02</v>
      </c>
      <c r="E83" s="46">
        <v>3</v>
      </c>
      <c r="F83" s="46">
        <v>17.02</v>
      </c>
      <c r="G83" s="46">
        <v>3</v>
      </c>
      <c r="H83" s="46">
        <v>20.02</v>
      </c>
      <c r="I83" s="46">
        <v>2</v>
      </c>
      <c r="J83" s="52">
        <v>24.02</v>
      </c>
      <c r="K83" s="46">
        <v>4</v>
      </c>
      <c r="L83" s="47"/>
      <c r="M83" s="47"/>
      <c r="N83" s="48"/>
      <c r="O83" s="48"/>
      <c r="P83" s="48"/>
      <c r="Q83" s="48"/>
      <c r="R83" s="48"/>
      <c r="S83" s="48"/>
      <c r="T83" s="48"/>
      <c r="U83" s="48"/>
      <c r="V83" s="49" t="s">
        <v>67</v>
      </c>
      <c r="W83" s="7">
        <f t="shared" ref="W83:W92" si="19">SUM(U83,S83,Q83,O83,M83,K83,I83,G83,E83)</f>
        <v>12</v>
      </c>
      <c r="X83" s="2">
        <v>29</v>
      </c>
      <c r="Y83" s="7">
        <f ca="1">IFERROR(__xludf.DUMMYFUNCTION("COUNTUNIQUE(L83,N83,P83,D83,F83,H83,J83,R83,T83)"),4)</f>
        <v>4</v>
      </c>
      <c r="Z83" s="7">
        <f t="shared" si="0"/>
        <v>8</v>
      </c>
      <c r="AA83" s="2">
        <v>13</v>
      </c>
      <c r="AB83" s="50">
        <f t="shared" si="15"/>
        <v>17</v>
      </c>
      <c r="AC83" s="51">
        <f t="shared" si="1"/>
        <v>0.70588235294117652</v>
      </c>
    </row>
    <row r="84" spans="1:29" ht="13.8">
      <c r="A84" s="72">
        <v>108</v>
      </c>
      <c r="B84" s="73" t="s">
        <v>105</v>
      </c>
      <c r="C84" s="45">
        <v>8</v>
      </c>
      <c r="D84" s="46">
        <v>10.02</v>
      </c>
      <c r="E84" s="46">
        <v>2</v>
      </c>
      <c r="F84" s="46">
        <v>13.02</v>
      </c>
      <c r="G84" s="46">
        <v>2</v>
      </c>
      <c r="H84" s="46">
        <v>16.02</v>
      </c>
      <c r="I84" s="46">
        <v>2</v>
      </c>
      <c r="J84" s="46">
        <v>17.02</v>
      </c>
      <c r="K84" s="46">
        <v>1</v>
      </c>
      <c r="L84" s="46">
        <v>20.02</v>
      </c>
      <c r="M84" s="46">
        <v>2</v>
      </c>
      <c r="N84" s="52">
        <v>23.02</v>
      </c>
      <c r="O84" s="52">
        <v>4</v>
      </c>
      <c r="P84" s="48"/>
      <c r="Q84" s="48"/>
      <c r="R84" s="48"/>
      <c r="S84" s="48"/>
      <c r="T84" s="48"/>
      <c r="U84" s="48"/>
      <c r="V84" s="49" t="s">
        <v>67</v>
      </c>
      <c r="W84" s="7">
        <f t="shared" si="19"/>
        <v>13</v>
      </c>
      <c r="X84" s="2">
        <v>29</v>
      </c>
      <c r="Y84" s="7">
        <f ca="1">IFERROR(__xludf.DUMMYFUNCTION("COUNTUNIQUE(L84,N84,P84,D84,F84,H84,J84,R84,T84)"),6)</f>
        <v>6</v>
      </c>
      <c r="Z84" s="7">
        <f t="shared" si="0"/>
        <v>6</v>
      </c>
      <c r="AA84" s="2">
        <v>13</v>
      </c>
      <c r="AB84" s="50">
        <f t="shared" si="15"/>
        <v>17</v>
      </c>
      <c r="AC84" s="51">
        <f t="shared" si="1"/>
        <v>0.76470588235294112</v>
      </c>
    </row>
    <row r="85" spans="1:29" ht="13.8">
      <c r="A85" s="72">
        <v>109</v>
      </c>
      <c r="B85" s="73" t="s">
        <v>105</v>
      </c>
      <c r="C85" s="45">
        <v>9</v>
      </c>
      <c r="D85" s="46">
        <v>10.02</v>
      </c>
      <c r="E85" s="46">
        <v>1</v>
      </c>
      <c r="F85" s="46">
        <v>13.02</v>
      </c>
      <c r="G85" s="46">
        <v>3</v>
      </c>
      <c r="H85" s="46">
        <v>17.02</v>
      </c>
      <c r="I85" s="46">
        <v>3</v>
      </c>
      <c r="J85" s="46">
        <v>23.02</v>
      </c>
      <c r="K85" s="46">
        <v>2</v>
      </c>
      <c r="L85" s="46">
        <v>26.02</v>
      </c>
      <c r="M85" s="46">
        <v>4</v>
      </c>
      <c r="N85" s="48"/>
      <c r="O85" s="48"/>
      <c r="P85" s="48"/>
      <c r="Q85" s="48"/>
      <c r="R85" s="48"/>
      <c r="S85" s="48"/>
      <c r="T85" s="48"/>
      <c r="U85" s="48"/>
      <c r="V85" s="49" t="s">
        <v>67</v>
      </c>
      <c r="W85" s="7">
        <f t="shared" si="19"/>
        <v>13</v>
      </c>
      <c r="X85" s="2">
        <v>29</v>
      </c>
      <c r="Y85" s="7">
        <f ca="1">IFERROR(__xludf.DUMMYFUNCTION("COUNTUNIQUE(L85,N85,P85,D85,F85,H85,J85,R85,T85)"),5)</f>
        <v>5</v>
      </c>
      <c r="Z85" s="7">
        <f t="shared" si="0"/>
        <v>7</v>
      </c>
      <c r="AA85" s="2">
        <v>13</v>
      </c>
      <c r="AB85" s="50">
        <f t="shared" si="15"/>
        <v>17</v>
      </c>
      <c r="AC85" s="51">
        <f t="shared" si="1"/>
        <v>0.76470588235294112</v>
      </c>
    </row>
    <row r="86" spans="1:29" ht="13.8">
      <c r="A86" s="72">
        <v>110</v>
      </c>
      <c r="B86" s="73" t="s">
        <v>105</v>
      </c>
      <c r="C86" s="45">
        <v>10</v>
      </c>
      <c r="D86" s="46" t="s">
        <v>77</v>
      </c>
      <c r="E86" s="46">
        <v>4</v>
      </c>
      <c r="F86" s="46">
        <v>12.02</v>
      </c>
      <c r="G86" s="46">
        <v>2</v>
      </c>
      <c r="H86" s="46">
        <v>15.02</v>
      </c>
      <c r="I86" s="46">
        <v>2</v>
      </c>
      <c r="J86" s="46">
        <v>18.02</v>
      </c>
      <c r="K86" s="46">
        <v>3</v>
      </c>
      <c r="L86" s="46">
        <v>25.02</v>
      </c>
      <c r="M86" s="46">
        <v>4</v>
      </c>
      <c r="N86" s="48"/>
      <c r="O86" s="48"/>
      <c r="P86" s="48"/>
      <c r="Q86" s="48"/>
      <c r="R86" s="48"/>
      <c r="S86" s="48"/>
      <c r="T86" s="48"/>
      <c r="U86" s="48"/>
      <c r="V86" s="49" t="s">
        <v>67</v>
      </c>
      <c r="W86" s="7">
        <f t="shared" si="19"/>
        <v>15</v>
      </c>
      <c r="X86" s="2">
        <v>29</v>
      </c>
      <c r="Y86" s="7">
        <f ca="1">IFERROR(__xludf.DUMMYFUNCTION("COUNTUNIQUE(L86,N86,P86,D86,F86,H86,J86,R86,T86)"),5)</f>
        <v>5</v>
      </c>
      <c r="Z86" s="7">
        <f t="shared" si="0"/>
        <v>8</v>
      </c>
      <c r="AA86" s="2">
        <v>12</v>
      </c>
      <c r="AB86" s="50">
        <f t="shared" si="15"/>
        <v>18</v>
      </c>
      <c r="AC86" s="51">
        <f t="shared" si="1"/>
        <v>0.83333333333333337</v>
      </c>
    </row>
    <row r="87" spans="1:29" ht="13.8">
      <c r="A87" s="72">
        <v>111</v>
      </c>
      <c r="B87" s="73" t="s">
        <v>105</v>
      </c>
      <c r="C87" s="45">
        <v>11</v>
      </c>
      <c r="D87" s="46">
        <v>12.02</v>
      </c>
      <c r="E87" s="46">
        <v>3</v>
      </c>
      <c r="F87" s="46">
        <v>19.02</v>
      </c>
      <c r="G87" s="46">
        <v>2</v>
      </c>
      <c r="H87" s="46">
        <v>20.02</v>
      </c>
      <c r="I87" s="46">
        <v>1</v>
      </c>
      <c r="J87" s="46">
        <v>23.02</v>
      </c>
      <c r="K87" s="46">
        <v>2</v>
      </c>
      <c r="L87" s="46">
        <v>26.02</v>
      </c>
      <c r="M87" s="46">
        <v>5</v>
      </c>
      <c r="N87" s="48"/>
      <c r="O87" s="48"/>
      <c r="P87" s="48"/>
      <c r="Q87" s="48"/>
      <c r="R87" s="48"/>
      <c r="S87" s="48"/>
      <c r="T87" s="48"/>
      <c r="U87" s="48"/>
      <c r="V87" s="49" t="s">
        <v>67</v>
      </c>
      <c r="W87" s="7">
        <f t="shared" si="19"/>
        <v>13</v>
      </c>
      <c r="X87" s="2">
        <v>29</v>
      </c>
      <c r="Y87" s="7">
        <f ca="1">IFERROR(__xludf.DUMMYFUNCTION("COUNTUNIQUE(L87,N87,P87,D87,F87,H87,J87,R87,T87)"),5)</f>
        <v>5</v>
      </c>
      <c r="Z87" s="7">
        <f t="shared" si="0"/>
        <v>6</v>
      </c>
      <c r="AA87" s="2">
        <v>15</v>
      </c>
      <c r="AB87" s="50">
        <f t="shared" si="15"/>
        <v>15</v>
      </c>
      <c r="AC87" s="51">
        <f t="shared" si="1"/>
        <v>0.8666666666666667</v>
      </c>
    </row>
    <row r="88" spans="1:29" ht="13.8">
      <c r="A88" s="72">
        <v>112</v>
      </c>
      <c r="B88" s="73" t="s">
        <v>105</v>
      </c>
      <c r="C88" s="45">
        <v>12</v>
      </c>
      <c r="D88" s="46" t="s">
        <v>77</v>
      </c>
      <c r="E88" s="46">
        <v>3</v>
      </c>
      <c r="F88" s="46">
        <v>12.02</v>
      </c>
      <c r="G88" s="46">
        <v>3</v>
      </c>
      <c r="H88" s="46">
        <v>15.02</v>
      </c>
      <c r="I88" s="46">
        <v>2</v>
      </c>
      <c r="J88" s="46">
        <v>19.02</v>
      </c>
      <c r="K88" s="46">
        <v>4</v>
      </c>
      <c r="L88" s="46">
        <v>26.02</v>
      </c>
      <c r="M88" s="46">
        <v>4</v>
      </c>
      <c r="N88" s="48"/>
      <c r="O88" s="48"/>
      <c r="P88" s="48"/>
      <c r="Q88" s="48"/>
      <c r="R88" s="48"/>
      <c r="S88" s="48"/>
      <c r="T88" s="48"/>
      <c r="U88" s="48"/>
      <c r="V88" s="49" t="s">
        <v>67</v>
      </c>
      <c r="W88" s="7">
        <f t="shared" si="19"/>
        <v>16</v>
      </c>
      <c r="X88" s="2">
        <v>29</v>
      </c>
      <c r="Y88" s="7">
        <f ca="1">IFERROR(__xludf.DUMMYFUNCTION("COUNTUNIQUE(L88,N88,P88,D88,F88,H88,J88,R88,T88)"),5)</f>
        <v>5</v>
      </c>
      <c r="Z88" s="7">
        <f t="shared" si="0"/>
        <v>8</v>
      </c>
      <c r="AA88" s="2">
        <v>12</v>
      </c>
      <c r="AB88" s="50">
        <f t="shared" si="15"/>
        <v>18</v>
      </c>
      <c r="AC88" s="51">
        <f t="shared" si="1"/>
        <v>0.88888888888888884</v>
      </c>
    </row>
    <row r="89" spans="1:29" ht="13.8">
      <c r="A89" s="72">
        <v>113</v>
      </c>
      <c r="B89" s="73" t="s">
        <v>105</v>
      </c>
      <c r="C89" s="45">
        <v>13</v>
      </c>
      <c r="D89" s="46">
        <v>10.02</v>
      </c>
      <c r="E89" s="46">
        <v>1</v>
      </c>
      <c r="F89" s="46">
        <v>13.02</v>
      </c>
      <c r="G89" s="46">
        <v>3</v>
      </c>
      <c r="H89" s="46">
        <v>17.02</v>
      </c>
      <c r="I89" s="46">
        <v>1</v>
      </c>
      <c r="J89" s="46">
        <v>18.02</v>
      </c>
      <c r="K89" s="46">
        <v>2</v>
      </c>
      <c r="L89" s="46">
        <v>19.02</v>
      </c>
      <c r="M89" s="46">
        <v>3</v>
      </c>
      <c r="N89" s="52">
        <v>23.02</v>
      </c>
      <c r="O89" s="52">
        <v>3</v>
      </c>
      <c r="P89" s="52">
        <v>24.02</v>
      </c>
      <c r="Q89" s="78">
        <v>1</v>
      </c>
      <c r="R89" s="52">
        <v>26.02</v>
      </c>
      <c r="S89" s="52">
        <v>3</v>
      </c>
      <c r="T89" s="48"/>
      <c r="U89" s="48"/>
      <c r="V89" s="49" t="s">
        <v>67</v>
      </c>
      <c r="W89" s="7">
        <f t="shared" si="19"/>
        <v>17</v>
      </c>
      <c r="X89" s="2">
        <v>29</v>
      </c>
      <c r="Y89" s="7">
        <f ca="1">IFERROR(__xludf.DUMMYFUNCTION("COUNTUNIQUE(L89,N89,P89,D89,F89,H89,J89,R89,T89)"),8)</f>
        <v>8</v>
      </c>
      <c r="Z89" s="7">
        <f t="shared" si="0"/>
        <v>5</v>
      </c>
      <c r="AA89" s="2">
        <v>13</v>
      </c>
      <c r="AB89" s="50">
        <f t="shared" si="15"/>
        <v>17</v>
      </c>
      <c r="AC89" s="51">
        <f t="shared" si="1"/>
        <v>1</v>
      </c>
    </row>
    <row r="90" spans="1:29" ht="13.8">
      <c r="A90" s="72">
        <v>114</v>
      </c>
      <c r="B90" s="73" t="s">
        <v>105</v>
      </c>
      <c r="C90" s="45">
        <v>14</v>
      </c>
      <c r="D90" s="46" t="s">
        <v>77</v>
      </c>
      <c r="E90" s="46">
        <v>2</v>
      </c>
      <c r="F90" s="46">
        <v>12.02</v>
      </c>
      <c r="G90" s="46">
        <v>4</v>
      </c>
      <c r="H90" s="46">
        <v>16.02</v>
      </c>
      <c r="I90" s="46">
        <v>1</v>
      </c>
      <c r="J90" s="46">
        <v>17.02</v>
      </c>
      <c r="K90" s="46">
        <v>1</v>
      </c>
      <c r="L90" s="46">
        <v>19.02</v>
      </c>
      <c r="M90" s="46">
        <v>2</v>
      </c>
      <c r="N90" s="52">
        <v>23.02</v>
      </c>
      <c r="O90" s="52">
        <v>1</v>
      </c>
      <c r="P90" s="52">
        <v>26.02</v>
      </c>
      <c r="Q90" s="52">
        <v>3</v>
      </c>
      <c r="R90" s="48"/>
      <c r="S90" s="48"/>
      <c r="T90" s="48"/>
      <c r="U90" s="48"/>
      <c r="V90" s="49" t="s">
        <v>67</v>
      </c>
      <c r="W90" s="7">
        <f t="shared" si="19"/>
        <v>14</v>
      </c>
      <c r="X90" s="2">
        <v>29</v>
      </c>
      <c r="Y90" s="7">
        <f ca="1">IFERROR(__xludf.DUMMYFUNCTION("COUNTUNIQUE(L90,N90,P90,D90,F90,H90,J90,R90,T90)"),7)</f>
        <v>7</v>
      </c>
      <c r="Z90" s="7">
        <f t="shared" si="0"/>
        <v>7</v>
      </c>
      <c r="AA90" s="2">
        <v>12</v>
      </c>
      <c r="AB90" s="50">
        <f t="shared" si="15"/>
        <v>18</v>
      </c>
      <c r="AC90" s="51">
        <f t="shared" si="1"/>
        <v>0.77777777777777779</v>
      </c>
    </row>
    <row r="91" spans="1:29" ht="13.8">
      <c r="A91" s="72">
        <v>115</v>
      </c>
      <c r="B91" s="73" t="s">
        <v>105</v>
      </c>
      <c r="C91" s="45">
        <v>15</v>
      </c>
      <c r="D91" s="46" t="s">
        <v>77</v>
      </c>
      <c r="E91" s="46">
        <v>2</v>
      </c>
      <c r="F91" s="46">
        <v>12.02</v>
      </c>
      <c r="G91" s="46">
        <v>2</v>
      </c>
      <c r="H91" s="46">
        <v>13.02</v>
      </c>
      <c r="I91" s="46">
        <v>1</v>
      </c>
      <c r="J91" s="46">
        <v>16.02</v>
      </c>
      <c r="K91" s="46">
        <v>2</v>
      </c>
      <c r="L91" s="46">
        <v>19.02</v>
      </c>
      <c r="M91" s="46">
        <v>2</v>
      </c>
      <c r="N91" s="52">
        <v>22.02</v>
      </c>
      <c r="O91" s="52">
        <v>2</v>
      </c>
      <c r="P91" s="52">
        <v>26.02</v>
      </c>
      <c r="Q91" s="52">
        <v>4</v>
      </c>
      <c r="R91" s="48"/>
      <c r="S91" s="48"/>
      <c r="T91" s="48"/>
      <c r="U91" s="48"/>
      <c r="V91" s="49" t="s">
        <v>67</v>
      </c>
      <c r="W91" s="7">
        <f t="shared" si="19"/>
        <v>15</v>
      </c>
      <c r="X91" s="2">
        <v>29</v>
      </c>
      <c r="Y91" s="7">
        <f ca="1">IFERROR(__xludf.DUMMYFUNCTION("COUNTUNIQUE(L91,N91,P91,D91,F91,H91,J91,R91,T91)"),7)</f>
        <v>7</v>
      </c>
      <c r="Z91" s="7">
        <f t="shared" si="0"/>
        <v>5</v>
      </c>
      <c r="AA91" s="2">
        <v>12</v>
      </c>
      <c r="AB91" s="50">
        <f t="shared" si="15"/>
        <v>18</v>
      </c>
      <c r="AC91" s="51">
        <f t="shared" si="1"/>
        <v>0.83333333333333337</v>
      </c>
    </row>
    <row r="92" spans="1:29" ht="13.8">
      <c r="A92" s="72">
        <v>116</v>
      </c>
      <c r="B92" s="73" t="s">
        <v>105</v>
      </c>
      <c r="C92" s="45">
        <v>16</v>
      </c>
      <c r="D92" s="46" t="s">
        <v>88</v>
      </c>
      <c r="E92" s="46">
        <v>1</v>
      </c>
      <c r="F92" s="46">
        <v>14.02</v>
      </c>
      <c r="G92" s="46">
        <v>3</v>
      </c>
      <c r="H92" s="46">
        <v>17.02</v>
      </c>
      <c r="I92" s="46">
        <v>2</v>
      </c>
      <c r="J92" s="46">
        <v>20.02</v>
      </c>
      <c r="K92" s="46">
        <v>3</v>
      </c>
      <c r="L92" s="52">
        <v>24.02</v>
      </c>
      <c r="M92" s="46">
        <v>2</v>
      </c>
      <c r="N92" s="48"/>
      <c r="O92" s="48"/>
      <c r="P92" s="48"/>
      <c r="Q92" s="48"/>
      <c r="R92" s="48"/>
      <c r="S92" s="48"/>
      <c r="T92" s="48"/>
      <c r="U92" s="48"/>
      <c r="V92" s="49" t="s">
        <v>67</v>
      </c>
      <c r="W92" s="7">
        <f t="shared" si="19"/>
        <v>11</v>
      </c>
      <c r="X92" s="2">
        <v>29</v>
      </c>
      <c r="Y92" s="7">
        <f ca="1">IFERROR(__xludf.DUMMYFUNCTION("COUNTUNIQUE(L92,N92,P92,D92,F92,H92,J92,R92,T92)"),5)</f>
        <v>5</v>
      </c>
      <c r="Z92" s="7">
        <f t="shared" si="0"/>
        <v>6</v>
      </c>
      <c r="AA92" s="2">
        <v>14</v>
      </c>
      <c r="AB92" s="50">
        <f t="shared" si="15"/>
        <v>16</v>
      </c>
      <c r="AC92" s="51">
        <f t="shared" si="1"/>
        <v>0.6875</v>
      </c>
    </row>
    <row r="93" spans="1:29" ht="13.8">
      <c r="A93" s="72">
        <v>117</v>
      </c>
      <c r="B93" s="73" t="s">
        <v>105</v>
      </c>
      <c r="C93" s="45">
        <v>17</v>
      </c>
      <c r="D93" s="46">
        <v>14.02</v>
      </c>
      <c r="E93" s="46">
        <v>4</v>
      </c>
      <c r="F93" s="46">
        <v>17.02</v>
      </c>
      <c r="G93" s="46">
        <v>3</v>
      </c>
      <c r="H93" s="46">
        <v>21.02</v>
      </c>
      <c r="I93" s="46">
        <v>1</v>
      </c>
      <c r="J93" s="46">
        <v>23.02</v>
      </c>
      <c r="K93" s="46">
        <v>2</v>
      </c>
      <c r="L93" s="47"/>
      <c r="M93" s="47"/>
      <c r="N93" s="48"/>
      <c r="O93" s="48"/>
      <c r="P93" s="48"/>
      <c r="Q93" s="48"/>
      <c r="R93" s="48"/>
      <c r="S93" s="48"/>
      <c r="T93" s="48"/>
      <c r="U93" s="48"/>
      <c r="V93" s="49" t="s">
        <v>67</v>
      </c>
      <c r="W93" s="7">
        <f>SUM(U93,Q93,M93,O93,K93,I93,G93,E93)</f>
        <v>10</v>
      </c>
      <c r="X93" s="2">
        <v>29</v>
      </c>
      <c r="Y93" s="7">
        <f ca="1">IFERROR(__xludf.DUMMYFUNCTION("COUNTUNIQUE(L93,N93,P93,D93,F93,H93,J93,R93,T93)"),4)</f>
        <v>4</v>
      </c>
      <c r="Z93" s="7">
        <f t="shared" si="0"/>
        <v>8</v>
      </c>
      <c r="AA93" s="2">
        <v>17</v>
      </c>
      <c r="AB93" s="50">
        <f t="shared" si="15"/>
        <v>13</v>
      </c>
      <c r="AC93" s="51">
        <f t="shared" si="1"/>
        <v>0.76923076923076927</v>
      </c>
    </row>
    <row r="94" spans="1:29" ht="13.8">
      <c r="A94" s="72">
        <v>118</v>
      </c>
      <c r="B94" s="73" t="s">
        <v>105</v>
      </c>
      <c r="C94" s="45">
        <v>18</v>
      </c>
      <c r="D94" s="46">
        <v>12.02</v>
      </c>
      <c r="E94" s="46">
        <v>1</v>
      </c>
      <c r="F94" s="46">
        <v>14.02</v>
      </c>
      <c r="G94" s="46">
        <v>2</v>
      </c>
      <c r="H94" s="46">
        <v>21.02</v>
      </c>
      <c r="I94" s="46">
        <v>2</v>
      </c>
      <c r="J94" s="52">
        <v>24.02</v>
      </c>
      <c r="K94" s="46">
        <v>2</v>
      </c>
      <c r="L94" s="47"/>
      <c r="M94" s="47"/>
      <c r="N94" s="48"/>
      <c r="O94" s="48"/>
      <c r="P94" s="48"/>
      <c r="Q94" s="48"/>
      <c r="R94" s="48"/>
      <c r="S94" s="48"/>
      <c r="T94" s="48"/>
      <c r="U94" s="48"/>
      <c r="V94" s="49" t="s">
        <v>67</v>
      </c>
      <c r="W94" s="7">
        <f t="shared" ref="W94:W97" si="20">SUM(U94,S94,Q94,O94,M94,K94,I94,G94,E94)</f>
        <v>7</v>
      </c>
      <c r="X94" s="2">
        <v>29</v>
      </c>
      <c r="Y94" s="7">
        <f ca="1">IFERROR(__xludf.DUMMYFUNCTION("COUNTUNIQUE(L94,N94,P94,D94,F94,H94,J94,R94,T94)"),4)</f>
        <v>4</v>
      </c>
      <c r="Z94" s="7">
        <f t="shared" si="0"/>
        <v>5</v>
      </c>
      <c r="AA94" s="2">
        <v>15</v>
      </c>
      <c r="AB94" s="50">
        <f t="shared" si="15"/>
        <v>15</v>
      </c>
      <c r="AC94" s="51">
        <f t="shared" si="1"/>
        <v>0.46666666666666667</v>
      </c>
    </row>
    <row r="95" spans="1:29" ht="13.8">
      <c r="A95" s="72">
        <v>119</v>
      </c>
      <c r="B95" s="73" t="s">
        <v>105</v>
      </c>
      <c r="C95" s="45">
        <v>19</v>
      </c>
      <c r="D95" s="46">
        <v>10.02</v>
      </c>
      <c r="E95" s="46">
        <v>1</v>
      </c>
      <c r="F95" s="46">
        <v>13.02</v>
      </c>
      <c r="G95" s="46">
        <v>5</v>
      </c>
      <c r="H95" s="46">
        <v>17.02</v>
      </c>
      <c r="I95" s="46">
        <v>3</v>
      </c>
      <c r="J95" s="46">
        <v>20.02</v>
      </c>
      <c r="K95" s="46">
        <v>1</v>
      </c>
      <c r="L95" s="46">
        <v>23.02</v>
      </c>
      <c r="M95" s="46">
        <v>2</v>
      </c>
      <c r="N95" s="48"/>
      <c r="O95" s="48"/>
      <c r="P95" s="48"/>
      <c r="Q95" s="48"/>
      <c r="R95" s="48"/>
      <c r="S95" s="48"/>
      <c r="T95" s="48"/>
      <c r="U95" s="48"/>
      <c r="V95" s="49" t="s">
        <v>67</v>
      </c>
      <c r="W95" s="7">
        <f t="shared" si="20"/>
        <v>12</v>
      </c>
      <c r="X95" s="2">
        <v>29</v>
      </c>
      <c r="Y95" s="7">
        <f ca="1">IFERROR(__xludf.DUMMYFUNCTION("COUNTUNIQUE(L95,N95,P95,D95,F95,H95,J95,R95,T95)"),5)</f>
        <v>5</v>
      </c>
      <c r="Z95" s="7">
        <f t="shared" si="0"/>
        <v>9</v>
      </c>
      <c r="AA95" s="2">
        <v>13</v>
      </c>
      <c r="AB95" s="50">
        <f t="shared" si="15"/>
        <v>17</v>
      </c>
      <c r="AC95" s="51">
        <f t="shared" si="1"/>
        <v>0.70588235294117652</v>
      </c>
    </row>
    <row r="96" spans="1:29" ht="13.8">
      <c r="A96" s="72">
        <v>120</v>
      </c>
      <c r="B96" s="73" t="s">
        <v>105</v>
      </c>
      <c r="C96" s="45">
        <v>20</v>
      </c>
      <c r="D96" s="46">
        <v>10.02</v>
      </c>
      <c r="E96" s="46">
        <v>2</v>
      </c>
      <c r="F96" s="46">
        <v>13.02</v>
      </c>
      <c r="G96" s="46">
        <v>4</v>
      </c>
      <c r="H96" s="46">
        <v>17.02</v>
      </c>
      <c r="I96" s="46">
        <v>3</v>
      </c>
      <c r="J96" s="46">
        <v>20.02</v>
      </c>
      <c r="K96" s="46">
        <v>2</v>
      </c>
      <c r="L96" s="46">
        <v>23.02</v>
      </c>
      <c r="M96" s="46">
        <v>2</v>
      </c>
      <c r="N96" s="48"/>
      <c r="O96" s="48"/>
      <c r="P96" s="48"/>
      <c r="Q96" s="48"/>
      <c r="R96" s="48"/>
      <c r="S96" s="48"/>
      <c r="T96" s="48"/>
      <c r="U96" s="48"/>
      <c r="V96" s="49" t="s">
        <v>67</v>
      </c>
      <c r="W96" s="7">
        <f t="shared" si="20"/>
        <v>13</v>
      </c>
      <c r="X96" s="2">
        <v>29</v>
      </c>
      <c r="Y96" s="7">
        <f ca="1">IFERROR(__xludf.DUMMYFUNCTION("COUNTUNIQUE(L96,N96,P96,D96,F96,H96,J96,R96,T96)"),5)</f>
        <v>5</v>
      </c>
      <c r="Z96" s="7">
        <f t="shared" si="0"/>
        <v>9</v>
      </c>
      <c r="AA96" s="2">
        <v>13</v>
      </c>
      <c r="AB96" s="50">
        <f t="shared" si="15"/>
        <v>17</v>
      </c>
      <c r="AC96" s="51">
        <f t="shared" si="1"/>
        <v>0.76470588235294112</v>
      </c>
    </row>
    <row r="97" spans="1:30" ht="13.8">
      <c r="A97" s="72">
        <v>126</v>
      </c>
      <c r="B97" s="73" t="s">
        <v>105</v>
      </c>
      <c r="C97" s="45">
        <v>21</v>
      </c>
      <c r="D97" s="46" t="s">
        <v>77</v>
      </c>
      <c r="E97" s="46">
        <v>2</v>
      </c>
      <c r="F97" s="46">
        <v>12.02</v>
      </c>
      <c r="G97" s="46">
        <v>4</v>
      </c>
      <c r="H97" s="46">
        <v>16.02</v>
      </c>
      <c r="I97" s="46">
        <v>1</v>
      </c>
      <c r="J97" s="46">
        <v>19.02</v>
      </c>
      <c r="K97" s="46">
        <v>2</v>
      </c>
      <c r="L97" s="46">
        <v>20.02</v>
      </c>
      <c r="M97" s="46">
        <v>1</v>
      </c>
      <c r="N97" s="52">
        <v>22.02</v>
      </c>
      <c r="O97" s="52">
        <v>3</v>
      </c>
      <c r="P97" s="52">
        <v>26.02</v>
      </c>
      <c r="Q97" s="52">
        <v>3</v>
      </c>
      <c r="R97" s="48"/>
      <c r="S97" s="48"/>
      <c r="T97" s="48"/>
      <c r="U97" s="48"/>
      <c r="V97" s="49" t="s">
        <v>67</v>
      </c>
      <c r="W97" s="7">
        <f t="shared" si="20"/>
        <v>16</v>
      </c>
      <c r="X97" s="2">
        <v>29</v>
      </c>
      <c r="Y97" s="7">
        <f ca="1">IFERROR(__xludf.DUMMYFUNCTION("COUNTUNIQUE(L97,N97,P97,D97,F97,H97,J97,R97,T97)"),7)</f>
        <v>7</v>
      </c>
      <c r="Z97" s="7">
        <f t="shared" si="0"/>
        <v>7</v>
      </c>
      <c r="AA97" s="2">
        <v>12</v>
      </c>
      <c r="AB97" s="50">
        <f t="shared" si="15"/>
        <v>18</v>
      </c>
      <c r="AC97" s="51">
        <f t="shared" si="1"/>
        <v>0.88888888888888884</v>
      </c>
    </row>
    <row r="98" spans="1:30" ht="13.8">
      <c r="A98" s="72">
        <v>127</v>
      </c>
      <c r="B98" s="73" t="s">
        <v>105</v>
      </c>
      <c r="C98" s="45">
        <v>22</v>
      </c>
      <c r="D98" s="46" t="s">
        <v>99</v>
      </c>
      <c r="E98" s="46">
        <v>1</v>
      </c>
      <c r="F98" s="46" t="s">
        <v>88</v>
      </c>
      <c r="G98" s="46">
        <v>2</v>
      </c>
      <c r="H98" s="46">
        <v>14.02</v>
      </c>
      <c r="I98" s="46">
        <v>2</v>
      </c>
      <c r="J98" s="46">
        <v>18.02</v>
      </c>
      <c r="K98" s="46">
        <v>3</v>
      </c>
      <c r="L98" s="46">
        <v>21.02</v>
      </c>
      <c r="M98" s="46">
        <v>2</v>
      </c>
      <c r="N98" s="52">
        <v>22.02</v>
      </c>
      <c r="O98" s="52">
        <v>1</v>
      </c>
      <c r="P98" s="52">
        <v>25.02</v>
      </c>
      <c r="Q98" s="52">
        <v>2</v>
      </c>
      <c r="R98" s="48"/>
      <c r="S98" s="48"/>
      <c r="T98" s="48"/>
      <c r="U98" s="48"/>
      <c r="V98" s="49" t="s">
        <v>67</v>
      </c>
      <c r="W98" s="7">
        <f>SUM(U98,Q98,O98,M98,K98,I98,G98,E98)</f>
        <v>13</v>
      </c>
      <c r="X98" s="2">
        <v>29</v>
      </c>
      <c r="Y98" s="7">
        <f ca="1">IFERROR(__xludf.DUMMYFUNCTION("COUNTUNIQUE(L98,N98,P98,D98,F98,H98,J98,R98,T98)"),7)</f>
        <v>7</v>
      </c>
      <c r="Z98" s="7">
        <f t="shared" si="0"/>
        <v>5</v>
      </c>
      <c r="AA98" s="2">
        <v>11</v>
      </c>
      <c r="AB98" s="50">
        <f t="shared" si="15"/>
        <v>19</v>
      </c>
      <c r="AC98" s="51">
        <f t="shared" si="1"/>
        <v>0.68421052631578949</v>
      </c>
    </row>
    <row r="99" spans="1:30" ht="13.8">
      <c r="A99" s="72">
        <v>128</v>
      </c>
      <c r="B99" s="73" t="s">
        <v>105</v>
      </c>
      <c r="C99" s="45">
        <v>23</v>
      </c>
      <c r="D99" s="46" t="s">
        <v>106</v>
      </c>
      <c r="E99" s="46">
        <v>2</v>
      </c>
      <c r="F99" s="46" t="s">
        <v>88</v>
      </c>
      <c r="G99" s="46">
        <v>1</v>
      </c>
      <c r="H99" s="46">
        <v>14.02</v>
      </c>
      <c r="I99" s="46">
        <v>3</v>
      </c>
      <c r="J99" s="46">
        <v>17.02</v>
      </c>
      <c r="K99" s="46">
        <v>3</v>
      </c>
      <c r="L99" s="46">
        <v>20.02</v>
      </c>
      <c r="M99" s="46">
        <v>1</v>
      </c>
      <c r="N99" s="52">
        <v>23.02</v>
      </c>
      <c r="O99" s="52">
        <v>3</v>
      </c>
      <c r="P99" s="48"/>
      <c r="Q99" s="48"/>
      <c r="R99" s="48"/>
      <c r="S99" s="48"/>
      <c r="T99" s="48"/>
      <c r="U99" s="48"/>
      <c r="V99" s="71" t="s">
        <v>67</v>
      </c>
      <c r="W99" s="7">
        <f t="shared" ref="W99:W100" si="21">SUM(U99,S99,Q99,O99,M99,K99,I99,G99,E99)</f>
        <v>13</v>
      </c>
      <c r="X99" s="2">
        <v>29</v>
      </c>
      <c r="Y99" s="7">
        <f ca="1">IFERROR(__xludf.DUMMYFUNCTION("COUNTUNIQUE(L99,N99,P99,D99,F99,H99,J99,R99,T99)"),6)</f>
        <v>6</v>
      </c>
      <c r="Z99" s="7">
        <f t="shared" si="0"/>
        <v>6</v>
      </c>
      <c r="AA99" s="2">
        <v>11</v>
      </c>
      <c r="AB99" s="50">
        <f t="shared" si="15"/>
        <v>19</v>
      </c>
      <c r="AC99" s="51">
        <f t="shared" si="1"/>
        <v>0.68421052631578949</v>
      </c>
    </row>
    <row r="100" spans="1:30" ht="13.8">
      <c r="A100" s="72">
        <v>129</v>
      </c>
      <c r="B100" s="73" t="s">
        <v>105</v>
      </c>
      <c r="C100" s="45">
        <v>24</v>
      </c>
      <c r="D100" s="46" t="s">
        <v>77</v>
      </c>
      <c r="E100" s="46">
        <v>1</v>
      </c>
      <c r="F100" s="46">
        <v>12.02</v>
      </c>
      <c r="G100" s="46">
        <v>2</v>
      </c>
      <c r="H100" s="46">
        <v>16.02</v>
      </c>
      <c r="I100" s="46">
        <v>3</v>
      </c>
      <c r="J100" s="46">
        <v>19.02</v>
      </c>
      <c r="K100" s="46">
        <v>2</v>
      </c>
      <c r="L100" s="46">
        <v>23.02</v>
      </c>
      <c r="M100" s="46">
        <v>2</v>
      </c>
      <c r="N100" s="52">
        <v>26.02</v>
      </c>
      <c r="O100" s="52">
        <v>3</v>
      </c>
      <c r="P100" s="48"/>
      <c r="Q100" s="48"/>
      <c r="R100" s="48"/>
      <c r="S100" s="48"/>
      <c r="T100" s="48"/>
      <c r="U100" s="48"/>
      <c r="V100" s="71" t="s">
        <v>67</v>
      </c>
      <c r="W100" s="7">
        <f t="shared" si="21"/>
        <v>13</v>
      </c>
      <c r="X100" s="2">
        <v>29</v>
      </c>
      <c r="Y100" s="7">
        <f ca="1">IFERROR(__xludf.DUMMYFUNCTION("COUNTUNIQUE(L100,N100,P100,D100,F100,H100,J100,R100,T100)"),6)</f>
        <v>6</v>
      </c>
      <c r="Z100" s="7">
        <f t="shared" si="0"/>
        <v>6</v>
      </c>
      <c r="AA100" s="2">
        <v>12</v>
      </c>
      <c r="AB100" s="50">
        <f t="shared" si="15"/>
        <v>18</v>
      </c>
      <c r="AC100" s="51">
        <f t="shared" si="1"/>
        <v>0.72222222222222221</v>
      </c>
    </row>
    <row r="101" spans="1:30" ht="13.8">
      <c r="A101" s="75">
        <v>130</v>
      </c>
      <c r="B101" s="76" t="s">
        <v>105</v>
      </c>
      <c r="C101" s="59">
        <v>25</v>
      </c>
      <c r="D101" s="79"/>
      <c r="E101" s="80"/>
      <c r="F101" s="80"/>
      <c r="G101" s="80"/>
      <c r="H101" s="80"/>
      <c r="I101" s="80"/>
      <c r="J101" s="80"/>
      <c r="K101" s="80"/>
      <c r="L101" s="80"/>
      <c r="M101" s="80"/>
      <c r="N101" s="62"/>
      <c r="O101" s="62"/>
      <c r="P101" s="62"/>
      <c r="Q101" s="62"/>
      <c r="R101" s="62"/>
      <c r="S101" s="62"/>
      <c r="T101" s="62"/>
      <c r="U101" s="62"/>
      <c r="V101" s="71" t="s">
        <v>107</v>
      </c>
      <c r="W101" s="7">
        <f t="shared" ref="W101:W104" si="22">SUM(U101,E101)</f>
        <v>0</v>
      </c>
      <c r="X101" s="2">
        <v>2</v>
      </c>
      <c r="Y101" s="7">
        <f ca="1">IFERROR(__xludf.DUMMYFUNCTION("COUNTUNIQUE(L101,N101,P101,D101,F101,H101,J101,R101,T101)"),0)</f>
        <v>0</v>
      </c>
      <c r="Z101" s="7">
        <f t="shared" si="0"/>
        <v>0</v>
      </c>
      <c r="AA101" s="2">
        <v>0</v>
      </c>
      <c r="AB101" s="50">
        <f t="shared" si="15"/>
        <v>3</v>
      </c>
      <c r="AC101" s="81">
        <f t="shared" si="1"/>
        <v>0</v>
      </c>
      <c r="AD101" s="82">
        <f>SUM(W77:W101)</f>
        <v>282</v>
      </c>
    </row>
    <row r="102" spans="1:30" ht="13.8">
      <c r="A102" s="83">
        <v>161</v>
      </c>
      <c r="B102" s="84" t="s">
        <v>139</v>
      </c>
      <c r="C102" s="45">
        <v>1</v>
      </c>
      <c r="D102" s="47"/>
      <c r="E102" s="85"/>
      <c r="F102" s="85"/>
      <c r="G102" s="85"/>
      <c r="H102" s="85"/>
      <c r="I102" s="85"/>
      <c r="J102" s="85"/>
      <c r="K102" s="85"/>
      <c r="L102" s="85"/>
      <c r="M102" s="85"/>
      <c r="N102" s="67"/>
      <c r="O102" s="67"/>
      <c r="P102" s="67"/>
      <c r="Q102" s="67"/>
      <c r="R102" s="67"/>
      <c r="S102" s="67"/>
      <c r="T102" s="67"/>
      <c r="U102" s="67"/>
      <c r="V102" s="71" t="s">
        <v>108</v>
      </c>
      <c r="W102" s="7">
        <f t="shared" si="22"/>
        <v>0</v>
      </c>
      <c r="X102" s="2">
        <v>7</v>
      </c>
      <c r="Y102" s="7">
        <f ca="1">IFERROR(__xludf.DUMMYFUNCTION("COUNTUNIQUE(L102,N102,P102,D102,F102,H102,J102,R102,T102)"),0)</f>
        <v>0</v>
      </c>
      <c r="Z102" s="7">
        <f t="shared" si="0"/>
        <v>0</v>
      </c>
      <c r="AA102" s="2">
        <v>0</v>
      </c>
      <c r="AB102" s="50">
        <f t="shared" si="15"/>
        <v>8</v>
      </c>
      <c r="AC102" s="51">
        <f t="shared" si="1"/>
        <v>0</v>
      </c>
    </row>
    <row r="103" spans="1:30" ht="13.8">
      <c r="A103" s="83">
        <v>162</v>
      </c>
      <c r="B103" s="84" t="s">
        <v>139</v>
      </c>
      <c r="C103" s="45">
        <v>2</v>
      </c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8"/>
      <c r="O103" s="48"/>
      <c r="P103" s="48"/>
      <c r="Q103" s="48"/>
      <c r="R103" s="48"/>
      <c r="S103" s="48"/>
      <c r="T103" s="48"/>
      <c r="U103" s="48"/>
      <c r="V103" s="71" t="s">
        <v>88</v>
      </c>
      <c r="W103" s="7">
        <f t="shared" si="22"/>
        <v>0</v>
      </c>
      <c r="X103" s="2">
        <v>14</v>
      </c>
      <c r="Y103" s="7">
        <f ca="1">IFERROR(__xludf.DUMMYFUNCTION("COUNTUNIQUE(L103,N103,P103,D103,F103,H103,J103,R103,T103)"),0)</f>
        <v>0</v>
      </c>
      <c r="Z103" s="7">
        <f t="shared" si="0"/>
        <v>0</v>
      </c>
      <c r="AA103" s="2">
        <v>0</v>
      </c>
      <c r="AB103" s="50">
        <f t="shared" si="15"/>
        <v>15</v>
      </c>
      <c r="AC103" s="51">
        <f t="shared" si="1"/>
        <v>0</v>
      </c>
    </row>
    <row r="104" spans="1:30" ht="13.8">
      <c r="A104" s="83">
        <v>163</v>
      </c>
      <c r="B104" s="84" t="s">
        <v>139</v>
      </c>
      <c r="C104" s="45">
        <v>3</v>
      </c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8"/>
      <c r="O104" s="48"/>
      <c r="P104" s="48"/>
      <c r="Q104" s="48"/>
      <c r="R104" s="48"/>
      <c r="S104" s="48"/>
      <c r="T104" s="48"/>
      <c r="U104" s="48"/>
      <c r="V104" s="49" t="s">
        <v>65</v>
      </c>
      <c r="W104" s="7">
        <f t="shared" si="22"/>
        <v>0</v>
      </c>
      <c r="X104" s="2">
        <v>15</v>
      </c>
      <c r="Y104" s="7">
        <f ca="1">IFERROR(__xludf.DUMMYFUNCTION("COUNTUNIQUE(L104,N104,P104,D104,F104,H104,J104,R104,T104)"),0)</f>
        <v>0</v>
      </c>
      <c r="Z104" s="7">
        <f t="shared" si="0"/>
        <v>0</v>
      </c>
      <c r="AA104" s="2">
        <v>0</v>
      </c>
      <c r="AB104" s="50">
        <f t="shared" si="15"/>
        <v>16</v>
      </c>
      <c r="AC104" s="51">
        <f t="shared" si="1"/>
        <v>0</v>
      </c>
    </row>
    <row r="105" spans="1:30" ht="13.8">
      <c r="A105" s="83">
        <v>164</v>
      </c>
      <c r="B105" s="84" t="s">
        <v>139</v>
      </c>
      <c r="C105" s="45">
        <v>4</v>
      </c>
      <c r="D105" s="46">
        <v>14.02</v>
      </c>
      <c r="E105" s="46">
        <v>3</v>
      </c>
      <c r="F105" s="46">
        <v>17.02</v>
      </c>
      <c r="G105" s="46">
        <v>2</v>
      </c>
      <c r="H105" s="46">
        <v>18.02</v>
      </c>
      <c r="I105" s="46">
        <v>2</v>
      </c>
      <c r="J105" s="46">
        <v>21.02</v>
      </c>
      <c r="K105" s="46">
        <v>1</v>
      </c>
      <c r="L105" s="52">
        <v>24.02</v>
      </c>
      <c r="M105" s="46">
        <v>1</v>
      </c>
      <c r="N105" s="48"/>
      <c r="O105" s="48"/>
      <c r="P105" s="48"/>
      <c r="Q105" s="48"/>
      <c r="R105" s="48"/>
      <c r="S105" s="48"/>
      <c r="T105" s="48"/>
      <c r="U105" s="48"/>
      <c r="V105" s="49" t="s">
        <v>67</v>
      </c>
      <c r="W105" s="7">
        <f>SUM(U105,S105,Q105,O105,M105,K105,I105,G105,E105)</f>
        <v>9</v>
      </c>
      <c r="X105" s="2">
        <v>29</v>
      </c>
      <c r="Y105" s="7">
        <f ca="1">IFERROR(__xludf.DUMMYFUNCTION("COUNTUNIQUE(L105,N105,P105,D105,F105,H105,J105,R105,T105)"),5)</f>
        <v>5</v>
      </c>
      <c r="Z105" s="7">
        <f t="shared" si="0"/>
        <v>7</v>
      </c>
      <c r="AA105" s="2">
        <v>17</v>
      </c>
      <c r="AB105" s="50">
        <f t="shared" si="15"/>
        <v>13</v>
      </c>
      <c r="AC105" s="51">
        <f t="shared" si="1"/>
        <v>0.69230769230769229</v>
      </c>
    </row>
    <row r="106" spans="1:30" ht="13.8">
      <c r="A106" s="83">
        <v>165</v>
      </c>
      <c r="B106" s="84" t="s">
        <v>139</v>
      </c>
      <c r="C106" s="45">
        <v>5</v>
      </c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8"/>
      <c r="O106" s="48"/>
      <c r="P106" s="48"/>
      <c r="Q106" s="48"/>
      <c r="R106" s="48"/>
      <c r="S106" s="48"/>
      <c r="T106" s="48"/>
      <c r="U106" s="48"/>
      <c r="V106" s="49" t="s">
        <v>108</v>
      </c>
      <c r="W106" s="7">
        <f>SUM(U106,E106)</f>
        <v>0</v>
      </c>
      <c r="X106" s="2">
        <v>7</v>
      </c>
      <c r="Y106" s="7">
        <f ca="1">IFERROR(__xludf.DUMMYFUNCTION("COUNTUNIQUE(L106,N106,P106,D106,F106,H106,J106,R106,T106)"),0)</f>
        <v>0</v>
      </c>
      <c r="Z106" s="7">
        <f t="shared" si="0"/>
        <v>0</v>
      </c>
      <c r="AA106" s="2">
        <v>0</v>
      </c>
      <c r="AB106" s="50">
        <f t="shared" si="15"/>
        <v>8</v>
      </c>
      <c r="AC106" s="51">
        <f t="shared" si="1"/>
        <v>0</v>
      </c>
    </row>
    <row r="107" spans="1:30" ht="13.8">
      <c r="A107" s="83">
        <v>166</v>
      </c>
      <c r="B107" s="84" t="s">
        <v>139</v>
      </c>
      <c r="C107" s="45">
        <v>6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8"/>
      <c r="O107" s="48"/>
      <c r="P107" s="48"/>
      <c r="Q107" s="48"/>
      <c r="R107" s="48"/>
      <c r="S107" s="48"/>
      <c r="T107" s="48"/>
      <c r="U107" s="48"/>
      <c r="V107" s="49" t="s">
        <v>104</v>
      </c>
      <c r="W107" s="7">
        <f>SUM(U107,E108)</f>
        <v>0</v>
      </c>
      <c r="X107" s="2">
        <v>5</v>
      </c>
      <c r="Y107" s="7">
        <f ca="1">IFERROR(__xludf.DUMMYFUNCTION("COUNTUNIQUE(L107,N107,P107,D107,F107,H107,J107,R107,T107)"),0)</f>
        <v>0</v>
      </c>
      <c r="Z107" s="7">
        <f t="shared" si="0"/>
        <v>0</v>
      </c>
      <c r="AA107" s="2">
        <v>0</v>
      </c>
      <c r="AB107" s="50">
        <f t="shared" si="15"/>
        <v>6</v>
      </c>
      <c r="AC107" s="51">
        <f t="shared" si="1"/>
        <v>0</v>
      </c>
    </row>
    <row r="108" spans="1:30" ht="13.8">
      <c r="A108" s="83">
        <v>167</v>
      </c>
      <c r="B108" s="84" t="s">
        <v>139</v>
      </c>
      <c r="C108" s="45">
        <v>7</v>
      </c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8"/>
      <c r="O108" s="48"/>
      <c r="P108" s="48"/>
      <c r="Q108" s="48"/>
      <c r="R108" s="48"/>
      <c r="S108" s="48"/>
      <c r="T108" s="48"/>
      <c r="U108" s="48"/>
      <c r="V108" s="49" t="s">
        <v>88</v>
      </c>
      <c r="W108" s="7">
        <f t="shared" ref="W108:W117" si="23">SUM(U108,E108)</f>
        <v>0</v>
      </c>
      <c r="X108" s="2">
        <v>14</v>
      </c>
      <c r="Y108" s="7">
        <f ca="1">IFERROR(__xludf.DUMMYFUNCTION("COUNTUNIQUE(L108,N108,P108,D108,F108,H108,J108,R108,T108)"),0)</f>
        <v>0</v>
      </c>
      <c r="Z108" s="7">
        <f t="shared" si="0"/>
        <v>0</v>
      </c>
      <c r="AA108" s="2">
        <v>0</v>
      </c>
      <c r="AB108" s="50">
        <f t="shared" si="15"/>
        <v>15</v>
      </c>
      <c r="AC108" s="51">
        <f t="shared" si="1"/>
        <v>0</v>
      </c>
    </row>
    <row r="109" spans="1:30" ht="13.8">
      <c r="A109" s="83">
        <v>168</v>
      </c>
      <c r="B109" s="84" t="s">
        <v>139</v>
      </c>
      <c r="C109" s="45">
        <v>8</v>
      </c>
      <c r="D109" s="46">
        <v>10.02</v>
      </c>
      <c r="E109" s="46">
        <v>2</v>
      </c>
      <c r="F109" s="47"/>
      <c r="G109" s="47"/>
      <c r="H109" s="47"/>
      <c r="I109" s="47"/>
      <c r="J109" s="47"/>
      <c r="K109" s="47"/>
      <c r="L109" s="47"/>
      <c r="M109" s="47"/>
      <c r="N109" s="48"/>
      <c r="O109" s="48"/>
      <c r="P109" s="48"/>
      <c r="Q109" s="48"/>
      <c r="R109" s="48"/>
      <c r="S109" s="48"/>
      <c r="T109" s="48"/>
      <c r="U109" s="48"/>
      <c r="V109" s="49" t="s">
        <v>88</v>
      </c>
      <c r="W109" s="7">
        <f t="shared" si="23"/>
        <v>2</v>
      </c>
      <c r="X109" s="2">
        <v>14</v>
      </c>
      <c r="Y109" s="7">
        <f ca="1">IFERROR(__xludf.DUMMYFUNCTION("COUNTUNIQUE(L109,N109,P109,D109,F109,H109,J109,R109,T109)"),1)</f>
        <v>1</v>
      </c>
      <c r="Z109" s="7">
        <f t="shared" si="0"/>
        <v>2</v>
      </c>
      <c r="AA109" s="2">
        <v>13</v>
      </c>
      <c r="AB109" s="50">
        <f t="shared" si="15"/>
        <v>2</v>
      </c>
      <c r="AC109" s="51">
        <f t="shared" si="1"/>
        <v>1</v>
      </c>
    </row>
    <row r="110" spans="1:30" ht="13.8">
      <c r="A110" s="83">
        <v>169</v>
      </c>
      <c r="B110" s="84" t="s">
        <v>139</v>
      </c>
      <c r="C110" s="45">
        <v>9</v>
      </c>
      <c r="D110" s="46">
        <v>10.02</v>
      </c>
      <c r="E110" s="46">
        <v>2</v>
      </c>
      <c r="F110" s="47"/>
      <c r="G110" s="47"/>
      <c r="H110" s="47"/>
      <c r="I110" s="47"/>
      <c r="J110" s="47"/>
      <c r="K110" s="47"/>
      <c r="L110" s="47"/>
      <c r="M110" s="47"/>
      <c r="N110" s="48"/>
      <c r="O110" s="48"/>
      <c r="P110" s="48"/>
      <c r="Q110" s="48"/>
      <c r="R110" s="48"/>
      <c r="S110" s="48"/>
      <c r="T110" s="48"/>
      <c r="U110" s="48"/>
      <c r="V110" s="49" t="s">
        <v>65</v>
      </c>
      <c r="W110" s="7">
        <f t="shared" si="23"/>
        <v>2</v>
      </c>
      <c r="X110" s="2">
        <v>15</v>
      </c>
      <c r="Y110" s="7">
        <f ca="1">IFERROR(__xludf.DUMMYFUNCTION("COUNTUNIQUE(L110,N110,P110,D110,F110,H110,J110,R110,T110)"),1)</f>
        <v>1</v>
      </c>
      <c r="Z110" s="7">
        <f t="shared" si="0"/>
        <v>2</v>
      </c>
      <c r="AA110" s="2">
        <v>13</v>
      </c>
      <c r="AB110" s="50">
        <f t="shared" si="15"/>
        <v>3</v>
      </c>
      <c r="AC110" s="51">
        <f t="shared" si="1"/>
        <v>0.66666666666666663</v>
      </c>
    </row>
    <row r="111" spans="1:30" ht="13.8">
      <c r="A111" s="83">
        <v>170</v>
      </c>
      <c r="B111" s="84" t="s">
        <v>139</v>
      </c>
      <c r="C111" s="45">
        <v>10</v>
      </c>
      <c r="D111" s="46">
        <v>10.02</v>
      </c>
      <c r="E111" s="46">
        <v>2</v>
      </c>
      <c r="F111" s="47"/>
      <c r="G111" s="47"/>
      <c r="H111" s="47"/>
      <c r="I111" s="47"/>
      <c r="J111" s="47"/>
      <c r="K111" s="47"/>
      <c r="L111" s="47"/>
      <c r="M111" s="47"/>
      <c r="N111" s="48"/>
      <c r="O111" s="48"/>
      <c r="P111" s="48"/>
      <c r="Q111" s="48"/>
      <c r="R111" s="48"/>
      <c r="S111" s="48"/>
      <c r="T111" s="48"/>
      <c r="U111" s="48"/>
      <c r="V111" s="49" t="s">
        <v>109</v>
      </c>
      <c r="W111" s="7">
        <f t="shared" si="23"/>
        <v>2</v>
      </c>
      <c r="X111" s="2">
        <v>13</v>
      </c>
      <c r="Y111" s="7">
        <f ca="1">IFERROR(__xludf.DUMMYFUNCTION("COUNTUNIQUE(L111,N111,P111,D111,F111,H111,J111,R111,T111)"),1)</f>
        <v>1</v>
      </c>
      <c r="Z111" s="7">
        <f t="shared" si="0"/>
        <v>2</v>
      </c>
      <c r="AA111" s="2">
        <v>13</v>
      </c>
      <c r="AB111" s="50">
        <f t="shared" si="15"/>
        <v>1</v>
      </c>
      <c r="AC111" s="51">
        <f t="shared" si="1"/>
        <v>2</v>
      </c>
    </row>
    <row r="112" spans="1:30" ht="13.8">
      <c r="A112" s="83">
        <v>171</v>
      </c>
      <c r="B112" s="84" t="s">
        <v>139</v>
      </c>
      <c r="C112" s="45">
        <v>11</v>
      </c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8"/>
      <c r="O112" s="48"/>
      <c r="P112" s="48"/>
      <c r="Q112" s="48"/>
      <c r="R112" s="48"/>
      <c r="S112" s="48"/>
      <c r="T112" s="48"/>
      <c r="U112" s="48"/>
      <c r="V112" s="49" t="s">
        <v>88</v>
      </c>
      <c r="W112" s="7">
        <f t="shared" si="23"/>
        <v>0</v>
      </c>
      <c r="X112" s="2">
        <v>14</v>
      </c>
      <c r="Y112" s="7">
        <f ca="1">IFERROR(__xludf.DUMMYFUNCTION("COUNTUNIQUE(L112,N112,P112,D112,F112,H112,J112,R112,T112)"),0)</f>
        <v>0</v>
      </c>
      <c r="Z112" s="7">
        <f t="shared" si="0"/>
        <v>0</v>
      </c>
      <c r="AA112" s="2">
        <v>0</v>
      </c>
      <c r="AB112" s="50">
        <f t="shared" si="15"/>
        <v>15</v>
      </c>
      <c r="AC112" s="51">
        <f t="shared" si="1"/>
        <v>0</v>
      </c>
    </row>
    <row r="113" spans="1:30" ht="13.8">
      <c r="A113" s="83">
        <v>172</v>
      </c>
      <c r="B113" s="84" t="s">
        <v>139</v>
      </c>
      <c r="C113" s="45">
        <v>12</v>
      </c>
      <c r="D113" s="46" t="s">
        <v>88</v>
      </c>
      <c r="E113" s="46">
        <v>3</v>
      </c>
      <c r="F113" s="47"/>
      <c r="G113" s="47"/>
      <c r="H113" s="47"/>
      <c r="I113" s="47"/>
      <c r="J113" s="47"/>
      <c r="K113" s="47"/>
      <c r="L113" s="47"/>
      <c r="M113" s="47"/>
      <c r="N113" s="48"/>
      <c r="O113" s="48"/>
      <c r="P113" s="48"/>
      <c r="Q113" s="48"/>
      <c r="R113" s="48"/>
      <c r="S113" s="48"/>
      <c r="T113" s="48"/>
      <c r="U113" s="48"/>
      <c r="V113" s="49" t="s">
        <v>65</v>
      </c>
      <c r="W113" s="7">
        <f t="shared" si="23"/>
        <v>3</v>
      </c>
      <c r="X113" s="2">
        <v>15</v>
      </c>
      <c r="Y113" s="7">
        <f ca="1">IFERROR(__xludf.DUMMYFUNCTION("COUNTUNIQUE(L113,N113,P113,D113,F113,H113,J113,R113,T113)"),1)</f>
        <v>1</v>
      </c>
      <c r="Z113" s="7">
        <f t="shared" si="0"/>
        <v>3</v>
      </c>
      <c r="AA113" s="2">
        <v>14</v>
      </c>
      <c r="AB113" s="50">
        <f t="shared" si="15"/>
        <v>2</v>
      </c>
      <c r="AC113" s="51">
        <f t="shared" si="1"/>
        <v>1.5</v>
      </c>
    </row>
    <row r="114" spans="1:30" ht="13.8">
      <c r="A114" s="83">
        <v>173</v>
      </c>
      <c r="B114" s="84" t="s">
        <v>139</v>
      </c>
      <c r="C114" s="45">
        <v>13</v>
      </c>
      <c r="D114" s="46">
        <v>10.02</v>
      </c>
      <c r="E114" s="46">
        <v>1</v>
      </c>
      <c r="F114" s="47"/>
      <c r="G114" s="47"/>
      <c r="H114" s="47"/>
      <c r="I114" s="47"/>
      <c r="J114" s="47"/>
      <c r="K114" s="47"/>
      <c r="L114" s="47"/>
      <c r="M114" s="47"/>
      <c r="N114" s="48"/>
      <c r="O114" s="48"/>
      <c r="P114" s="48"/>
      <c r="Q114" s="48"/>
      <c r="R114" s="48"/>
      <c r="S114" s="48"/>
      <c r="T114" s="48"/>
      <c r="U114" s="48"/>
      <c r="V114" s="49" t="s">
        <v>65</v>
      </c>
      <c r="W114" s="7">
        <f t="shared" si="23"/>
        <v>1</v>
      </c>
      <c r="X114" s="2">
        <v>15</v>
      </c>
      <c r="Y114" s="7">
        <f ca="1">IFERROR(__xludf.DUMMYFUNCTION("COUNTUNIQUE(L114,N114,P114,D114,F114,H114,J114,R114,T114)"),1)</f>
        <v>1</v>
      </c>
      <c r="Z114" s="7">
        <f t="shared" si="0"/>
        <v>1</v>
      </c>
      <c r="AA114" s="2">
        <v>13</v>
      </c>
      <c r="AB114" s="50">
        <f t="shared" si="15"/>
        <v>3</v>
      </c>
      <c r="AC114" s="51">
        <f t="shared" si="1"/>
        <v>0.33333333333333331</v>
      </c>
    </row>
    <row r="115" spans="1:30" ht="13.8">
      <c r="A115" s="83">
        <v>174</v>
      </c>
      <c r="B115" s="84" t="s">
        <v>139</v>
      </c>
      <c r="C115" s="45">
        <v>14</v>
      </c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8"/>
      <c r="O115" s="48"/>
      <c r="P115" s="48"/>
      <c r="Q115" s="48"/>
      <c r="R115" s="48"/>
      <c r="S115" s="48"/>
      <c r="T115" s="48"/>
      <c r="U115" s="48"/>
      <c r="V115" s="49" t="s">
        <v>103</v>
      </c>
      <c r="W115" s="7">
        <f t="shared" si="23"/>
        <v>0</v>
      </c>
      <c r="X115" s="2">
        <v>9</v>
      </c>
      <c r="Y115" s="7">
        <f ca="1">IFERROR(__xludf.DUMMYFUNCTION("COUNTUNIQUE(L115,N115,P115,D115,F115,H115,J115,R115,T115)"),0)</f>
        <v>0</v>
      </c>
      <c r="Z115" s="7">
        <f t="shared" si="0"/>
        <v>0</v>
      </c>
      <c r="AA115" s="2">
        <v>0</v>
      </c>
      <c r="AB115" s="50">
        <f t="shared" si="15"/>
        <v>10</v>
      </c>
      <c r="AC115" s="51">
        <f t="shared" si="1"/>
        <v>0</v>
      </c>
    </row>
    <row r="116" spans="1:30" ht="13.8">
      <c r="A116" s="83">
        <v>175</v>
      </c>
      <c r="B116" s="84" t="s">
        <v>139</v>
      </c>
      <c r="C116" s="45">
        <v>15</v>
      </c>
      <c r="D116" s="46">
        <v>10.02</v>
      </c>
      <c r="E116" s="46">
        <v>2</v>
      </c>
      <c r="F116" s="47"/>
      <c r="G116" s="47"/>
      <c r="H116" s="47"/>
      <c r="I116" s="47"/>
      <c r="J116" s="47"/>
      <c r="K116" s="47"/>
      <c r="L116" s="47"/>
      <c r="M116" s="47"/>
      <c r="N116" s="48"/>
      <c r="O116" s="48"/>
      <c r="P116" s="48"/>
      <c r="Q116" s="48"/>
      <c r="R116" s="48"/>
      <c r="S116" s="48"/>
      <c r="T116" s="48"/>
      <c r="U116" s="48"/>
      <c r="V116" s="49" t="s">
        <v>109</v>
      </c>
      <c r="W116" s="7">
        <f t="shared" si="23"/>
        <v>2</v>
      </c>
      <c r="X116" s="2">
        <v>13</v>
      </c>
      <c r="Y116" s="7">
        <f ca="1">IFERROR(__xludf.DUMMYFUNCTION("COUNTUNIQUE(L116,N116,P116,D116,F116,H116,J116,R116,T116)"),1)</f>
        <v>1</v>
      </c>
      <c r="Z116" s="7">
        <f t="shared" si="0"/>
        <v>2</v>
      </c>
      <c r="AA116" s="2">
        <v>13</v>
      </c>
      <c r="AB116" s="50">
        <f t="shared" si="15"/>
        <v>1</v>
      </c>
      <c r="AC116" s="51">
        <f t="shared" si="1"/>
        <v>2</v>
      </c>
    </row>
    <row r="117" spans="1:30" ht="13.8">
      <c r="A117" s="83">
        <v>176</v>
      </c>
      <c r="B117" s="84" t="s">
        <v>139</v>
      </c>
      <c r="C117" s="45">
        <v>16</v>
      </c>
      <c r="D117" s="46" t="s">
        <v>88</v>
      </c>
      <c r="E117" s="46">
        <v>2</v>
      </c>
      <c r="F117" s="47"/>
      <c r="G117" s="47"/>
      <c r="H117" s="47"/>
      <c r="I117" s="47"/>
      <c r="J117" s="47"/>
      <c r="K117" s="47"/>
      <c r="L117" s="47"/>
      <c r="M117" s="47"/>
      <c r="N117" s="48"/>
      <c r="O117" s="48"/>
      <c r="P117" s="48"/>
      <c r="Q117" s="48"/>
      <c r="R117" s="48"/>
      <c r="S117" s="48"/>
      <c r="T117" s="48"/>
      <c r="U117" s="48"/>
      <c r="V117" s="49" t="s">
        <v>71</v>
      </c>
      <c r="W117" s="7">
        <f t="shared" si="23"/>
        <v>2</v>
      </c>
      <c r="X117" s="2">
        <v>16</v>
      </c>
      <c r="Y117" s="7">
        <f ca="1">IFERROR(__xludf.DUMMYFUNCTION("COUNTUNIQUE(L117,N117,P117,D117,F117,H117,J117,R117,T117)"),1)</f>
        <v>1</v>
      </c>
      <c r="Z117" s="7">
        <f t="shared" si="0"/>
        <v>2</v>
      </c>
      <c r="AA117" s="2">
        <v>14</v>
      </c>
      <c r="AB117" s="50">
        <f t="shared" si="15"/>
        <v>3</v>
      </c>
      <c r="AC117" s="51">
        <f t="shared" si="1"/>
        <v>0.66666666666666663</v>
      </c>
    </row>
    <row r="118" spans="1:30" ht="13.8">
      <c r="A118" s="83">
        <v>177</v>
      </c>
      <c r="B118" s="84" t="s">
        <v>139</v>
      </c>
      <c r="C118" s="45">
        <v>17</v>
      </c>
      <c r="D118" s="46">
        <v>12.02</v>
      </c>
      <c r="E118" s="46">
        <v>4</v>
      </c>
      <c r="F118" s="46">
        <v>15.02</v>
      </c>
      <c r="G118" s="46">
        <v>1</v>
      </c>
      <c r="H118" s="46">
        <v>22.02</v>
      </c>
      <c r="I118" s="46">
        <v>3</v>
      </c>
      <c r="J118" s="46">
        <v>25.02</v>
      </c>
      <c r="K118" s="46">
        <v>1</v>
      </c>
      <c r="L118" s="47"/>
      <c r="M118" s="47"/>
      <c r="N118" s="48"/>
      <c r="O118" s="48"/>
      <c r="P118" s="48"/>
      <c r="Q118" s="48"/>
      <c r="R118" s="48"/>
      <c r="S118" s="48"/>
      <c r="T118" s="48"/>
      <c r="U118" s="48"/>
      <c r="V118" s="49" t="s">
        <v>67</v>
      </c>
      <c r="W118" s="7">
        <f>SUM(U118,S118,Q118,O118,M118,K118,I118,G118,E118)</f>
        <v>9</v>
      </c>
      <c r="X118" s="2">
        <v>29</v>
      </c>
      <c r="Y118" s="7">
        <f ca="1">IFERROR(__xludf.DUMMYFUNCTION("COUNTUNIQUE(L118,N118,P118,D118,F118,H118,J118,R118,T118)"),4)</f>
        <v>4</v>
      </c>
      <c r="Z118" s="7">
        <f t="shared" si="0"/>
        <v>8</v>
      </c>
      <c r="AA118" s="2">
        <v>15</v>
      </c>
      <c r="AB118" s="50">
        <f t="shared" si="15"/>
        <v>15</v>
      </c>
      <c r="AC118" s="51">
        <f t="shared" si="1"/>
        <v>0.6</v>
      </c>
    </row>
    <row r="119" spans="1:30" ht="13.8">
      <c r="A119" s="83">
        <v>178</v>
      </c>
      <c r="B119" s="84" t="s">
        <v>139</v>
      </c>
      <c r="C119" s="45">
        <v>18</v>
      </c>
      <c r="D119" s="46">
        <v>10.02</v>
      </c>
      <c r="E119" s="46">
        <v>3</v>
      </c>
      <c r="F119" s="47"/>
      <c r="G119" s="47"/>
      <c r="H119" s="47"/>
      <c r="I119" s="47"/>
      <c r="J119" s="47"/>
      <c r="K119" s="47"/>
      <c r="L119" s="47"/>
      <c r="M119" s="47"/>
      <c r="N119" s="48"/>
      <c r="O119" s="48"/>
      <c r="P119" s="48"/>
      <c r="Q119" s="48"/>
      <c r="R119" s="48"/>
      <c r="S119" s="48"/>
      <c r="T119" s="48"/>
      <c r="U119" s="48"/>
      <c r="V119" s="49" t="s">
        <v>109</v>
      </c>
      <c r="W119" s="7">
        <f t="shared" ref="W119:W120" si="24">SUM(U119,E119)</f>
        <v>3</v>
      </c>
      <c r="X119" s="2">
        <v>13</v>
      </c>
      <c r="Y119" s="7">
        <f ca="1">IFERROR(__xludf.DUMMYFUNCTION("COUNTUNIQUE(L119,N119,P119,D119,F119,H119,J119,R119,T119)"),1)</f>
        <v>1</v>
      </c>
      <c r="Z119" s="7">
        <f t="shared" si="0"/>
        <v>3</v>
      </c>
      <c r="AA119" s="2">
        <v>13</v>
      </c>
      <c r="AB119" s="50">
        <f t="shared" si="15"/>
        <v>1</v>
      </c>
      <c r="AC119" s="51">
        <f t="shared" si="1"/>
        <v>3</v>
      </c>
    </row>
    <row r="120" spans="1:30" ht="13.8">
      <c r="A120" s="83">
        <v>179</v>
      </c>
      <c r="B120" s="84" t="s">
        <v>139</v>
      </c>
      <c r="C120" s="45">
        <v>19</v>
      </c>
      <c r="D120" s="46">
        <v>12.02</v>
      </c>
      <c r="E120" s="46">
        <v>2</v>
      </c>
      <c r="F120" s="47"/>
      <c r="G120" s="47"/>
      <c r="H120" s="47"/>
      <c r="I120" s="47"/>
      <c r="J120" s="47"/>
      <c r="K120" s="47"/>
      <c r="L120" s="47"/>
      <c r="M120" s="47"/>
      <c r="N120" s="48"/>
      <c r="O120" s="48"/>
      <c r="P120" s="48"/>
      <c r="Q120" s="48"/>
      <c r="R120" s="48"/>
      <c r="S120" s="48"/>
      <c r="T120" s="48"/>
      <c r="U120" s="48"/>
      <c r="V120" s="49" t="s">
        <v>63</v>
      </c>
      <c r="W120" s="7">
        <f t="shared" si="24"/>
        <v>2</v>
      </c>
      <c r="X120" s="2">
        <v>17</v>
      </c>
      <c r="Y120" s="7">
        <f ca="1">IFERROR(__xludf.DUMMYFUNCTION("COUNTUNIQUE(L120,N120,P120,D120,F120,H120,J120,R120,T120)"),1)</f>
        <v>1</v>
      </c>
      <c r="Z120" s="7">
        <f t="shared" si="0"/>
        <v>2</v>
      </c>
      <c r="AA120" s="2">
        <v>15</v>
      </c>
      <c r="AB120" s="50">
        <f t="shared" si="15"/>
        <v>3</v>
      </c>
      <c r="AC120" s="51">
        <f t="shared" si="1"/>
        <v>0.66666666666666663</v>
      </c>
    </row>
    <row r="121" spans="1:30" ht="13.8">
      <c r="A121" s="83">
        <v>180</v>
      </c>
      <c r="B121" s="84" t="s">
        <v>139</v>
      </c>
      <c r="C121" s="45">
        <v>20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8"/>
      <c r="O121" s="48"/>
      <c r="P121" s="48"/>
      <c r="Q121" s="48"/>
      <c r="R121" s="48"/>
      <c r="S121" s="48"/>
      <c r="T121" s="48"/>
      <c r="U121" s="48"/>
      <c r="V121" s="49" t="s">
        <v>108</v>
      </c>
      <c r="W121" s="7">
        <f>SUM(U121,F121)</f>
        <v>0</v>
      </c>
      <c r="X121" s="2">
        <v>7</v>
      </c>
      <c r="Y121" s="7">
        <f ca="1">IFERROR(__xludf.DUMMYFUNCTION("COUNTUNIQUE(L121,N121,P121,D121,F121,H121,J121,R121,T121)"),0)</f>
        <v>0</v>
      </c>
      <c r="Z121" s="7">
        <f t="shared" si="0"/>
        <v>0</v>
      </c>
      <c r="AA121" s="2">
        <v>0</v>
      </c>
      <c r="AB121" s="50">
        <f t="shared" si="15"/>
        <v>8</v>
      </c>
      <c r="AC121" s="51">
        <f t="shared" si="1"/>
        <v>0</v>
      </c>
    </row>
    <row r="122" spans="1:30" ht="13.8">
      <c r="A122" s="83">
        <v>201</v>
      </c>
      <c r="B122" s="84" t="s">
        <v>139</v>
      </c>
      <c r="C122" s="45">
        <v>21</v>
      </c>
      <c r="D122" s="46" t="s">
        <v>77</v>
      </c>
      <c r="E122" s="46">
        <v>3</v>
      </c>
      <c r="F122" s="47"/>
      <c r="G122" s="47"/>
      <c r="H122" s="47"/>
      <c r="I122" s="47"/>
      <c r="J122" s="47"/>
      <c r="K122" s="47"/>
      <c r="L122" s="47"/>
      <c r="M122" s="47"/>
      <c r="N122" s="48"/>
      <c r="O122" s="48"/>
      <c r="P122" s="48"/>
      <c r="Q122" s="48"/>
      <c r="R122" s="48"/>
      <c r="S122" s="48"/>
      <c r="T122" s="48"/>
      <c r="U122" s="48"/>
      <c r="V122" s="49" t="s">
        <v>88</v>
      </c>
      <c r="W122" s="7">
        <f t="shared" ref="W122:W126" si="25">SUM(U122,E122)</f>
        <v>3</v>
      </c>
      <c r="X122" s="2">
        <v>14</v>
      </c>
      <c r="Y122" s="7">
        <f ca="1">IFERROR(__xludf.DUMMYFUNCTION("COUNTUNIQUE(L122,N122,P122,D122,F122,H122,J122,R122,T122)"),1)</f>
        <v>1</v>
      </c>
      <c r="Z122" s="7">
        <f t="shared" si="0"/>
        <v>3</v>
      </c>
      <c r="AA122" s="2">
        <v>12</v>
      </c>
      <c r="AB122" s="50">
        <f t="shared" si="15"/>
        <v>3</v>
      </c>
      <c r="AC122" s="51">
        <f t="shared" si="1"/>
        <v>1</v>
      </c>
    </row>
    <row r="123" spans="1:30" ht="13.8">
      <c r="A123" s="83">
        <v>202</v>
      </c>
      <c r="B123" s="84" t="s">
        <v>139</v>
      </c>
      <c r="C123" s="45">
        <v>22</v>
      </c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8"/>
      <c r="O123" s="48"/>
      <c r="P123" s="48"/>
      <c r="Q123" s="48"/>
      <c r="R123" s="48"/>
      <c r="S123" s="48"/>
      <c r="T123" s="48"/>
      <c r="U123" s="48"/>
      <c r="V123" s="49" t="s">
        <v>101</v>
      </c>
      <c r="W123" s="7">
        <f t="shared" si="25"/>
        <v>0</v>
      </c>
      <c r="X123" s="2">
        <v>10</v>
      </c>
      <c r="Y123" s="7">
        <f ca="1">IFERROR(__xludf.DUMMYFUNCTION("COUNTUNIQUE(L123,N123,P123,D123,F123,H123,J123,R123,T123)"),0)</f>
        <v>0</v>
      </c>
      <c r="Z123" s="7">
        <f t="shared" si="0"/>
        <v>0</v>
      </c>
      <c r="AA123" s="2">
        <v>0</v>
      </c>
      <c r="AB123" s="50">
        <f t="shared" si="15"/>
        <v>11</v>
      </c>
      <c r="AC123" s="51">
        <f t="shared" si="1"/>
        <v>0</v>
      </c>
    </row>
    <row r="124" spans="1:30" ht="13.8">
      <c r="A124" s="83">
        <v>203</v>
      </c>
      <c r="B124" s="84" t="s">
        <v>139</v>
      </c>
      <c r="C124" s="45">
        <v>23</v>
      </c>
      <c r="D124" s="46">
        <v>10.02</v>
      </c>
      <c r="E124" s="46">
        <v>1</v>
      </c>
      <c r="F124" s="47"/>
      <c r="G124" s="47"/>
      <c r="H124" s="47"/>
      <c r="I124" s="47"/>
      <c r="J124" s="47"/>
      <c r="K124" s="47"/>
      <c r="L124" s="47"/>
      <c r="M124" s="47"/>
      <c r="N124" s="48"/>
      <c r="O124" s="48"/>
      <c r="P124" s="48"/>
      <c r="Q124" s="48"/>
      <c r="R124" s="48"/>
      <c r="S124" s="48"/>
      <c r="T124" s="48"/>
      <c r="U124" s="48"/>
      <c r="V124" s="49" t="s">
        <v>88</v>
      </c>
      <c r="W124" s="7">
        <f t="shared" si="25"/>
        <v>1</v>
      </c>
      <c r="X124" s="2">
        <v>14</v>
      </c>
      <c r="Y124" s="7">
        <f ca="1">IFERROR(__xludf.DUMMYFUNCTION("COUNTUNIQUE(L124,N124,P124,D124,F124,H124,J124,R124,T124)"),1)</f>
        <v>1</v>
      </c>
      <c r="Z124" s="7">
        <f t="shared" si="0"/>
        <v>1</v>
      </c>
      <c r="AA124" s="2">
        <v>13</v>
      </c>
      <c r="AB124" s="50">
        <f t="shared" si="15"/>
        <v>2</v>
      </c>
      <c r="AC124" s="51">
        <f t="shared" si="1"/>
        <v>0.5</v>
      </c>
    </row>
    <row r="125" spans="1:30" ht="13.8">
      <c r="A125" s="83">
        <v>204</v>
      </c>
      <c r="B125" s="84" t="s">
        <v>139</v>
      </c>
      <c r="C125" s="45">
        <v>24</v>
      </c>
      <c r="D125" s="46" t="s">
        <v>77</v>
      </c>
      <c r="E125" s="46">
        <v>1</v>
      </c>
      <c r="F125" s="47"/>
      <c r="G125" s="47"/>
      <c r="H125" s="47"/>
      <c r="I125" s="47"/>
      <c r="J125" s="47"/>
      <c r="K125" s="47"/>
      <c r="L125" s="47"/>
      <c r="M125" s="47"/>
      <c r="N125" s="48"/>
      <c r="O125" s="48"/>
      <c r="P125" s="48"/>
      <c r="Q125" s="48"/>
      <c r="R125" s="48"/>
      <c r="S125" s="48"/>
      <c r="T125" s="48"/>
      <c r="U125" s="48"/>
      <c r="V125" s="71">
        <v>10.02</v>
      </c>
      <c r="W125" s="56">
        <f t="shared" si="25"/>
        <v>1</v>
      </c>
      <c r="X125" s="2">
        <v>13</v>
      </c>
      <c r="Y125" s="7">
        <f ca="1">IFERROR(__xludf.DUMMYFUNCTION("COUNTUNIQUE(L125,N125,P125,D125,F125,H125,J125,R125,T125)"),1)</f>
        <v>1</v>
      </c>
      <c r="Z125" s="7">
        <f t="shared" si="0"/>
        <v>1</v>
      </c>
      <c r="AA125" s="2">
        <v>12</v>
      </c>
      <c r="AB125" s="50">
        <f t="shared" si="15"/>
        <v>2</v>
      </c>
      <c r="AC125" s="51">
        <f t="shared" si="1"/>
        <v>0.5</v>
      </c>
    </row>
    <row r="126" spans="1:30" ht="13.8">
      <c r="A126" s="86">
        <v>205</v>
      </c>
      <c r="B126" s="87" t="s">
        <v>139</v>
      </c>
      <c r="C126" s="59">
        <v>25</v>
      </c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62"/>
      <c r="O126" s="62"/>
      <c r="P126" s="62"/>
      <c r="Q126" s="62"/>
      <c r="R126" s="62"/>
      <c r="S126" s="62"/>
      <c r="T126" s="62"/>
      <c r="U126" s="62"/>
      <c r="V126" s="71" t="s">
        <v>100</v>
      </c>
      <c r="W126" s="7">
        <f t="shared" si="25"/>
        <v>0</v>
      </c>
      <c r="X126" s="2">
        <v>2</v>
      </c>
      <c r="Y126" s="7">
        <f ca="1">IFERROR(__xludf.DUMMYFUNCTION("COUNTUNIQUE(L126,N126,P126,D126,F126,H126,J126,R126,T126)"),0)</f>
        <v>0</v>
      </c>
      <c r="Z126" s="7">
        <f t="shared" si="0"/>
        <v>0</v>
      </c>
      <c r="AA126" s="2">
        <v>0</v>
      </c>
      <c r="AB126" s="50">
        <f t="shared" si="15"/>
        <v>3</v>
      </c>
      <c r="AC126" s="81">
        <f t="shared" si="1"/>
        <v>0</v>
      </c>
      <c r="AD126" s="88">
        <f>SUM(W102:W126)</f>
        <v>42</v>
      </c>
    </row>
    <row r="127" spans="1:30" ht="13.8">
      <c r="A127" s="83">
        <v>181</v>
      </c>
      <c r="B127" s="84" t="s">
        <v>110</v>
      </c>
      <c r="C127" s="45">
        <v>1</v>
      </c>
      <c r="D127" s="46">
        <v>10.02</v>
      </c>
      <c r="E127" s="46">
        <v>2</v>
      </c>
      <c r="F127" s="46">
        <v>13.02</v>
      </c>
      <c r="G127" s="46">
        <v>2</v>
      </c>
      <c r="H127" s="46">
        <v>16.02</v>
      </c>
      <c r="I127" s="46">
        <v>1</v>
      </c>
      <c r="J127" s="46">
        <v>20.02</v>
      </c>
      <c r="K127" s="46">
        <v>3</v>
      </c>
      <c r="L127" s="46">
        <v>23.02</v>
      </c>
      <c r="M127" s="46">
        <v>2</v>
      </c>
      <c r="N127" s="67"/>
      <c r="O127" s="67"/>
      <c r="P127" s="67"/>
      <c r="Q127" s="67"/>
      <c r="R127" s="67"/>
      <c r="S127" s="67"/>
      <c r="T127" s="67"/>
      <c r="U127" s="67"/>
      <c r="V127" s="71" t="s">
        <v>67</v>
      </c>
      <c r="W127" s="7">
        <f>SUM(U127,S127,O127,K127,I127,G127,E127)</f>
        <v>8</v>
      </c>
      <c r="X127" s="2">
        <v>29</v>
      </c>
      <c r="Y127" s="7">
        <f ca="1">IFERROR(__xludf.DUMMYFUNCTION("COUNTUNIQUE(L127,N127,P127,D127,F127,H127,J127,R127,T127)"),5)</f>
        <v>5</v>
      </c>
      <c r="Z127" s="7">
        <f t="shared" si="0"/>
        <v>5</v>
      </c>
      <c r="AA127" s="2">
        <v>13</v>
      </c>
      <c r="AB127" s="50">
        <f t="shared" si="15"/>
        <v>17</v>
      </c>
      <c r="AC127" s="51">
        <f t="shared" si="1"/>
        <v>0.47058823529411764</v>
      </c>
    </row>
    <row r="128" spans="1:30" ht="13.8">
      <c r="A128" s="83">
        <v>182</v>
      </c>
      <c r="B128" s="84" t="s">
        <v>110</v>
      </c>
      <c r="C128" s="45">
        <v>2</v>
      </c>
      <c r="D128" s="46">
        <v>10.02</v>
      </c>
      <c r="E128" s="46">
        <v>1</v>
      </c>
      <c r="F128" s="46">
        <v>14.02</v>
      </c>
      <c r="G128" s="46">
        <v>2</v>
      </c>
      <c r="H128" s="46">
        <v>16.02</v>
      </c>
      <c r="I128" s="46">
        <v>1</v>
      </c>
      <c r="J128" s="46">
        <v>17.02</v>
      </c>
      <c r="K128" s="46">
        <v>1</v>
      </c>
      <c r="L128" s="46">
        <v>20.02</v>
      </c>
      <c r="M128" s="46">
        <v>2</v>
      </c>
      <c r="N128" s="52">
        <v>23.02</v>
      </c>
      <c r="O128" s="52">
        <v>1</v>
      </c>
      <c r="P128" s="48"/>
      <c r="Q128" s="48"/>
      <c r="R128" s="48"/>
      <c r="S128" s="48"/>
      <c r="T128" s="48"/>
      <c r="U128" s="48"/>
      <c r="V128" s="49" t="s">
        <v>111</v>
      </c>
      <c r="W128" s="7">
        <f>SUM(U128,S128,Q128,O128,M128,K128,I128,G128,E128)</f>
        <v>8</v>
      </c>
      <c r="X128" s="2">
        <v>28</v>
      </c>
      <c r="Y128" s="7">
        <f ca="1">IFERROR(__xludf.DUMMYFUNCTION("COUNTUNIQUE(L128,N128,P128,D128,F128,H128,J128,R128,T128)"),6)</f>
        <v>6</v>
      </c>
      <c r="Z128" s="7">
        <f t="shared" si="0"/>
        <v>4</v>
      </c>
      <c r="AA128" s="2">
        <v>13</v>
      </c>
      <c r="AB128" s="50">
        <f t="shared" si="15"/>
        <v>16</v>
      </c>
      <c r="AC128" s="51">
        <f t="shared" si="1"/>
        <v>0.5</v>
      </c>
    </row>
    <row r="129" spans="1:29" ht="13.8">
      <c r="A129" s="83">
        <v>183</v>
      </c>
      <c r="B129" s="84" t="s">
        <v>110</v>
      </c>
      <c r="C129" s="45">
        <v>3</v>
      </c>
      <c r="D129" s="46">
        <v>12.02</v>
      </c>
      <c r="E129" s="46">
        <v>2</v>
      </c>
      <c r="F129" s="46">
        <v>15.02</v>
      </c>
      <c r="G129" s="46">
        <v>1</v>
      </c>
      <c r="H129" s="46">
        <v>19.02</v>
      </c>
      <c r="I129" s="46">
        <v>2</v>
      </c>
      <c r="J129" s="46">
        <v>25.02</v>
      </c>
      <c r="K129" s="46">
        <v>1</v>
      </c>
      <c r="L129" s="47"/>
      <c r="M129" s="47"/>
      <c r="N129" s="48"/>
      <c r="O129" s="48"/>
      <c r="P129" s="48"/>
      <c r="Q129" s="48"/>
      <c r="R129" s="48"/>
      <c r="S129" s="48"/>
      <c r="T129" s="48"/>
      <c r="U129" s="48"/>
      <c r="V129" s="49" t="s">
        <v>111</v>
      </c>
      <c r="W129" s="7">
        <f>SUM(U129,S129,Q129,O129,M129,K129,I129,E129)</f>
        <v>5</v>
      </c>
      <c r="X129" s="2">
        <v>28</v>
      </c>
      <c r="Y129" s="7">
        <f ca="1">IFERROR(__xludf.DUMMYFUNCTION("COUNTUNIQUE(L129,N129,P129,D129,F129,H129,J129,R129,T129)"),4)</f>
        <v>4</v>
      </c>
      <c r="Z129" s="7">
        <f t="shared" si="0"/>
        <v>5</v>
      </c>
      <c r="AA129" s="2">
        <v>15</v>
      </c>
      <c r="AB129" s="50">
        <f t="shared" si="15"/>
        <v>14</v>
      </c>
      <c r="AC129" s="51">
        <f t="shared" si="1"/>
        <v>0.35714285714285715</v>
      </c>
    </row>
    <row r="130" spans="1:29" ht="13.8">
      <c r="A130" s="83">
        <v>184</v>
      </c>
      <c r="B130" s="84" t="s">
        <v>110</v>
      </c>
      <c r="C130" s="45">
        <v>4</v>
      </c>
      <c r="D130" s="46">
        <v>10.02</v>
      </c>
      <c r="E130" s="46">
        <v>1</v>
      </c>
      <c r="F130" s="46">
        <v>13.02</v>
      </c>
      <c r="G130" s="46">
        <v>2</v>
      </c>
      <c r="H130" s="46">
        <v>16.02</v>
      </c>
      <c r="I130" s="46">
        <v>2</v>
      </c>
      <c r="J130" s="46">
        <v>20.02</v>
      </c>
      <c r="K130" s="46">
        <v>2</v>
      </c>
      <c r="L130" s="46">
        <v>23.02</v>
      </c>
      <c r="M130" s="46">
        <v>3</v>
      </c>
      <c r="N130" s="48"/>
      <c r="O130" s="48"/>
      <c r="P130" s="48"/>
      <c r="Q130" s="48"/>
      <c r="R130" s="48"/>
      <c r="S130" s="48"/>
      <c r="T130" s="48"/>
      <c r="U130" s="48"/>
      <c r="V130" s="49" t="s">
        <v>67</v>
      </c>
      <c r="W130" s="7">
        <f t="shared" ref="W130:W134" si="26">SUM(U130,S130,Q130,O130,M130,K130,I130,G130,E130)</f>
        <v>10</v>
      </c>
      <c r="X130" s="2">
        <v>29</v>
      </c>
      <c r="Y130" s="7">
        <f ca="1">IFERROR(__xludf.DUMMYFUNCTION("COUNTUNIQUE(L130,N130,P130,D130,F130,H130,J130,R130,T130)"),5)</f>
        <v>5</v>
      </c>
      <c r="Z130" s="7">
        <f t="shared" si="0"/>
        <v>5</v>
      </c>
      <c r="AA130" s="2">
        <v>13</v>
      </c>
      <c r="AB130" s="50">
        <f t="shared" si="15"/>
        <v>17</v>
      </c>
      <c r="AC130" s="51">
        <f t="shared" si="1"/>
        <v>0.58823529411764708</v>
      </c>
    </row>
    <row r="131" spans="1:29" ht="13.8">
      <c r="A131" s="83">
        <v>185</v>
      </c>
      <c r="B131" s="84" t="s">
        <v>110</v>
      </c>
      <c r="C131" s="45">
        <v>5</v>
      </c>
      <c r="D131" s="46">
        <v>10.02</v>
      </c>
      <c r="E131" s="46">
        <v>2</v>
      </c>
      <c r="F131" s="46">
        <v>13.02</v>
      </c>
      <c r="G131" s="46">
        <v>3</v>
      </c>
      <c r="H131" s="46">
        <v>17.02</v>
      </c>
      <c r="I131" s="46">
        <v>3</v>
      </c>
      <c r="J131" s="46">
        <v>20.02</v>
      </c>
      <c r="K131" s="46">
        <v>1</v>
      </c>
      <c r="L131" s="46">
        <v>23.02</v>
      </c>
      <c r="M131" s="46">
        <v>2</v>
      </c>
      <c r="N131" s="48"/>
      <c r="O131" s="48"/>
      <c r="P131" s="48"/>
      <c r="Q131" s="48"/>
      <c r="R131" s="48"/>
      <c r="S131" s="48"/>
      <c r="T131" s="48"/>
      <c r="U131" s="48"/>
      <c r="V131" s="49" t="s">
        <v>67</v>
      </c>
      <c r="W131" s="7">
        <f t="shared" si="26"/>
        <v>11</v>
      </c>
      <c r="X131" s="2">
        <v>29</v>
      </c>
      <c r="Y131" s="7">
        <f ca="1">IFERROR(__xludf.DUMMYFUNCTION("COUNTUNIQUE(L131,N131,P131,D131,F131,H131,J131,R131,T131)"),5)</f>
        <v>5</v>
      </c>
      <c r="Z131" s="7">
        <f t="shared" si="0"/>
        <v>8</v>
      </c>
      <c r="AA131" s="2">
        <v>13</v>
      </c>
      <c r="AB131" s="50">
        <f t="shared" ref="AB131:AB151" si="27">X131-AA131+1</f>
        <v>17</v>
      </c>
      <c r="AC131" s="51">
        <f t="shared" si="1"/>
        <v>0.6470588235294118</v>
      </c>
    </row>
    <row r="132" spans="1:29" ht="13.8">
      <c r="A132" s="83">
        <v>186</v>
      </c>
      <c r="B132" s="84" t="s">
        <v>110</v>
      </c>
      <c r="C132" s="45">
        <v>6</v>
      </c>
      <c r="D132" s="46">
        <v>16.02</v>
      </c>
      <c r="E132" s="46">
        <v>2</v>
      </c>
      <c r="F132" s="46">
        <v>20.02</v>
      </c>
      <c r="G132" s="46">
        <v>1</v>
      </c>
      <c r="H132" s="46">
        <v>23.02</v>
      </c>
      <c r="I132" s="46">
        <v>2</v>
      </c>
      <c r="J132" s="46">
        <v>26.02</v>
      </c>
      <c r="K132" s="46">
        <v>4</v>
      </c>
      <c r="L132" s="47"/>
      <c r="M132" s="47"/>
      <c r="N132" s="48"/>
      <c r="O132" s="48"/>
      <c r="P132" s="48"/>
      <c r="Q132" s="48"/>
      <c r="R132" s="48"/>
      <c r="S132" s="48"/>
      <c r="T132" s="48"/>
      <c r="U132" s="48"/>
      <c r="V132" s="49" t="s">
        <v>67</v>
      </c>
      <c r="W132" s="7">
        <f t="shared" si="26"/>
        <v>9</v>
      </c>
      <c r="X132" s="2">
        <v>29</v>
      </c>
      <c r="Y132" s="7">
        <f ca="1">IFERROR(__xludf.DUMMYFUNCTION("COUNTUNIQUE(L132,N132,P132,D132,F132,H132,J132,R132,T132)"),4)</f>
        <v>4</v>
      </c>
      <c r="Z132" s="7">
        <f t="shared" si="0"/>
        <v>5</v>
      </c>
      <c r="AA132" s="2">
        <v>19</v>
      </c>
      <c r="AB132" s="50">
        <f t="shared" si="27"/>
        <v>11</v>
      </c>
      <c r="AC132" s="51">
        <f t="shared" si="1"/>
        <v>0.81818181818181823</v>
      </c>
    </row>
    <row r="133" spans="1:29" ht="13.8">
      <c r="A133" s="83">
        <v>187</v>
      </c>
      <c r="B133" s="84" t="s">
        <v>110</v>
      </c>
      <c r="C133" s="45">
        <v>7</v>
      </c>
      <c r="D133" s="46">
        <v>12.02</v>
      </c>
      <c r="E133" s="46">
        <v>2</v>
      </c>
      <c r="F133" s="46">
        <v>13.02</v>
      </c>
      <c r="G133" s="46">
        <v>3</v>
      </c>
      <c r="H133" s="46">
        <v>15.02</v>
      </c>
      <c r="I133" s="46">
        <v>2</v>
      </c>
      <c r="J133" s="46">
        <v>18.02</v>
      </c>
      <c r="K133" s="46">
        <v>3</v>
      </c>
      <c r="L133" s="46">
        <v>21.02</v>
      </c>
      <c r="M133" s="46">
        <v>2</v>
      </c>
      <c r="N133" s="52">
        <v>25.02</v>
      </c>
      <c r="O133" s="52">
        <v>3</v>
      </c>
      <c r="P133" s="48"/>
      <c r="Q133" s="48"/>
      <c r="R133" s="48"/>
      <c r="S133" s="48"/>
      <c r="T133" s="48"/>
      <c r="U133" s="48"/>
      <c r="V133" s="49" t="s">
        <v>67</v>
      </c>
      <c r="W133" s="7">
        <f t="shared" si="26"/>
        <v>15</v>
      </c>
      <c r="X133" s="2">
        <v>29</v>
      </c>
      <c r="Y133" s="7">
        <f ca="1">IFERROR(__xludf.DUMMYFUNCTION("COUNTUNIQUE(L133,N133,P133,D133,F133,H133,J133,R133,T133)"),6)</f>
        <v>6</v>
      </c>
      <c r="Z133" s="7">
        <f t="shared" si="0"/>
        <v>7</v>
      </c>
      <c r="AA133" s="2">
        <v>15</v>
      </c>
      <c r="AB133" s="50">
        <f t="shared" si="27"/>
        <v>15</v>
      </c>
      <c r="AC133" s="51">
        <f t="shared" si="1"/>
        <v>1</v>
      </c>
    </row>
    <row r="134" spans="1:29" ht="13.8">
      <c r="A134" s="83">
        <v>188</v>
      </c>
      <c r="B134" s="84" t="s">
        <v>110</v>
      </c>
      <c r="C134" s="45">
        <v>8</v>
      </c>
      <c r="D134" s="46" t="s">
        <v>88</v>
      </c>
      <c r="E134" s="46">
        <v>2</v>
      </c>
      <c r="F134" s="46">
        <v>15.02</v>
      </c>
      <c r="G134" s="46">
        <v>2</v>
      </c>
      <c r="H134" s="46">
        <v>18.02</v>
      </c>
      <c r="I134" s="46">
        <v>2</v>
      </c>
      <c r="J134" s="46">
        <v>21.02</v>
      </c>
      <c r="K134" s="46">
        <v>1</v>
      </c>
      <c r="L134" s="46">
        <v>22.02</v>
      </c>
      <c r="M134" s="46">
        <v>1</v>
      </c>
      <c r="N134" s="52">
        <v>25.02</v>
      </c>
      <c r="O134" s="52">
        <v>2</v>
      </c>
      <c r="P134" s="48"/>
      <c r="Q134" s="48"/>
      <c r="R134" s="48"/>
      <c r="S134" s="48"/>
      <c r="T134" s="48"/>
      <c r="U134" s="48"/>
      <c r="V134" s="49" t="s">
        <v>67</v>
      </c>
      <c r="W134" s="7">
        <f t="shared" si="26"/>
        <v>10</v>
      </c>
      <c r="X134" s="2">
        <v>29</v>
      </c>
      <c r="Y134" s="7">
        <f ca="1">IFERROR(__xludf.DUMMYFUNCTION("COUNTUNIQUE(L134,N134,P134,D134,F134,H134,J134,R134,T134)"),6)</f>
        <v>6</v>
      </c>
      <c r="Z134" s="7">
        <f t="shared" si="0"/>
        <v>6</v>
      </c>
      <c r="AA134" s="2">
        <v>14</v>
      </c>
      <c r="AB134" s="50">
        <f t="shared" si="27"/>
        <v>16</v>
      </c>
      <c r="AC134" s="51">
        <f t="shared" si="1"/>
        <v>0.625</v>
      </c>
    </row>
    <row r="135" spans="1:29" ht="13.8">
      <c r="A135" s="83">
        <v>189</v>
      </c>
      <c r="B135" s="84" t="s">
        <v>110</v>
      </c>
      <c r="C135" s="45">
        <v>9</v>
      </c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8"/>
      <c r="O135" s="48"/>
      <c r="P135" s="48"/>
      <c r="Q135" s="48"/>
      <c r="R135" s="48"/>
      <c r="S135" s="48"/>
      <c r="T135" s="48"/>
      <c r="U135" s="48"/>
      <c r="V135" s="49" t="s">
        <v>63</v>
      </c>
      <c r="W135" s="7">
        <f>SUM(U135,E135)</f>
        <v>0</v>
      </c>
      <c r="X135" s="8">
        <v>17</v>
      </c>
      <c r="Y135" s="7">
        <f ca="1">IFERROR(__xludf.DUMMYFUNCTION("COUNTUNIQUE(L135,N135,P135,D135,F135,H135,J135,R135,T135)"),0)</f>
        <v>0</v>
      </c>
      <c r="Z135" s="7">
        <f t="shared" si="0"/>
        <v>0</v>
      </c>
      <c r="AA135" s="2">
        <v>0</v>
      </c>
      <c r="AB135" s="50">
        <f t="shared" si="27"/>
        <v>18</v>
      </c>
      <c r="AC135" s="51">
        <f t="shared" si="1"/>
        <v>0</v>
      </c>
    </row>
    <row r="136" spans="1:29" ht="13.8">
      <c r="A136" s="83">
        <v>190</v>
      </c>
      <c r="B136" s="84" t="s">
        <v>110</v>
      </c>
      <c r="C136" s="45">
        <v>10</v>
      </c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8"/>
      <c r="O136" s="48"/>
      <c r="P136" s="48"/>
      <c r="Q136" s="48"/>
      <c r="R136" s="48"/>
      <c r="S136" s="48"/>
      <c r="T136" s="48"/>
      <c r="U136" s="48"/>
      <c r="V136" s="49" t="s">
        <v>108</v>
      </c>
      <c r="W136" s="7">
        <f>SUM(U136,F136)</f>
        <v>0</v>
      </c>
      <c r="X136" s="2">
        <v>7</v>
      </c>
      <c r="Y136" s="7">
        <f ca="1">IFERROR(__xludf.DUMMYFUNCTION("COUNTUNIQUE(L136,N136,P136,D136,F136,H136,J136,R136,T136)"),0)</f>
        <v>0</v>
      </c>
      <c r="Z136" s="7">
        <f t="shared" si="0"/>
        <v>0</v>
      </c>
      <c r="AA136" s="2">
        <v>0</v>
      </c>
      <c r="AB136" s="50">
        <f t="shared" si="27"/>
        <v>8</v>
      </c>
      <c r="AC136" s="51">
        <f t="shared" si="1"/>
        <v>0</v>
      </c>
    </row>
    <row r="137" spans="1:29" ht="13.8">
      <c r="A137" s="83">
        <v>191</v>
      </c>
      <c r="B137" s="84" t="s">
        <v>110</v>
      </c>
      <c r="C137" s="45">
        <v>11</v>
      </c>
      <c r="D137" s="46">
        <v>10.02</v>
      </c>
      <c r="E137" s="46">
        <v>1</v>
      </c>
      <c r="F137" s="46">
        <v>13.02</v>
      </c>
      <c r="G137" s="46">
        <v>2</v>
      </c>
      <c r="H137" s="46">
        <v>16.02</v>
      </c>
      <c r="I137" s="46">
        <v>1</v>
      </c>
      <c r="J137" s="46">
        <v>17.02</v>
      </c>
      <c r="K137" s="46">
        <v>1</v>
      </c>
      <c r="L137" s="46">
        <v>19.02</v>
      </c>
      <c r="M137" s="46">
        <v>2</v>
      </c>
      <c r="N137" s="52">
        <v>26.02</v>
      </c>
      <c r="O137" s="52">
        <v>3</v>
      </c>
      <c r="P137" s="48"/>
      <c r="Q137" s="48"/>
      <c r="R137" s="48"/>
      <c r="S137" s="48"/>
      <c r="T137" s="48"/>
      <c r="U137" s="48"/>
      <c r="V137" s="49" t="s">
        <v>67</v>
      </c>
      <c r="W137" s="7">
        <f t="shared" ref="W137:W141" si="28">SUM(U137,S137,Q137,O137,M137,K137,I137,G137,E137)</f>
        <v>10</v>
      </c>
      <c r="X137" s="2">
        <v>29</v>
      </c>
      <c r="Y137" s="7">
        <f ca="1">IFERROR(__xludf.DUMMYFUNCTION("COUNTUNIQUE(L137,N137,P137,D137,F137,H137,J137,R137,T137)"),6)</f>
        <v>6</v>
      </c>
      <c r="Z137" s="7">
        <f t="shared" si="0"/>
        <v>4</v>
      </c>
      <c r="AA137" s="2">
        <v>13</v>
      </c>
      <c r="AB137" s="50">
        <f t="shared" si="27"/>
        <v>17</v>
      </c>
      <c r="AC137" s="51">
        <f t="shared" si="1"/>
        <v>0.58823529411764708</v>
      </c>
    </row>
    <row r="138" spans="1:29" ht="13.8">
      <c r="A138" s="83">
        <v>192</v>
      </c>
      <c r="B138" s="84" t="s">
        <v>110</v>
      </c>
      <c r="C138" s="45">
        <v>12</v>
      </c>
      <c r="D138" s="46">
        <v>10.02</v>
      </c>
      <c r="E138" s="46">
        <v>2</v>
      </c>
      <c r="F138" s="46">
        <v>13.02</v>
      </c>
      <c r="G138" s="46">
        <v>2</v>
      </c>
      <c r="H138" s="46">
        <v>16.02</v>
      </c>
      <c r="I138" s="46">
        <v>1</v>
      </c>
      <c r="J138" s="46">
        <v>17.02</v>
      </c>
      <c r="K138" s="46">
        <v>1</v>
      </c>
      <c r="L138" s="46">
        <v>20.02</v>
      </c>
      <c r="M138" s="46">
        <v>1</v>
      </c>
      <c r="N138" s="52">
        <v>23.02</v>
      </c>
      <c r="O138" s="52">
        <v>2</v>
      </c>
      <c r="P138" s="52">
        <v>26.02</v>
      </c>
      <c r="Q138" s="52">
        <v>1</v>
      </c>
      <c r="R138" s="48"/>
      <c r="S138" s="48"/>
      <c r="T138" s="48"/>
      <c r="U138" s="48"/>
      <c r="V138" s="49" t="s">
        <v>67</v>
      </c>
      <c r="W138" s="7">
        <f t="shared" si="28"/>
        <v>10</v>
      </c>
      <c r="X138" s="2">
        <v>29</v>
      </c>
      <c r="Y138" s="7">
        <f ca="1">IFERROR(__xludf.DUMMYFUNCTION("COUNTUNIQUE(L138,N138,P138,D138,F138,H138,J138,R138,T138)"),7)</f>
        <v>7</v>
      </c>
      <c r="Z138" s="7">
        <f t="shared" si="0"/>
        <v>5</v>
      </c>
      <c r="AA138" s="2">
        <v>13</v>
      </c>
      <c r="AB138" s="50">
        <f t="shared" si="27"/>
        <v>17</v>
      </c>
      <c r="AC138" s="51">
        <f t="shared" si="1"/>
        <v>0.58823529411764708</v>
      </c>
    </row>
    <row r="139" spans="1:29" ht="13.8">
      <c r="A139" s="83">
        <v>193</v>
      </c>
      <c r="B139" s="84" t="s">
        <v>110</v>
      </c>
      <c r="C139" s="45">
        <v>13</v>
      </c>
      <c r="D139" s="46" t="s">
        <v>88</v>
      </c>
      <c r="E139" s="46">
        <v>2</v>
      </c>
      <c r="F139" s="46">
        <v>14.02</v>
      </c>
      <c r="G139" s="46">
        <v>4</v>
      </c>
      <c r="H139" s="46">
        <v>17.02</v>
      </c>
      <c r="I139" s="46">
        <v>2</v>
      </c>
      <c r="J139" s="46">
        <v>18.02</v>
      </c>
      <c r="K139" s="46">
        <v>1</v>
      </c>
      <c r="L139" s="46">
        <v>22.02</v>
      </c>
      <c r="M139" s="46">
        <v>2</v>
      </c>
      <c r="N139" s="52">
        <v>22.02</v>
      </c>
      <c r="O139" s="52">
        <v>3</v>
      </c>
      <c r="P139" s="52">
        <v>24.02</v>
      </c>
      <c r="Q139" s="52">
        <v>2</v>
      </c>
      <c r="R139" s="48"/>
      <c r="S139" s="48"/>
      <c r="T139" s="48"/>
      <c r="U139" s="48"/>
      <c r="V139" s="49" t="s">
        <v>67</v>
      </c>
      <c r="W139" s="7">
        <f t="shared" si="28"/>
        <v>16</v>
      </c>
      <c r="X139" s="2">
        <v>29</v>
      </c>
      <c r="Y139" s="7">
        <f ca="1">IFERROR(__xludf.DUMMYFUNCTION("COUNTUNIQUE(L139,N139,P139,D139,F139,H139,J139,R139,T139)"),6)</f>
        <v>6</v>
      </c>
      <c r="Z139" s="7">
        <f t="shared" si="0"/>
        <v>8</v>
      </c>
      <c r="AA139" s="2">
        <v>14</v>
      </c>
      <c r="AB139" s="50">
        <f t="shared" si="27"/>
        <v>16</v>
      </c>
      <c r="AC139" s="51">
        <f t="shared" si="1"/>
        <v>1</v>
      </c>
    </row>
    <row r="140" spans="1:29" ht="13.8">
      <c r="A140" s="83">
        <v>194</v>
      </c>
      <c r="B140" s="84" t="s">
        <v>110</v>
      </c>
      <c r="C140" s="45">
        <v>14</v>
      </c>
      <c r="D140" s="46">
        <v>10.02</v>
      </c>
      <c r="E140" s="46">
        <v>2</v>
      </c>
      <c r="F140" s="46">
        <v>13.02</v>
      </c>
      <c r="G140" s="46">
        <v>3</v>
      </c>
      <c r="H140" s="46">
        <v>16.02</v>
      </c>
      <c r="I140" s="46">
        <v>2</v>
      </c>
      <c r="J140" s="46">
        <v>18.02</v>
      </c>
      <c r="K140" s="46">
        <v>1</v>
      </c>
      <c r="L140" s="46">
        <v>22.02</v>
      </c>
      <c r="M140" s="46">
        <v>2</v>
      </c>
      <c r="N140" s="48"/>
      <c r="O140" s="48"/>
      <c r="P140" s="48"/>
      <c r="Q140" s="48"/>
      <c r="R140" s="48"/>
      <c r="S140" s="48"/>
      <c r="T140" s="48"/>
      <c r="U140" s="48"/>
      <c r="V140" s="49" t="s">
        <v>67</v>
      </c>
      <c r="W140" s="7">
        <f t="shared" si="28"/>
        <v>10</v>
      </c>
      <c r="X140" s="2">
        <v>29</v>
      </c>
      <c r="Y140" s="7">
        <f ca="1">IFERROR(__xludf.DUMMYFUNCTION("COUNTUNIQUE(L140,N140,P140,D140,F140,H140,J140,R140,T140)"),5)</f>
        <v>5</v>
      </c>
      <c r="Z140" s="7">
        <f t="shared" si="0"/>
        <v>7</v>
      </c>
      <c r="AA140" s="2">
        <v>13</v>
      </c>
      <c r="AB140" s="50">
        <f t="shared" si="27"/>
        <v>17</v>
      </c>
      <c r="AC140" s="51">
        <f t="shared" si="1"/>
        <v>0.58823529411764708</v>
      </c>
    </row>
    <row r="141" spans="1:29" ht="13.8">
      <c r="A141" s="83">
        <v>195</v>
      </c>
      <c r="B141" s="84" t="s">
        <v>110</v>
      </c>
      <c r="C141" s="45">
        <v>15</v>
      </c>
      <c r="D141" s="46">
        <v>12.02</v>
      </c>
      <c r="E141" s="46">
        <v>2</v>
      </c>
      <c r="F141" s="46">
        <v>15.02</v>
      </c>
      <c r="G141" s="46">
        <v>1</v>
      </c>
      <c r="H141" s="46">
        <v>19.02</v>
      </c>
      <c r="I141" s="46">
        <v>2</v>
      </c>
      <c r="J141" s="46">
        <v>21.02</v>
      </c>
      <c r="K141" s="46">
        <v>1</v>
      </c>
      <c r="L141" s="46">
        <v>22.02</v>
      </c>
      <c r="M141" s="46">
        <v>2</v>
      </c>
      <c r="N141" s="52">
        <v>25.02</v>
      </c>
      <c r="O141" s="52">
        <v>2</v>
      </c>
      <c r="P141" s="48"/>
      <c r="Q141" s="48"/>
      <c r="R141" s="48"/>
      <c r="S141" s="48"/>
      <c r="T141" s="48"/>
      <c r="U141" s="48"/>
      <c r="V141" s="49" t="s">
        <v>67</v>
      </c>
      <c r="W141" s="7">
        <f t="shared" si="28"/>
        <v>10</v>
      </c>
      <c r="X141" s="2">
        <v>29</v>
      </c>
      <c r="Y141" s="7">
        <f ca="1">IFERROR(__xludf.DUMMYFUNCTION("COUNTUNIQUE(L141,N141,P141,D141,F141,H141,J141,R141,T141)"),6)</f>
        <v>6</v>
      </c>
      <c r="Z141" s="7">
        <f t="shared" si="0"/>
        <v>5</v>
      </c>
      <c r="AA141" s="2">
        <v>15</v>
      </c>
      <c r="AB141" s="50">
        <f t="shared" si="27"/>
        <v>15</v>
      </c>
      <c r="AC141" s="51">
        <f t="shared" si="1"/>
        <v>0.66666666666666663</v>
      </c>
    </row>
    <row r="142" spans="1:29" ht="13.8">
      <c r="A142" s="83">
        <v>196</v>
      </c>
      <c r="B142" s="84" t="s">
        <v>110</v>
      </c>
      <c r="C142" s="45">
        <v>16</v>
      </c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8"/>
      <c r="O142" s="48"/>
      <c r="P142" s="48"/>
      <c r="Q142" s="48"/>
      <c r="R142" s="48"/>
      <c r="S142" s="48"/>
      <c r="T142" s="48"/>
      <c r="U142" s="48"/>
      <c r="V142" s="49" t="s">
        <v>108</v>
      </c>
      <c r="W142" s="7">
        <f>SUM(U142,E142)</f>
        <v>0</v>
      </c>
      <c r="X142" s="2">
        <v>7</v>
      </c>
      <c r="Y142" s="7">
        <f ca="1">IFERROR(__xludf.DUMMYFUNCTION("COUNTUNIQUE(L142,N142,P142,D142,F142,H142,J142,R142,T142)"),0)</f>
        <v>0</v>
      </c>
      <c r="Z142" s="7">
        <f t="shared" si="0"/>
        <v>0</v>
      </c>
      <c r="AA142" s="2">
        <v>0</v>
      </c>
      <c r="AB142" s="50">
        <f t="shared" si="27"/>
        <v>8</v>
      </c>
      <c r="AC142" s="51">
        <f t="shared" si="1"/>
        <v>0</v>
      </c>
    </row>
    <row r="143" spans="1:29" ht="13.8">
      <c r="A143" s="83">
        <v>197</v>
      </c>
      <c r="B143" s="84" t="s">
        <v>110</v>
      </c>
      <c r="C143" s="45">
        <v>17</v>
      </c>
      <c r="D143" s="46">
        <v>12.02</v>
      </c>
      <c r="E143" s="46">
        <v>1</v>
      </c>
      <c r="F143" s="46">
        <v>14.02</v>
      </c>
      <c r="G143" s="46">
        <v>1</v>
      </c>
      <c r="H143" s="46">
        <v>15.02</v>
      </c>
      <c r="I143" s="46">
        <v>2</v>
      </c>
      <c r="J143" s="47"/>
      <c r="K143" s="47"/>
      <c r="L143" s="47"/>
      <c r="M143" s="47"/>
      <c r="N143" s="48"/>
      <c r="O143" s="48"/>
      <c r="P143" s="48"/>
      <c r="Q143" s="48"/>
      <c r="R143" s="48"/>
      <c r="S143" s="48"/>
      <c r="T143" s="48"/>
      <c r="U143" s="48"/>
      <c r="V143" s="49" t="s">
        <v>98</v>
      </c>
      <c r="W143" s="7">
        <f>SUM(U143,I143,G143,E143)</f>
        <v>4</v>
      </c>
      <c r="X143" s="2">
        <v>19</v>
      </c>
      <c r="Y143" s="7">
        <f ca="1">IFERROR(__xludf.DUMMYFUNCTION("COUNTUNIQUE(L143,N143,P143,D143,F143,H143,J143,R143,T143)"),3)</f>
        <v>3</v>
      </c>
      <c r="Z143" s="7">
        <f t="shared" si="0"/>
        <v>4</v>
      </c>
      <c r="AA143" s="2">
        <v>15</v>
      </c>
      <c r="AB143" s="50">
        <f t="shared" si="27"/>
        <v>5</v>
      </c>
      <c r="AC143" s="51">
        <f t="shared" si="1"/>
        <v>0.8</v>
      </c>
    </row>
    <row r="144" spans="1:29" ht="13.8">
      <c r="A144" s="83">
        <v>198</v>
      </c>
      <c r="B144" s="84" t="s">
        <v>110</v>
      </c>
      <c r="C144" s="45">
        <v>18</v>
      </c>
      <c r="D144" s="46">
        <v>12.02</v>
      </c>
      <c r="E144" s="46">
        <v>1</v>
      </c>
      <c r="F144" s="46">
        <v>15.02</v>
      </c>
      <c r="G144" s="46">
        <v>1</v>
      </c>
      <c r="H144" s="46">
        <v>18.02</v>
      </c>
      <c r="I144" s="46">
        <v>2</v>
      </c>
      <c r="J144" s="46">
        <v>22.02</v>
      </c>
      <c r="K144" s="46">
        <v>2</v>
      </c>
      <c r="L144" s="46">
        <v>25.02</v>
      </c>
      <c r="M144" s="46">
        <v>2</v>
      </c>
      <c r="N144" s="48"/>
      <c r="O144" s="48"/>
      <c r="P144" s="48"/>
      <c r="Q144" s="48"/>
      <c r="R144" s="48"/>
      <c r="S144" s="48"/>
      <c r="T144" s="48"/>
      <c r="U144" s="48"/>
      <c r="V144" s="49" t="s">
        <v>67</v>
      </c>
      <c r="W144" s="7">
        <f>SUM(U144,S144,Q144,O144,M144,K144,I144,G144,E144)</f>
        <v>8</v>
      </c>
      <c r="X144" s="2">
        <v>29</v>
      </c>
      <c r="Y144" s="7">
        <f ca="1">IFERROR(__xludf.DUMMYFUNCTION("COUNTUNIQUE(L144,N144,P144,D144,F144,H144,J144,R144,T144)"),5)</f>
        <v>5</v>
      </c>
      <c r="Z144" s="7">
        <f t="shared" si="0"/>
        <v>4</v>
      </c>
      <c r="AA144" s="2">
        <v>15</v>
      </c>
      <c r="AB144" s="50">
        <f t="shared" si="27"/>
        <v>15</v>
      </c>
      <c r="AC144" s="51">
        <f t="shared" si="1"/>
        <v>0.53333333333333333</v>
      </c>
    </row>
    <row r="145" spans="1:30" ht="13.8">
      <c r="A145" s="83">
        <v>199</v>
      </c>
      <c r="B145" s="84" t="s">
        <v>110</v>
      </c>
      <c r="C145" s="45">
        <v>19</v>
      </c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8"/>
      <c r="O145" s="48"/>
      <c r="P145" s="48"/>
      <c r="Q145" s="48"/>
      <c r="R145" s="48"/>
      <c r="S145" s="48"/>
      <c r="T145" s="48"/>
      <c r="U145" s="48"/>
      <c r="V145" s="49" t="s">
        <v>112</v>
      </c>
      <c r="W145" s="7">
        <f>SUM(U145,E145)</f>
        <v>0</v>
      </c>
      <c r="X145" s="2">
        <v>6</v>
      </c>
      <c r="Y145" s="7">
        <f ca="1">IFERROR(__xludf.DUMMYFUNCTION("COUNTUNIQUE(L145,N145,P145,D145,F145,H145,J145,R145,T145)"),0)</f>
        <v>0</v>
      </c>
      <c r="Z145" s="7">
        <f t="shared" si="0"/>
        <v>0</v>
      </c>
      <c r="AA145" s="2">
        <v>0</v>
      </c>
      <c r="AB145" s="50">
        <f t="shared" si="27"/>
        <v>7</v>
      </c>
      <c r="AC145" s="51">
        <f t="shared" si="1"/>
        <v>0</v>
      </c>
    </row>
    <row r="146" spans="1:30" ht="13.8">
      <c r="A146" s="83">
        <v>200</v>
      </c>
      <c r="B146" s="84" t="s">
        <v>110</v>
      </c>
      <c r="C146" s="45">
        <v>20</v>
      </c>
      <c r="D146" s="46">
        <v>10.02</v>
      </c>
      <c r="E146" s="46">
        <v>1</v>
      </c>
      <c r="F146" s="46">
        <v>13.02</v>
      </c>
      <c r="G146" s="46">
        <v>3</v>
      </c>
      <c r="H146" s="46">
        <v>16.02</v>
      </c>
      <c r="I146" s="46">
        <v>1</v>
      </c>
      <c r="J146" s="46">
        <v>17.02</v>
      </c>
      <c r="K146" s="46">
        <v>1</v>
      </c>
      <c r="L146" s="46">
        <v>20.02</v>
      </c>
      <c r="M146" s="46">
        <v>1</v>
      </c>
      <c r="N146" s="52">
        <v>23.02</v>
      </c>
      <c r="O146" s="52">
        <v>3</v>
      </c>
      <c r="P146" s="52">
        <v>26.02</v>
      </c>
      <c r="Q146" s="52">
        <v>3</v>
      </c>
      <c r="R146" s="48"/>
      <c r="S146" s="48"/>
      <c r="T146" s="48"/>
      <c r="U146" s="48"/>
      <c r="V146" s="49" t="s">
        <v>67</v>
      </c>
      <c r="W146" s="7">
        <f t="shared" ref="W146:W148" si="29">SUM(U146,S146,Q146,O146,M146,K146,I146,G146,E146)</f>
        <v>13</v>
      </c>
      <c r="X146" s="2">
        <v>29</v>
      </c>
      <c r="Y146" s="7">
        <f ca="1">IFERROR(__xludf.DUMMYFUNCTION("COUNTUNIQUE(L146,N146,P146,D146,F146,H146,J146,R146,T146)"),7)</f>
        <v>7</v>
      </c>
      <c r="Z146" s="7">
        <f t="shared" si="0"/>
        <v>5</v>
      </c>
      <c r="AA146" s="2">
        <v>13</v>
      </c>
      <c r="AB146" s="50">
        <f t="shared" si="27"/>
        <v>17</v>
      </c>
      <c r="AC146" s="51">
        <f t="shared" si="1"/>
        <v>0.76470588235294112</v>
      </c>
    </row>
    <row r="147" spans="1:30" ht="13.8">
      <c r="A147" s="83">
        <v>206</v>
      </c>
      <c r="B147" s="84" t="s">
        <v>110</v>
      </c>
      <c r="C147" s="45">
        <v>21</v>
      </c>
      <c r="D147" s="46" t="s">
        <v>77</v>
      </c>
      <c r="E147" s="46">
        <v>1</v>
      </c>
      <c r="F147" s="46">
        <v>10.02</v>
      </c>
      <c r="G147" s="46">
        <v>1</v>
      </c>
      <c r="H147" s="46">
        <v>12.02</v>
      </c>
      <c r="I147" s="46">
        <v>3</v>
      </c>
      <c r="J147" s="46">
        <v>15.02</v>
      </c>
      <c r="K147" s="46">
        <v>1</v>
      </c>
      <c r="L147" s="46">
        <v>19.02</v>
      </c>
      <c r="M147" s="46">
        <v>2</v>
      </c>
      <c r="N147" s="52">
        <v>22.02</v>
      </c>
      <c r="O147" s="52">
        <v>2</v>
      </c>
      <c r="P147" s="52">
        <v>25.02</v>
      </c>
      <c r="Q147" s="52">
        <v>3</v>
      </c>
      <c r="R147" s="48"/>
      <c r="S147" s="48"/>
      <c r="T147" s="48"/>
      <c r="U147" s="48"/>
      <c r="V147" s="49" t="s">
        <v>67</v>
      </c>
      <c r="W147" s="7">
        <f t="shared" si="29"/>
        <v>13</v>
      </c>
      <c r="X147" s="2">
        <v>29</v>
      </c>
      <c r="Y147" s="7">
        <f ca="1">IFERROR(__xludf.DUMMYFUNCTION("COUNTUNIQUE(L147,N147,P147,D147,F147,H147,J147,R147,T147)"),7)</f>
        <v>7</v>
      </c>
      <c r="Z147" s="7">
        <f t="shared" si="0"/>
        <v>5</v>
      </c>
      <c r="AA147" s="2">
        <v>12</v>
      </c>
      <c r="AB147" s="50">
        <f t="shared" si="27"/>
        <v>18</v>
      </c>
      <c r="AC147" s="51">
        <f t="shared" si="1"/>
        <v>0.72222222222222221</v>
      </c>
    </row>
    <row r="148" spans="1:30" ht="13.8">
      <c r="A148" s="83">
        <v>207</v>
      </c>
      <c r="B148" s="84" t="s">
        <v>110</v>
      </c>
      <c r="C148" s="45">
        <v>22</v>
      </c>
      <c r="D148" s="46" t="s">
        <v>77</v>
      </c>
      <c r="E148" s="46">
        <v>1</v>
      </c>
      <c r="F148" s="46">
        <v>10.02</v>
      </c>
      <c r="G148" s="46">
        <v>1</v>
      </c>
      <c r="H148" s="46">
        <v>12.02</v>
      </c>
      <c r="I148" s="46">
        <v>4</v>
      </c>
      <c r="J148" s="46">
        <v>15.02</v>
      </c>
      <c r="K148" s="46">
        <v>1</v>
      </c>
      <c r="L148" s="46">
        <v>18.02</v>
      </c>
      <c r="M148" s="46">
        <v>1</v>
      </c>
      <c r="N148" s="52">
        <v>22.02</v>
      </c>
      <c r="O148" s="52">
        <v>2</v>
      </c>
      <c r="P148" s="52">
        <v>25.02</v>
      </c>
      <c r="Q148" s="52">
        <v>3</v>
      </c>
      <c r="R148" s="48"/>
      <c r="S148" s="48"/>
      <c r="T148" s="48"/>
      <c r="U148" s="48"/>
      <c r="V148" s="49" t="s">
        <v>67</v>
      </c>
      <c r="W148" s="7">
        <f t="shared" si="29"/>
        <v>13</v>
      </c>
      <c r="X148" s="2">
        <v>29</v>
      </c>
      <c r="Y148" s="7">
        <f ca="1">IFERROR(__xludf.DUMMYFUNCTION("COUNTUNIQUE(L148,N148,P148,D148,F148,H148,J148,R148,T148)"),7)</f>
        <v>7</v>
      </c>
      <c r="Z148" s="7">
        <f t="shared" si="0"/>
        <v>6</v>
      </c>
      <c r="AA148" s="2">
        <v>12</v>
      </c>
      <c r="AB148" s="50">
        <f t="shared" si="27"/>
        <v>18</v>
      </c>
      <c r="AC148" s="51">
        <f t="shared" si="1"/>
        <v>0.72222222222222221</v>
      </c>
    </row>
    <row r="149" spans="1:30" ht="13.8">
      <c r="A149" s="83">
        <v>208</v>
      </c>
      <c r="B149" s="84" t="s">
        <v>110</v>
      </c>
      <c r="C149" s="45">
        <v>23</v>
      </c>
      <c r="D149" s="46">
        <v>10.02</v>
      </c>
      <c r="E149" s="46">
        <v>2</v>
      </c>
      <c r="F149" s="46">
        <v>13.02</v>
      </c>
      <c r="G149" s="46">
        <v>2</v>
      </c>
      <c r="H149" s="46">
        <v>16.02</v>
      </c>
      <c r="I149" s="46">
        <v>1</v>
      </c>
      <c r="J149" s="47"/>
      <c r="K149" s="47"/>
      <c r="L149" s="47"/>
      <c r="M149" s="47"/>
      <c r="N149" s="48"/>
      <c r="O149" s="48"/>
      <c r="P149" s="48"/>
      <c r="Q149" s="48"/>
      <c r="R149" s="48"/>
      <c r="S149" s="48"/>
      <c r="T149" s="48"/>
      <c r="U149" s="48"/>
      <c r="V149" s="49" t="s">
        <v>98</v>
      </c>
      <c r="W149" s="7">
        <f>SUM(U149,I149,G149,E149)</f>
        <v>5</v>
      </c>
      <c r="X149" s="2">
        <v>19</v>
      </c>
      <c r="Y149" s="7">
        <f ca="1">IFERROR(__xludf.DUMMYFUNCTION("COUNTUNIQUE(L149,N149,P149,D149,F149,H149,J149,R149,T149)"),3)</f>
        <v>3</v>
      </c>
      <c r="Z149" s="7">
        <f t="shared" si="0"/>
        <v>5</v>
      </c>
      <c r="AA149" s="2">
        <v>13</v>
      </c>
      <c r="AB149" s="50">
        <f t="shared" si="27"/>
        <v>7</v>
      </c>
      <c r="AC149" s="51">
        <f t="shared" si="1"/>
        <v>0.7142857142857143</v>
      </c>
    </row>
    <row r="150" spans="1:30" ht="13.8">
      <c r="A150" s="83">
        <v>209</v>
      </c>
      <c r="B150" s="87" t="s">
        <v>110</v>
      </c>
      <c r="C150" s="59">
        <v>24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48"/>
      <c r="O150" s="48"/>
      <c r="P150" s="48"/>
      <c r="Q150" s="48"/>
      <c r="R150" s="48"/>
      <c r="S150" s="48"/>
      <c r="T150" s="48"/>
      <c r="U150" s="48"/>
      <c r="V150" s="64" t="s">
        <v>113</v>
      </c>
      <c r="W150" s="7">
        <f>SUM(U150,E150)</f>
        <v>0</v>
      </c>
      <c r="X150" s="2">
        <v>4</v>
      </c>
      <c r="Y150" s="7">
        <f ca="1">IFERROR(__xludf.DUMMYFUNCTION("COUNTUNIQUE(L150,N150,P150,D150,F150,H150,J150,R150,T150)"),0)</f>
        <v>0</v>
      </c>
      <c r="Z150" s="7">
        <f t="shared" si="0"/>
        <v>0</v>
      </c>
      <c r="AA150" s="2">
        <v>0</v>
      </c>
      <c r="AB150" s="50">
        <f t="shared" si="27"/>
        <v>5</v>
      </c>
      <c r="AC150" s="51">
        <f t="shared" si="1"/>
        <v>0</v>
      </c>
    </row>
    <row r="151" spans="1:30" ht="13.8">
      <c r="A151" s="86">
        <v>210</v>
      </c>
      <c r="B151" s="107" t="s">
        <v>110</v>
      </c>
      <c r="C151" s="108">
        <v>25</v>
      </c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48"/>
      <c r="O151" s="48"/>
      <c r="P151" s="48"/>
      <c r="Q151" s="48"/>
      <c r="R151" s="48"/>
      <c r="S151" s="48"/>
      <c r="T151" s="48"/>
      <c r="U151" s="48"/>
      <c r="V151" s="90" t="s">
        <v>100</v>
      </c>
      <c r="W151" s="2">
        <v>0</v>
      </c>
      <c r="X151" s="2">
        <v>3</v>
      </c>
      <c r="Y151" s="7">
        <f ca="1">IFERROR(__xludf.DUMMYFUNCTION("COUNTUNIQUE(L151,N151,P151,D151,F151,H151,J151,R151,T151)"),0)</f>
        <v>0</v>
      </c>
      <c r="Z151" s="7">
        <f t="shared" si="0"/>
        <v>0</v>
      </c>
      <c r="AA151" s="2">
        <v>0</v>
      </c>
      <c r="AB151" s="50">
        <f t="shared" si="27"/>
        <v>4</v>
      </c>
      <c r="AC151" s="81">
        <f t="shared" si="1"/>
        <v>0</v>
      </c>
      <c r="AD151" s="88">
        <f>SUM(W127:W151)</f>
        <v>188</v>
      </c>
    </row>
    <row r="152" spans="1:30" ht="13.2">
      <c r="Z152" s="91"/>
      <c r="AB152" s="92"/>
      <c r="AC152" s="92"/>
    </row>
    <row r="153" spans="1:30" ht="13.2">
      <c r="Z153" s="91"/>
      <c r="AB153" s="92"/>
      <c r="AC153" s="92"/>
    </row>
    <row r="154" spans="1:30" ht="13.2">
      <c r="Z154" s="91"/>
      <c r="AB154" s="92"/>
      <c r="AC154" s="92"/>
    </row>
    <row r="155" spans="1:30" ht="13.2">
      <c r="Z155" s="91"/>
      <c r="AB155" s="92"/>
      <c r="AC155" s="92"/>
    </row>
    <row r="156" spans="1:30" ht="13.2">
      <c r="Z156" s="91"/>
      <c r="AB156" s="92"/>
      <c r="AC156" s="92"/>
    </row>
    <row r="157" spans="1:30" ht="13.2">
      <c r="Z157" s="91"/>
      <c r="AB157" s="92"/>
      <c r="AC157" s="92"/>
    </row>
    <row r="158" spans="1:30" ht="13.2">
      <c r="Z158" s="91"/>
      <c r="AB158" s="92"/>
      <c r="AC158" s="92"/>
    </row>
    <row r="159" spans="1:30" ht="13.2">
      <c r="Z159" s="91"/>
      <c r="AB159" s="92"/>
      <c r="AC159" s="92"/>
    </row>
    <row r="160" spans="1:30" ht="13.2">
      <c r="Z160" s="91"/>
      <c r="AB160" s="92"/>
      <c r="AC160" s="92"/>
    </row>
    <row r="161" spans="26:29" ht="13.2">
      <c r="Z161" s="91"/>
      <c r="AB161" s="92"/>
      <c r="AC161" s="92"/>
    </row>
    <row r="162" spans="26:29" ht="13.2">
      <c r="Z162" s="91"/>
      <c r="AB162" s="92"/>
      <c r="AC162" s="92"/>
    </row>
    <row r="163" spans="26:29" ht="13.2">
      <c r="Z163" s="91"/>
      <c r="AB163" s="92"/>
      <c r="AC163" s="92"/>
    </row>
    <row r="164" spans="26:29" ht="13.2">
      <c r="Z164" s="91"/>
      <c r="AB164" s="92"/>
      <c r="AC164" s="92"/>
    </row>
    <row r="165" spans="26:29" ht="13.2">
      <c r="Z165" s="91"/>
      <c r="AB165" s="92"/>
      <c r="AC165" s="92"/>
    </row>
    <row r="166" spans="26:29" ht="13.2">
      <c r="Z166" s="91"/>
      <c r="AB166" s="92"/>
      <c r="AC166" s="92"/>
    </row>
    <row r="167" spans="26:29" ht="13.2">
      <c r="Z167" s="91"/>
      <c r="AB167" s="92"/>
      <c r="AC167" s="92"/>
    </row>
    <row r="168" spans="26:29" ht="13.2">
      <c r="Z168" s="91"/>
      <c r="AB168" s="92"/>
      <c r="AC168" s="92"/>
    </row>
    <row r="169" spans="26:29" ht="13.2">
      <c r="Z169" s="91"/>
      <c r="AB169" s="92"/>
      <c r="AC169" s="92"/>
    </row>
    <row r="170" spans="26:29" ht="13.2">
      <c r="Z170" s="91"/>
      <c r="AB170" s="92"/>
      <c r="AC170" s="92"/>
    </row>
    <row r="171" spans="26:29" ht="13.2">
      <c r="Z171" s="91"/>
      <c r="AB171" s="92"/>
      <c r="AC171" s="92"/>
    </row>
    <row r="172" spans="26:29" ht="13.2">
      <c r="Z172" s="91"/>
      <c r="AB172" s="92"/>
      <c r="AC172" s="92"/>
    </row>
    <row r="173" spans="26:29" ht="13.2">
      <c r="Z173" s="91"/>
      <c r="AB173" s="92"/>
      <c r="AC173" s="92"/>
    </row>
    <row r="174" spans="26:29" ht="13.2">
      <c r="Z174" s="91"/>
      <c r="AB174" s="92"/>
      <c r="AC174" s="92"/>
    </row>
    <row r="175" spans="26:29" ht="13.2">
      <c r="Z175" s="91"/>
      <c r="AB175" s="92"/>
      <c r="AC175" s="92"/>
    </row>
    <row r="176" spans="26:29" ht="13.2">
      <c r="Z176" s="91"/>
      <c r="AB176" s="92"/>
      <c r="AC176" s="92"/>
    </row>
    <row r="177" spans="26:29" ht="13.2">
      <c r="Z177" s="91"/>
      <c r="AB177" s="92"/>
      <c r="AC177" s="92"/>
    </row>
    <row r="178" spans="26:29" ht="13.2">
      <c r="Z178" s="91"/>
      <c r="AB178" s="92"/>
      <c r="AC178" s="92"/>
    </row>
    <row r="179" spans="26:29" ht="13.2">
      <c r="Z179" s="91"/>
      <c r="AB179" s="92"/>
      <c r="AC179" s="92"/>
    </row>
    <row r="180" spans="26:29" ht="13.2">
      <c r="Z180" s="91"/>
      <c r="AB180" s="92"/>
      <c r="AC180" s="92"/>
    </row>
    <row r="181" spans="26:29" ht="13.2">
      <c r="Z181" s="91"/>
      <c r="AB181" s="92"/>
      <c r="AC181" s="92"/>
    </row>
    <row r="182" spans="26:29" ht="13.2">
      <c r="Z182" s="91"/>
      <c r="AB182" s="92"/>
      <c r="AC182" s="92"/>
    </row>
    <row r="183" spans="26:29" ht="13.2">
      <c r="Z183" s="91"/>
      <c r="AB183" s="92"/>
      <c r="AC183" s="92"/>
    </row>
    <row r="184" spans="26:29" ht="13.2">
      <c r="Z184" s="91"/>
      <c r="AB184" s="92"/>
      <c r="AC184" s="92"/>
    </row>
    <row r="185" spans="26:29" ht="13.2">
      <c r="Z185" s="91"/>
      <c r="AB185" s="92"/>
      <c r="AC185" s="92"/>
    </row>
    <row r="186" spans="26:29" ht="13.2">
      <c r="Z186" s="91"/>
      <c r="AB186" s="92"/>
      <c r="AC186" s="92"/>
    </row>
    <row r="187" spans="26:29" ht="13.2">
      <c r="Z187" s="91"/>
      <c r="AB187" s="92"/>
      <c r="AC187" s="92"/>
    </row>
    <row r="188" spans="26:29" ht="13.2">
      <c r="Z188" s="91"/>
      <c r="AB188" s="92"/>
      <c r="AC188" s="92"/>
    </row>
    <row r="189" spans="26:29" ht="13.2">
      <c r="Z189" s="91"/>
      <c r="AB189" s="92"/>
      <c r="AC189" s="92"/>
    </row>
    <row r="190" spans="26:29" ht="13.2">
      <c r="Z190" s="91"/>
      <c r="AB190" s="92"/>
      <c r="AC190" s="92"/>
    </row>
    <row r="191" spans="26:29" ht="13.2">
      <c r="Z191" s="91"/>
      <c r="AB191" s="92"/>
      <c r="AC191" s="92"/>
    </row>
    <row r="192" spans="26:29" ht="13.2">
      <c r="Z192" s="91"/>
      <c r="AB192" s="92"/>
      <c r="AC192" s="92"/>
    </row>
    <row r="193" spans="26:29" ht="13.2">
      <c r="Z193" s="91"/>
      <c r="AB193" s="92"/>
      <c r="AC193" s="92"/>
    </row>
    <row r="194" spans="26:29" ht="13.2">
      <c r="Z194" s="91"/>
      <c r="AB194" s="92"/>
      <c r="AC194" s="92"/>
    </row>
    <row r="195" spans="26:29" ht="13.2">
      <c r="Z195" s="91"/>
      <c r="AB195" s="92"/>
      <c r="AC195" s="92"/>
    </row>
    <row r="196" spans="26:29" ht="13.2">
      <c r="Z196" s="91"/>
      <c r="AB196" s="92"/>
      <c r="AC196" s="92"/>
    </row>
    <row r="197" spans="26:29" ht="13.2">
      <c r="Z197" s="91"/>
      <c r="AB197" s="92"/>
      <c r="AC197" s="92"/>
    </row>
    <row r="198" spans="26:29" ht="13.2">
      <c r="Z198" s="91"/>
      <c r="AB198" s="92"/>
      <c r="AC198" s="92"/>
    </row>
    <row r="199" spans="26:29" ht="13.2">
      <c r="Z199" s="91"/>
      <c r="AB199" s="92"/>
      <c r="AC199" s="92"/>
    </row>
    <row r="200" spans="26:29" ht="13.2">
      <c r="Z200" s="91"/>
      <c r="AB200" s="92"/>
      <c r="AC200" s="92"/>
    </row>
    <row r="201" spans="26:29" ht="13.2">
      <c r="Z201" s="91"/>
      <c r="AB201" s="92"/>
      <c r="AC201" s="92"/>
    </row>
    <row r="202" spans="26:29" ht="13.2">
      <c r="Z202" s="91"/>
      <c r="AB202" s="92"/>
      <c r="AC202" s="92"/>
    </row>
    <row r="203" spans="26:29" ht="13.2">
      <c r="Z203" s="91"/>
      <c r="AB203" s="92"/>
      <c r="AC203" s="92"/>
    </row>
    <row r="204" spans="26:29" ht="13.2">
      <c r="Z204" s="91"/>
      <c r="AB204" s="92"/>
      <c r="AC204" s="92"/>
    </row>
    <row r="205" spans="26:29" ht="13.2">
      <c r="Z205" s="91"/>
      <c r="AB205" s="92"/>
      <c r="AC205" s="92"/>
    </row>
    <row r="206" spans="26:29" ht="13.2">
      <c r="Z206" s="91"/>
      <c r="AB206" s="92"/>
      <c r="AC206" s="92"/>
    </row>
    <row r="207" spans="26:29" ht="13.2">
      <c r="Z207" s="91"/>
      <c r="AB207" s="92"/>
      <c r="AC207" s="92"/>
    </row>
    <row r="208" spans="26:29" ht="13.2">
      <c r="Z208" s="91"/>
      <c r="AB208" s="92"/>
      <c r="AC208" s="92"/>
    </row>
    <row r="209" spans="26:29" ht="13.2">
      <c r="Z209" s="91"/>
      <c r="AB209" s="92"/>
      <c r="AC209" s="92"/>
    </row>
    <row r="210" spans="26:29" ht="13.2">
      <c r="Z210" s="91"/>
      <c r="AB210" s="92"/>
      <c r="AC210" s="92"/>
    </row>
    <row r="211" spans="26:29" ht="13.2">
      <c r="Z211" s="91"/>
      <c r="AB211" s="92"/>
      <c r="AC211" s="92"/>
    </row>
    <row r="212" spans="26:29" ht="13.2">
      <c r="Z212" s="91"/>
      <c r="AB212" s="92"/>
      <c r="AC212" s="92"/>
    </row>
    <row r="213" spans="26:29" ht="13.2">
      <c r="Z213" s="91"/>
      <c r="AB213" s="92"/>
      <c r="AC213" s="92"/>
    </row>
    <row r="214" spans="26:29" ht="13.2">
      <c r="Z214" s="91"/>
      <c r="AB214" s="92"/>
      <c r="AC214" s="92"/>
    </row>
    <row r="215" spans="26:29" ht="13.2">
      <c r="Z215" s="91"/>
      <c r="AB215" s="92"/>
      <c r="AC215" s="92"/>
    </row>
    <row r="216" spans="26:29" ht="13.2">
      <c r="Z216" s="91"/>
      <c r="AB216" s="92"/>
      <c r="AC216" s="92"/>
    </row>
    <row r="217" spans="26:29" ht="13.2">
      <c r="Z217" s="91"/>
      <c r="AB217" s="92"/>
      <c r="AC217" s="92"/>
    </row>
    <row r="218" spans="26:29" ht="13.2">
      <c r="Z218" s="91"/>
      <c r="AB218" s="92"/>
      <c r="AC218" s="92"/>
    </row>
    <row r="219" spans="26:29" ht="13.2">
      <c r="Z219" s="91"/>
      <c r="AB219" s="92"/>
      <c r="AC219" s="92"/>
    </row>
    <row r="220" spans="26:29" ht="13.2">
      <c r="Z220" s="91"/>
      <c r="AB220" s="92"/>
      <c r="AC220" s="92"/>
    </row>
    <row r="221" spans="26:29" ht="13.2">
      <c r="Z221" s="91"/>
      <c r="AB221" s="92"/>
      <c r="AC221" s="92"/>
    </row>
    <row r="222" spans="26:29" ht="13.2">
      <c r="Z222" s="91"/>
      <c r="AB222" s="92"/>
      <c r="AC222" s="92"/>
    </row>
    <row r="223" spans="26:29" ht="13.2">
      <c r="Z223" s="91"/>
      <c r="AB223" s="92"/>
      <c r="AC223" s="92"/>
    </row>
    <row r="224" spans="26:29" ht="13.2">
      <c r="Z224" s="91"/>
      <c r="AB224" s="92"/>
      <c r="AC224" s="92"/>
    </row>
    <row r="225" spans="26:29" ht="13.2">
      <c r="Z225" s="91"/>
      <c r="AB225" s="92"/>
      <c r="AC225" s="92"/>
    </row>
    <row r="226" spans="26:29" ht="13.2">
      <c r="Z226" s="91"/>
      <c r="AB226" s="92"/>
      <c r="AC226" s="92"/>
    </row>
    <row r="227" spans="26:29" ht="13.2">
      <c r="Z227" s="91"/>
      <c r="AB227" s="92"/>
      <c r="AC227" s="92"/>
    </row>
    <row r="228" spans="26:29" ht="13.2">
      <c r="Z228" s="91"/>
      <c r="AB228" s="92"/>
      <c r="AC228" s="92"/>
    </row>
    <row r="229" spans="26:29" ht="13.2">
      <c r="Z229" s="91"/>
      <c r="AB229" s="92"/>
      <c r="AC229" s="92"/>
    </row>
    <row r="230" spans="26:29" ht="13.2">
      <c r="Z230" s="91"/>
      <c r="AB230" s="92"/>
      <c r="AC230" s="92"/>
    </row>
    <row r="231" spans="26:29" ht="13.2">
      <c r="Z231" s="91"/>
      <c r="AB231" s="92"/>
      <c r="AC231" s="92"/>
    </row>
    <row r="232" spans="26:29" ht="13.2">
      <c r="Z232" s="91"/>
      <c r="AB232" s="92"/>
      <c r="AC232" s="92"/>
    </row>
    <row r="233" spans="26:29" ht="13.2">
      <c r="Z233" s="91"/>
      <c r="AB233" s="92"/>
      <c r="AC233" s="92"/>
    </row>
    <row r="234" spans="26:29" ht="13.2">
      <c r="Z234" s="91"/>
      <c r="AB234" s="92"/>
      <c r="AC234" s="92"/>
    </row>
    <row r="235" spans="26:29" ht="13.2">
      <c r="Z235" s="91"/>
      <c r="AB235" s="92"/>
      <c r="AC235" s="92"/>
    </row>
    <row r="236" spans="26:29" ht="13.2">
      <c r="Z236" s="91"/>
      <c r="AB236" s="92"/>
      <c r="AC236" s="92"/>
    </row>
    <row r="237" spans="26:29" ht="13.2">
      <c r="Z237" s="91"/>
      <c r="AB237" s="92"/>
      <c r="AC237" s="92"/>
    </row>
    <row r="238" spans="26:29" ht="13.2">
      <c r="Z238" s="91"/>
      <c r="AB238" s="92"/>
      <c r="AC238" s="92"/>
    </row>
    <row r="239" spans="26:29" ht="13.2">
      <c r="Z239" s="91"/>
      <c r="AB239" s="92"/>
      <c r="AC239" s="92"/>
    </row>
    <row r="240" spans="26:29" ht="13.2">
      <c r="Z240" s="91"/>
      <c r="AB240" s="92"/>
      <c r="AC240" s="92"/>
    </row>
    <row r="241" spans="26:29" ht="13.2">
      <c r="Z241" s="91"/>
      <c r="AB241" s="92"/>
      <c r="AC241" s="92"/>
    </row>
    <row r="242" spans="26:29" ht="13.2">
      <c r="Z242" s="91"/>
      <c r="AB242" s="92"/>
      <c r="AC242" s="92"/>
    </row>
    <row r="243" spans="26:29" ht="13.2">
      <c r="Z243" s="91"/>
      <c r="AB243" s="92"/>
      <c r="AC243" s="92"/>
    </row>
    <row r="244" spans="26:29" ht="13.2">
      <c r="Z244" s="91"/>
      <c r="AB244" s="92"/>
      <c r="AC244" s="92"/>
    </row>
    <row r="245" spans="26:29" ht="13.2">
      <c r="Z245" s="91"/>
      <c r="AB245" s="92"/>
      <c r="AC245" s="92"/>
    </row>
    <row r="246" spans="26:29" ht="13.2">
      <c r="Z246" s="91"/>
      <c r="AB246" s="92"/>
      <c r="AC246" s="92"/>
    </row>
    <row r="247" spans="26:29" ht="13.2">
      <c r="Z247" s="91"/>
      <c r="AB247" s="92"/>
      <c r="AC247" s="92"/>
    </row>
    <row r="248" spans="26:29" ht="13.2">
      <c r="Z248" s="91"/>
      <c r="AB248" s="92"/>
      <c r="AC248" s="92"/>
    </row>
    <row r="249" spans="26:29" ht="13.2">
      <c r="Z249" s="91"/>
      <c r="AB249" s="92"/>
      <c r="AC249" s="92"/>
    </row>
    <row r="250" spans="26:29" ht="13.2">
      <c r="Z250" s="91"/>
      <c r="AB250" s="92"/>
      <c r="AC250" s="92"/>
    </row>
    <row r="251" spans="26:29" ht="13.2">
      <c r="Z251" s="91"/>
      <c r="AB251" s="92"/>
      <c r="AC251" s="92"/>
    </row>
    <row r="252" spans="26:29" ht="13.2">
      <c r="Z252" s="91"/>
      <c r="AB252" s="92"/>
      <c r="AC252" s="92"/>
    </row>
    <row r="253" spans="26:29" ht="13.2">
      <c r="Z253" s="91"/>
      <c r="AB253" s="92"/>
      <c r="AC253" s="92"/>
    </row>
    <row r="254" spans="26:29" ht="13.2">
      <c r="Z254" s="91"/>
      <c r="AB254" s="92"/>
      <c r="AC254" s="92"/>
    </row>
    <row r="255" spans="26:29" ht="13.2">
      <c r="Z255" s="91"/>
      <c r="AB255" s="92"/>
      <c r="AC255" s="92"/>
    </row>
    <row r="256" spans="26:29" ht="13.2">
      <c r="Z256" s="91"/>
      <c r="AB256" s="92"/>
      <c r="AC256" s="92"/>
    </row>
    <row r="257" spans="26:29" ht="13.2">
      <c r="Z257" s="91"/>
      <c r="AB257" s="92"/>
      <c r="AC257" s="92"/>
    </row>
    <row r="258" spans="26:29" ht="13.2">
      <c r="Z258" s="91"/>
      <c r="AB258" s="92"/>
      <c r="AC258" s="92"/>
    </row>
    <row r="259" spans="26:29" ht="13.2">
      <c r="Z259" s="91"/>
      <c r="AB259" s="92"/>
      <c r="AC259" s="92"/>
    </row>
    <row r="260" spans="26:29" ht="13.2">
      <c r="Z260" s="91"/>
      <c r="AB260" s="92"/>
      <c r="AC260" s="92"/>
    </row>
    <row r="261" spans="26:29" ht="13.2">
      <c r="Z261" s="91"/>
      <c r="AB261" s="92"/>
      <c r="AC261" s="92"/>
    </row>
    <row r="262" spans="26:29" ht="13.2">
      <c r="Z262" s="91"/>
      <c r="AB262" s="92"/>
      <c r="AC262" s="92"/>
    </row>
    <row r="263" spans="26:29" ht="13.2">
      <c r="Z263" s="91"/>
      <c r="AB263" s="92"/>
      <c r="AC263" s="92"/>
    </row>
    <row r="264" spans="26:29" ht="13.2">
      <c r="Z264" s="91"/>
      <c r="AB264" s="92"/>
      <c r="AC264" s="92"/>
    </row>
    <row r="265" spans="26:29" ht="13.2">
      <c r="Z265" s="91"/>
      <c r="AB265" s="92"/>
      <c r="AC265" s="92"/>
    </row>
    <row r="266" spans="26:29" ht="13.2">
      <c r="Z266" s="91"/>
      <c r="AB266" s="92"/>
      <c r="AC266" s="92"/>
    </row>
    <row r="267" spans="26:29" ht="13.2">
      <c r="Z267" s="91"/>
      <c r="AB267" s="92"/>
      <c r="AC267" s="92"/>
    </row>
    <row r="268" spans="26:29" ht="13.2">
      <c r="Z268" s="91"/>
      <c r="AB268" s="92"/>
      <c r="AC268" s="92"/>
    </row>
    <row r="269" spans="26:29" ht="13.2">
      <c r="Z269" s="91"/>
      <c r="AB269" s="92"/>
      <c r="AC269" s="92"/>
    </row>
    <row r="270" spans="26:29" ht="13.2">
      <c r="Z270" s="91"/>
      <c r="AB270" s="92"/>
      <c r="AC270" s="92"/>
    </row>
    <row r="271" spans="26:29" ht="13.2">
      <c r="Z271" s="93"/>
      <c r="AB271" s="92"/>
      <c r="AC271" s="92"/>
    </row>
    <row r="272" spans="26:29" ht="13.2">
      <c r="Z272" s="7"/>
      <c r="AB272" s="92"/>
      <c r="AC272" s="92"/>
    </row>
    <row r="273" spans="26:29" ht="13.2">
      <c r="Z273" s="7"/>
      <c r="AB273" s="92"/>
      <c r="AC273" s="92"/>
    </row>
    <row r="274" spans="26:29" ht="13.2">
      <c r="Z274" s="7"/>
      <c r="AB274" s="92"/>
      <c r="AC274" s="92"/>
    </row>
    <row r="275" spans="26:29" ht="13.2">
      <c r="Z275" s="7"/>
      <c r="AB275" s="92"/>
      <c r="AC275" s="92"/>
    </row>
    <row r="276" spans="26:29" ht="13.2">
      <c r="Z276" s="7"/>
      <c r="AB276" s="92"/>
      <c r="AC276" s="92"/>
    </row>
    <row r="277" spans="26:29" ht="13.2">
      <c r="Z277" s="7"/>
      <c r="AB277" s="92"/>
      <c r="AC277" s="92"/>
    </row>
    <row r="278" spans="26:29" ht="13.2">
      <c r="Z278" s="7"/>
      <c r="AB278" s="92"/>
      <c r="AC278" s="92"/>
    </row>
    <row r="279" spans="26:29" ht="13.2">
      <c r="Z279" s="7"/>
      <c r="AB279" s="92"/>
      <c r="AC279" s="92"/>
    </row>
    <row r="280" spans="26:29" ht="13.2">
      <c r="Z280" s="7"/>
      <c r="AB280" s="92"/>
      <c r="AC280" s="92"/>
    </row>
    <row r="281" spans="26:29" ht="13.2">
      <c r="Z281" s="7"/>
      <c r="AB281" s="92"/>
      <c r="AC281" s="92"/>
    </row>
    <row r="282" spans="26:29" ht="13.2">
      <c r="Z282" s="7"/>
      <c r="AB282" s="92"/>
      <c r="AC282" s="92"/>
    </row>
    <row r="283" spans="26:29" ht="13.2">
      <c r="Z283" s="7"/>
      <c r="AB283" s="92"/>
      <c r="AC283" s="92"/>
    </row>
    <row r="284" spans="26:29" ht="13.2">
      <c r="Z284" s="7"/>
      <c r="AB284" s="92"/>
      <c r="AC284" s="92"/>
    </row>
    <row r="285" spans="26:29" ht="13.2">
      <c r="Z285" s="7"/>
      <c r="AB285" s="92"/>
      <c r="AC285" s="92"/>
    </row>
    <row r="286" spans="26:29" ht="13.2">
      <c r="Z286" s="7"/>
      <c r="AB286" s="92"/>
      <c r="AC286" s="92"/>
    </row>
    <row r="287" spans="26:29" ht="13.2">
      <c r="Z287" s="7"/>
      <c r="AB287" s="92"/>
      <c r="AC287" s="92"/>
    </row>
    <row r="288" spans="26:29" ht="13.2">
      <c r="Z288" s="7"/>
      <c r="AB288" s="92"/>
      <c r="AC288" s="92"/>
    </row>
    <row r="289" spans="26:29" ht="13.2">
      <c r="Z289" s="7"/>
      <c r="AB289" s="92"/>
      <c r="AC289" s="92"/>
    </row>
    <row r="290" spans="26:29" ht="13.2">
      <c r="Z290" s="7"/>
      <c r="AB290" s="92"/>
      <c r="AC290" s="92"/>
    </row>
    <row r="291" spans="26:29" ht="13.2">
      <c r="Z291" s="7"/>
      <c r="AB291" s="92"/>
      <c r="AC291" s="92"/>
    </row>
    <row r="292" spans="26:29" ht="13.2">
      <c r="Z292" s="7"/>
      <c r="AB292" s="92"/>
      <c r="AC292" s="92"/>
    </row>
    <row r="293" spans="26:29" ht="13.2">
      <c r="Z293" s="7"/>
      <c r="AB293" s="92"/>
      <c r="AC293" s="92"/>
    </row>
    <row r="294" spans="26:29" ht="13.2">
      <c r="Z294" s="7"/>
      <c r="AB294" s="92"/>
      <c r="AC294" s="92"/>
    </row>
    <row r="295" spans="26:29" ht="13.2">
      <c r="Z295" s="7"/>
      <c r="AB295" s="92"/>
      <c r="AC295" s="92"/>
    </row>
    <row r="296" spans="26:29" ht="13.2">
      <c r="Z296" s="7"/>
      <c r="AB296" s="92"/>
      <c r="AC296" s="92"/>
    </row>
    <row r="297" spans="26:29" ht="13.2">
      <c r="Z297" s="7"/>
      <c r="AB297" s="92"/>
      <c r="AC297" s="92"/>
    </row>
    <row r="298" spans="26:29" ht="13.2">
      <c r="Z298" s="7"/>
      <c r="AB298" s="92"/>
      <c r="AC298" s="92"/>
    </row>
    <row r="299" spans="26:29" ht="13.2">
      <c r="Z299" s="7"/>
      <c r="AB299" s="92"/>
      <c r="AC299" s="92"/>
    </row>
    <row r="300" spans="26:29" ht="13.2">
      <c r="Z300" s="7"/>
      <c r="AB300" s="92"/>
      <c r="AC300" s="92"/>
    </row>
    <row r="301" spans="26:29" ht="13.2">
      <c r="Z301" s="7"/>
      <c r="AB301" s="92"/>
      <c r="AC301" s="92"/>
    </row>
    <row r="302" spans="26:29" ht="13.2">
      <c r="Z302" s="7"/>
      <c r="AB302" s="92"/>
      <c r="AC302" s="92"/>
    </row>
    <row r="303" spans="26:29" ht="13.2">
      <c r="Z303" s="7"/>
      <c r="AB303" s="92"/>
      <c r="AC303" s="92"/>
    </row>
    <row r="304" spans="26:29" ht="13.2">
      <c r="Z304" s="7"/>
      <c r="AB304" s="92"/>
      <c r="AC304" s="92"/>
    </row>
    <row r="305" spans="26:29" ht="13.2">
      <c r="Z305" s="7"/>
      <c r="AB305" s="92"/>
      <c r="AC305" s="92"/>
    </row>
    <row r="306" spans="26:29" ht="13.2">
      <c r="Z306" s="7"/>
      <c r="AB306" s="92"/>
      <c r="AC306" s="92"/>
    </row>
    <row r="307" spans="26:29" ht="13.2">
      <c r="Z307" s="7"/>
      <c r="AB307" s="92"/>
      <c r="AC307" s="92"/>
    </row>
    <row r="308" spans="26:29" ht="13.2">
      <c r="Z308" s="7"/>
      <c r="AB308" s="92"/>
      <c r="AC308" s="92"/>
    </row>
    <row r="309" spans="26:29" ht="13.2">
      <c r="Z309" s="7"/>
      <c r="AB309" s="92"/>
      <c r="AC309" s="92"/>
    </row>
    <row r="310" spans="26:29" ht="13.2">
      <c r="Z310" s="7"/>
      <c r="AB310" s="92"/>
      <c r="AC310" s="92"/>
    </row>
    <row r="311" spans="26:29" ht="13.2">
      <c r="Z311" s="7"/>
      <c r="AB311" s="92"/>
      <c r="AC311" s="92"/>
    </row>
    <row r="312" spans="26:29" ht="13.2">
      <c r="Z312" s="7"/>
      <c r="AB312" s="92"/>
      <c r="AC312" s="92"/>
    </row>
    <row r="313" spans="26:29" ht="13.2">
      <c r="Z313" s="7"/>
      <c r="AB313" s="92"/>
      <c r="AC313" s="92"/>
    </row>
    <row r="314" spans="26:29" ht="13.2">
      <c r="Z314" s="7"/>
      <c r="AB314" s="92"/>
      <c r="AC314" s="92"/>
    </row>
    <row r="315" spans="26:29" ht="13.2">
      <c r="Z315" s="7"/>
      <c r="AB315" s="92"/>
      <c r="AC315" s="92"/>
    </row>
    <row r="316" spans="26:29" ht="13.2">
      <c r="Z316" s="7"/>
      <c r="AB316" s="92"/>
      <c r="AC316" s="92"/>
    </row>
    <row r="317" spans="26:29" ht="13.2">
      <c r="Z317" s="7"/>
      <c r="AB317" s="92"/>
      <c r="AC317" s="92"/>
    </row>
    <row r="318" spans="26:29" ht="13.2">
      <c r="Z318" s="7"/>
      <c r="AB318" s="92"/>
      <c r="AC318" s="92"/>
    </row>
    <row r="319" spans="26:29" ht="13.2">
      <c r="Z319" s="7"/>
      <c r="AB319" s="92"/>
      <c r="AC319" s="92"/>
    </row>
    <row r="320" spans="26:29" ht="13.2">
      <c r="Z320" s="7"/>
      <c r="AB320" s="92"/>
      <c r="AC320" s="92"/>
    </row>
    <row r="321" spans="26:29" ht="13.2">
      <c r="Z321" s="7"/>
      <c r="AB321" s="92"/>
      <c r="AC321" s="92"/>
    </row>
    <row r="322" spans="26:29" ht="13.2">
      <c r="Z322" s="7"/>
      <c r="AB322" s="92"/>
      <c r="AC322" s="92"/>
    </row>
    <row r="323" spans="26:29" ht="13.2">
      <c r="Z323" s="7"/>
      <c r="AB323" s="92"/>
      <c r="AC323" s="92"/>
    </row>
    <row r="324" spans="26:29" ht="13.2">
      <c r="Z324" s="7"/>
      <c r="AB324" s="92"/>
      <c r="AC324" s="92"/>
    </row>
    <row r="325" spans="26:29" ht="13.2">
      <c r="Z325" s="7"/>
      <c r="AB325" s="92"/>
      <c r="AC325" s="92"/>
    </row>
    <row r="326" spans="26:29" ht="13.2">
      <c r="Z326" s="7"/>
      <c r="AB326" s="92"/>
      <c r="AC326" s="92"/>
    </row>
    <row r="327" spans="26:29" ht="13.2">
      <c r="Z327" s="7"/>
      <c r="AB327" s="92"/>
      <c r="AC327" s="92"/>
    </row>
    <row r="328" spans="26:29" ht="13.2">
      <c r="Z328" s="7"/>
      <c r="AB328" s="92"/>
      <c r="AC328" s="92"/>
    </row>
    <row r="329" spans="26:29" ht="13.2">
      <c r="Z329" s="7"/>
      <c r="AB329" s="92"/>
      <c r="AC329" s="92"/>
    </row>
    <row r="330" spans="26:29" ht="13.2">
      <c r="Z330" s="7"/>
      <c r="AB330" s="92"/>
      <c r="AC330" s="92"/>
    </row>
    <row r="331" spans="26:29" ht="13.2">
      <c r="Z331" s="7"/>
      <c r="AB331" s="92"/>
      <c r="AC331" s="92"/>
    </row>
    <row r="332" spans="26:29" ht="13.2">
      <c r="Z332" s="7"/>
      <c r="AB332" s="92"/>
      <c r="AC332" s="92"/>
    </row>
    <row r="333" spans="26:29" ht="13.2">
      <c r="Z333" s="7"/>
      <c r="AB333" s="92"/>
      <c r="AC333" s="92"/>
    </row>
    <row r="334" spans="26:29" ht="13.2">
      <c r="Z334" s="7"/>
      <c r="AB334" s="92"/>
      <c r="AC334" s="92"/>
    </row>
    <row r="335" spans="26:29" ht="13.2">
      <c r="Z335" s="7"/>
      <c r="AB335" s="92"/>
      <c r="AC335" s="92"/>
    </row>
    <row r="336" spans="26:29" ht="13.2">
      <c r="Z336" s="7"/>
      <c r="AB336" s="92"/>
      <c r="AC336" s="92"/>
    </row>
    <row r="337" spans="26:29" ht="13.2">
      <c r="Z337" s="7"/>
      <c r="AB337" s="92"/>
      <c r="AC337" s="92"/>
    </row>
    <row r="338" spans="26:29" ht="13.2">
      <c r="Z338" s="7"/>
      <c r="AB338" s="92"/>
      <c r="AC338" s="92"/>
    </row>
    <row r="339" spans="26:29" ht="13.2">
      <c r="Z339" s="7"/>
      <c r="AB339" s="92"/>
      <c r="AC339" s="92"/>
    </row>
    <row r="340" spans="26:29" ht="13.2">
      <c r="Z340" s="7"/>
      <c r="AB340" s="92"/>
      <c r="AC340" s="92"/>
    </row>
    <row r="341" spans="26:29" ht="13.2">
      <c r="Z341" s="7"/>
      <c r="AB341" s="92"/>
      <c r="AC341" s="92"/>
    </row>
    <row r="342" spans="26:29" ht="13.2">
      <c r="Z342" s="7"/>
      <c r="AB342" s="92"/>
      <c r="AC342" s="92"/>
    </row>
    <row r="343" spans="26:29" ht="13.2">
      <c r="Z343" s="7"/>
      <c r="AB343" s="92"/>
      <c r="AC343" s="92"/>
    </row>
    <row r="344" spans="26:29" ht="13.2">
      <c r="Z344" s="7"/>
      <c r="AB344" s="92"/>
      <c r="AC344" s="92"/>
    </row>
    <row r="345" spans="26:29" ht="13.2">
      <c r="Z345" s="7"/>
      <c r="AB345" s="92"/>
      <c r="AC345" s="92"/>
    </row>
    <row r="346" spans="26:29" ht="13.2">
      <c r="Z346" s="7"/>
      <c r="AB346" s="92"/>
      <c r="AC346" s="92"/>
    </row>
    <row r="347" spans="26:29" ht="13.2">
      <c r="Z347" s="7"/>
      <c r="AB347" s="92"/>
      <c r="AC347" s="92"/>
    </row>
    <row r="348" spans="26:29" ht="13.2">
      <c r="Z348" s="7"/>
      <c r="AB348" s="92"/>
      <c r="AC348" s="92"/>
    </row>
    <row r="349" spans="26:29" ht="13.2">
      <c r="Z349" s="7"/>
      <c r="AB349" s="92"/>
      <c r="AC349" s="92"/>
    </row>
    <row r="350" spans="26:29" ht="13.2">
      <c r="Z350" s="7"/>
      <c r="AB350" s="92"/>
      <c r="AC350" s="92"/>
    </row>
    <row r="351" spans="26:29" ht="13.2">
      <c r="Z351" s="7"/>
      <c r="AB351" s="92"/>
      <c r="AC351" s="92"/>
    </row>
    <row r="352" spans="26:29" ht="13.2">
      <c r="Z352" s="7"/>
      <c r="AB352" s="92"/>
      <c r="AC352" s="92"/>
    </row>
    <row r="353" spans="26:29" ht="13.2">
      <c r="Z353" s="7"/>
      <c r="AB353" s="92"/>
      <c r="AC353" s="92"/>
    </row>
    <row r="354" spans="26:29" ht="13.2">
      <c r="Z354" s="7"/>
      <c r="AB354" s="92"/>
      <c r="AC354" s="92"/>
    </row>
    <row r="355" spans="26:29" ht="13.2">
      <c r="Z355" s="7"/>
      <c r="AB355" s="92"/>
      <c r="AC355" s="92"/>
    </row>
    <row r="356" spans="26:29" ht="13.2">
      <c r="Z356" s="7"/>
      <c r="AB356" s="92"/>
      <c r="AC356" s="92"/>
    </row>
    <row r="357" spans="26:29" ht="13.2">
      <c r="Z357" s="7"/>
      <c r="AB357" s="92"/>
      <c r="AC357" s="92"/>
    </row>
    <row r="358" spans="26:29" ht="13.2">
      <c r="Z358" s="7"/>
      <c r="AB358" s="92"/>
      <c r="AC358" s="92"/>
    </row>
    <row r="359" spans="26:29" ht="13.2">
      <c r="Z359" s="7"/>
      <c r="AB359" s="92"/>
      <c r="AC359" s="92"/>
    </row>
    <row r="360" spans="26:29" ht="13.2">
      <c r="Z360" s="7"/>
      <c r="AB360" s="92"/>
      <c r="AC360" s="92"/>
    </row>
    <row r="361" spans="26:29" ht="13.2">
      <c r="Z361" s="7"/>
      <c r="AB361" s="92"/>
      <c r="AC361" s="92"/>
    </row>
    <row r="362" spans="26:29" ht="13.2">
      <c r="Z362" s="7"/>
      <c r="AB362" s="92"/>
      <c r="AC362" s="92"/>
    </row>
    <row r="363" spans="26:29" ht="13.2">
      <c r="Z363" s="7"/>
      <c r="AB363" s="92"/>
      <c r="AC363" s="92"/>
    </row>
    <row r="364" spans="26:29" ht="13.2">
      <c r="Z364" s="7"/>
      <c r="AB364" s="92"/>
      <c r="AC364" s="92"/>
    </row>
    <row r="365" spans="26:29" ht="13.2">
      <c r="Z365" s="7"/>
      <c r="AB365" s="92"/>
      <c r="AC365" s="92"/>
    </row>
    <row r="366" spans="26:29" ht="13.2">
      <c r="Z366" s="7"/>
      <c r="AB366" s="92"/>
      <c r="AC366" s="92"/>
    </row>
    <row r="367" spans="26:29" ht="13.2">
      <c r="Z367" s="7"/>
      <c r="AB367" s="92"/>
      <c r="AC367" s="92"/>
    </row>
    <row r="368" spans="26:29" ht="13.2">
      <c r="Z368" s="7"/>
      <c r="AB368" s="92"/>
      <c r="AC368" s="92"/>
    </row>
    <row r="369" spans="26:29" ht="13.2">
      <c r="Z369" s="7"/>
      <c r="AB369" s="92"/>
      <c r="AC369" s="92"/>
    </row>
    <row r="370" spans="26:29" ht="13.2">
      <c r="Z370" s="7"/>
      <c r="AB370" s="92"/>
      <c r="AC370" s="92"/>
    </row>
    <row r="371" spans="26:29" ht="13.2">
      <c r="Z371" s="7"/>
      <c r="AB371" s="92"/>
      <c r="AC371" s="92"/>
    </row>
    <row r="372" spans="26:29" ht="13.2">
      <c r="Z372" s="7"/>
      <c r="AB372" s="92"/>
      <c r="AC372" s="92"/>
    </row>
    <row r="373" spans="26:29" ht="13.2">
      <c r="Z373" s="7"/>
      <c r="AB373" s="92"/>
      <c r="AC373" s="92"/>
    </row>
    <row r="374" spans="26:29" ht="13.2">
      <c r="Z374" s="7"/>
      <c r="AB374" s="92"/>
      <c r="AC374" s="92"/>
    </row>
    <row r="375" spans="26:29" ht="13.2">
      <c r="Z375" s="7"/>
      <c r="AB375" s="92"/>
      <c r="AC375" s="92"/>
    </row>
    <row r="376" spans="26:29" ht="13.2">
      <c r="Z376" s="7"/>
      <c r="AB376" s="92"/>
      <c r="AC376" s="92"/>
    </row>
    <row r="377" spans="26:29" ht="13.2">
      <c r="Z377" s="7"/>
      <c r="AB377" s="92"/>
      <c r="AC377" s="92"/>
    </row>
    <row r="378" spans="26:29" ht="13.2">
      <c r="Z378" s="7"/>
      <c r="AB378" s="92"/>
      <c r="AC378" s="92"/>
    </row>
    <row r="379" spans="26:29" ht="13.2">
      <c r="Z379" s="7"/>
      <c r="AB379" s="92"/>
      <c r="AC379" s="92"/>
    </row>
    <row r="380" spans="26:29" ht="13.2">
      <c r="Z380" s="7"/>
      <c r="AB380" s="92"/>
      <c r="AC380" s="92"/>
    </row>
    <row r="381" spans="26:29" ht="13.2">
      <c r="Z381" s="7"/>
      <c r="AB381" s="92"/>
      <c r="AC381" s="92"/>
    </row>
    <row r="382" spans="26:29" ht="13.2">
      <c r="Z382" s="7"/>
      <c r="AB382" s="92"/>
      <c r="AC382" s="92"/>
    </row>
    <row r="383" spans="26:29" ht="13.2">
      <c r="Z383" s="7"/>
      <c r="AB383" s="92"/>
      <c r="AC383" s="92"/>
    </row>
    <row r="384" spans="26:29" ht="13.2">
      <c r="Z384" s="7"/>
      <c r="AB384" s="92"/>
      <c r="AC384" s="92"/>
    </row>
    <row r="385" spans="26:29" ht="13.2">
      <c r="Z385" s="7"/>
      <c r="AB385" s="92"/>
      <c r="AC385" s="92"/>
    </row>
    <row r="386" spans="26:29" ht="13.2">
      <c r="Z386" s="7"/>
      <c r="AB386" s="92"/>
      <c r="AC386" s="92"/>
    </row>
    <row r="387" spans="26:29" ht="13.2">
      <c r="Z387" s="7"/>
      <c r="AB387" s="92"/>
      <c r="AC387" s="92"/>
    </row>
    <row r="388" spans="26:29" ht="13.2">
      <c r="Z388" s="7"/>
      <c r="AB388" s="92"/>
      <c r="AC388" s="92"/>
    </row>
    <row r="389" spans="26:29" ht="13.2">
      <c r="Z389" s="7"/>
      <c r="AB389" s="92"/>
      <c r="AC389" s="92"/>
    </row>
    <row r="390" spans="26:29" ht="13.2">
      <c r="Z390" s="7"/>
      <c r="AB390" s="92"/>
      <c r="AC390" s="92"/>
    </row>
    <row r="391" spans="26:29" ht="13.2">
      <c r="Z391" s="7"/>
      <c r="AB391" s="92"/>
      <c r="AC391" s="92"/>
    </row>
    <row r="392" spans="26:29" ht="13.2">
      <c r="Z392" s="7"/>
      <c r="AB392" s="92"/>
      <c r="AC392" s="92"/>
    </row>
    <row r="393" spans="26:29" ht="13.2">
      <c r="Z393" s="7"/>
      <c r="AB393" s="92"/>
      <c r="AC393" s="92"/>
    </row>
    <row r="394" spans="26:29" ht="13.2">
      <c r="Z394" s="7"/>
      <c r="AB394" s="92"/>
      <c r="AC394" s="92"/>
    </row>
    <row r="395" spans="26:29" ht="13.2">
      <c r="Z395" s="7"/>
      <c r="AB395" s="92"/>
      <c r="AC395" s="92"/>
    </row>
    <row r="396" spans="26:29" ht="13.2">
      <c r="Z396" s="7"/>
      <c r="AB396" s="92"/>
      <c r="AC396" s="92"/>
    </row>
    <row r="397" spans="26:29" ht="13.2">
      <c r="Z397" s="7"/>
      <c r="AB397" s="92"/>
      <c r="AC397" s="92"/>
    </row>
    <row r="398" spans="26:29" ht="13.2">
      <c r="Z398" s="7"/>
      <c r="AB398" s="92"/>
      <c r="AC398" s="92"/>
    </row>
    <row r="399" spans="26:29" ht="13.2">
      <c r="Z399" s="7"/>
      <c r="AB399" s="92"/>
      <c r="AC399" s="92"/>
    </row>
    <row r="400" spans="26:29" ht="13.2">
      <c r="Z400" s="7"/>
      <c r="AB400" s="92"/>
      <c r="AC400" s="92"/>
    </row>
    <row r="401" spans="26:29" ht="13.2">
      <c r="Z401" s="7"/>
      <c r="AB401" s="92"/>
      <c r="AC401" s="92"/>
    </row>
    <row r="402" spans="26:29" ht="13.2">
      <c r="Z402" s="7"/>
      <c r="AB402" s="92"/>
      <c r="AC402" s="92"/>
    </row>
    <row r="403" spans="26:29" ht="13.2">
      <c r="Z403" s="7"/>
      <c r="AB403" s="92"/>
      <c r="AC403" s="92"/>
    </row>
    <row r="404" spans="26:29" ht="13.2">
      <c r="Z404" s="7"/>
      <c r="AB404" s="92"/>
      <c r="AC404" s="92"/>
    </row>
    <row r="405" spans="26:29" ht="13.2">
      <c r="Z405" s="7"/>
      <c r="AB405" s="92"/>
      <c r="AC405" s="92"/>
    </row>
    <row r="406" spans="26:29" ht="13.2">
      <c r="Z406" s="7"/>
      <c r="AB406" s="92"/>
      <c r="AC406" s="92"/>
    </row>
    <row r="407" spans="26:29" ht="13.2">
      <c r="Z407" s="7"/>
      <c r="AB407" s="92"/>
      <c r="AC407" s="92"/>
    </row>
    <row r="408" spans="26:29" ht="13.2">
      <c r="Z408" s="7"/>
      <c r="AB408" s="92"/>
      <c r="AC408" s="92"/>
    </row>
    <row r="409" spans="26:29" ht="13.2">
      <c r="Z409" s="7"/>
      <c r="AB409" s="92"/>
      <c r="AC409" s="92"/>
    </row>
    <row r="410" spans="26:29" ht="13.2">
      <c r="Z410" s="7"/>
      <c r="AB410" s="92"/>
      <c r="AC410" s="92"/>
    </row>
    <row r="411" spans="26:29" ht="13.2">
      <c r="Z411" s="7"/>
      <c r="AB411" s="92"/>
      <c r="AC411" s="92"/>
    </row>
    <row r="412" spans="26:29" ht="13.2">
      <c r="Z412" s="7"/>
      <c r="AB412" s="92"/>
      <c r="AC412" s="92"/>
    </row>
    <row r="413" spans="26:29" ht="13.2">
      <c r="Z413" s="7"/>
      <c r="AB413" s="92"/>
      <c r="AC413" s="92"/>
    </row>
    <row r="414" spans="26:29" ht="13.2">
      <c r="Z414" s="7"/>
      <c r="AB414" s="92"/>
      <c r="AC414" s="92"/>
    </row>
    <row r="415" spans="26:29" ht="13.2">
      <c r="Z415" s="7"/>
      <c r="AB415" s="92"/>
      <c r="AC415" s="92"/>
    </row>
    <row r="416" spans="26:29" ht="13.2">
      <c r="Z416" s="7"/>
      <c r="AB416" s="92"/>
      <c r="AC416" s="92"/>
    </row>
    <row r="417" spans="26:29" ht="13.2">
      <c r="Z417" s="7"/>
      <c r="AB417" s="92"/>
      <c r="AC417" s="92"/>
    </row>
    <row r="418" spans="26:29" ht="13.2">
      <c r="Z418" s="7"/>
      <c r="AB418" s="92"/>
      <c r="AC418" s="92"/>
    </row>
    <row r="419" spans="26:29" ht="13.2">
      <c r="Z419" s="7"/>
      <c r="AB419" s="92"/>
      <c r="AC419" s="92"/>
    </row>
    <row r="420" spans="26:29" ht="13.2">
      <c r="Z420" s="7"/>
      <c r="AB420" s="92"/>
      <c r="AC420" s="92"/>
    </row>
    <row r="421" spans="26:29" ht="13.2">
      <c r="Z421" s="7"/>
      <c r="AB421" s="92"/>
      <c r="AC421" s="92"/>
    </row>
    <row r="422" spans="26:29" ht="13.2">
      <c r="Z422" s="7"/>
      <c r="AB422" s="92"/>
      <c r="AC422" s="92"/>
    </row>
    <row r="423" spans="26:29" ht="13.2">
      <c r="Z423" s="7"/>
      <c r="AB423" s="92"/>
      <c r="AC423" s="92"/>
    </row>
    <row r="424" spans="26:29" ht="13.2">
      <c r="Z424" s="7"/>
      <c r="AB424" s="92"/>
      <c r="AC424" s="92"/>
    </row>
    <row r="425" spans="26:29" ht="13.2">
      <c r="Z425" s="7"/>
      <c r="AB425" s="92"/>
      <c r="AC425" s="92"/>
    </row>
    <row r="426" spans="26:29" ht="13.2">
      <c r="Z426" s="7"/>
      <c r="AB426" s="92"/>
      <c r="AC426" s="92"/>
    </row>
    <row r="427" spans="26:29" ht="13.2">
      <c r="Z427" s="7"/>
      <c r="AB427" s="92"/>
      <c r="AC427" s="92"/>
    </row>
    <row r="428" spans="26:29" ht="13.2">
      <c r="Z428" s="7"/>
      <c r="AB428" s="92"/>
      <c r="AC428" s="92"/>
    </row>
    <row r="429" spans="26:29" ht="13.2">
      <c r="Z429" s="7"/>
      <c r="AB429" s="92"/>
      <c r="AC429" s="92"/>
    </row>
    <row r="430" spans="26:29" ht="13.2">
      <c r="Z430" s="7"/>
      <c r="AB430" s="92"/>
      <c r="AC430" s="92"/>
    </row>
    <row r="431" spans="26:29" ht="13.2">
      <c r="Z431" s="7"/>
      <c r="AB431" s="92"/>
      <c r="AC431" s="92"/>
    </row>
    <row r="432" spans="26:29" ht="13.2">
      <c r="Z432" s="7"/>
      <c r="AB432" s="92"/>
      <c r="AC432" s="92"/>
    </row>
    <row r="433" spans="26:29" ht="13.2">
      <c r="Z433" s="7"/>
      <c r="AB433" s="92"/>
      <c r="AC433" s="92"/>
    </row>
    <row r="434" spans="26:29" ht="13.2">
      <c r="Z434" s="7"/>
      <c r="AB434" s="92"/>
      <c r="AC434" s="92"/>
    </row>
    <row r="435" spans="26:29" ht="13.2">
      <c r="Z435" s="7"/>
      <c r="AB435" s="92"/>
      <c r="AC435" s="92"/>
    </row>
    <row r="436" spans="26:29" ht="13.2">
      <c r="Z436" s="7"/>
      <c r="AB436" s="92"/>
      <c r="AC436" s="92"/>
    </row>
    <row r="437" spans="26:29" ht="13.2">
      <c r="Z437" s="7"/>
      <c r="AB437" s="92"/>
      <c r="AC437" s="92"/>
    </row>
    <row r="438" spans="26:29" ht="13.2">
      <c r="Z438" s="7"/>
      <c r="AB438" s="92"/>
      <c r="AC438" s="92"/>
    </row>
    <row r="439" spans="26:29" ht="13.2">
      <c r="Z439" s="7"/>
      <c r="AB439" s="92"/>
      <c r="AC439" s="92"/>
    </row>
    <row r="440" spans="26:29" ht="13.2">
      <c r="Z440" s="7"/>
      <c r="AB440" s="92"/>
      <c r="AC440" s="92"/>
    </row>
    <row r="441" spans="26:29" ht="13.2">
      <c r="Z441" s="7"/>
      <c r="AB441" s="92"/>
      <c r="AC441" s="92"/>
    </row>
    <row r="442" spans="26:29" ht="13.2">
      <c r="Z442" s="7"/>
      <c r="AB442" s="92"/>
      <c r="AC442" s="92"/>
    </row>
    <row r="443" spans="26:29" ht="13.2">
      <c r="Z443" s="7"/>
      <c r="AB443" s="92"/>
      <c r="AC443" s="92"/>
    </row>
    <row r="444" spans="26:29" ht="13.2">
      <c r="Z444" s="7"/>
      <c r="AB444" s="92"/>
      <c r="AC444" s="92"/>
    </row>
    <row r="445" spans="26:29" ht="13.2">
      <c r="Z445" s="7"/>
      <c r="AB445" s="92"/>
      <c r="AC445" s="92"/>
    </row>
    <row r="446" spans="26:29" ht="13.2">
      <c r="Z446" s="7"/>
      <c r="AB446" s="92"/>
      <c r="AC446" s="92"/>
    </row>
    <row r="447" spans="26:29" ht="13.2">
      <c r="Z447" s="7"/>
      <c r="AB447" s="92"/>
      <c r="AC447" s="92"/>
    </row>
    <row r="448" spans="26:29" ht="13.2">
      <c r="Z448" s="7"/>
      <c r="AB448" s="92"/>
      <c r="AC448" s="92"/>
    </row>
    <row r="449" spans="26:29" ht="13.2">
      <c r="Z449" s="7"/>
      <c r="AB449" s="92"/>
      <c r="AC449" s="92"/>
    </row>
    <row r="450" spans="26:29" ht="13.2">
      <c r="Z450" s="7"/>
      <c r="AB450" s="92"/>
      <c r="AC450" s="92"/>
    </row>
    <row r="451" spans="26:29" ht="13.2">
      <c r="Z451" s="7"/>
      <c r="AB451" s="92"/>
      <c r="AC451" s="92"/>
    </row>
    <row r="452" spans="26:29" ht="13.2">
      <c r="Z452" s="7"/>
      <c r="AB452" s="92"/>
      <c r="AC452" s="92"/>
    </row>
    <row r="453" spans="26:29" ht="13.2">
      <c r="Z453" s="7"/>
      <c r="AB453" s="92"/>
      <c r="AC453" s="92"/>
    </row>
    <row r="454" spans="26:29" ht="13.2">
      <c r="Z454" s="7"/>
      <c r="AB454" s="92"/>
      <c r="AC454" s="92"/>
    </row>
    <row r="455" spans="26:29" ht="13.2">
      <c r="Z455" s="7"/>
      <c r="AB455" s="92"/>
      <c r="AC455" s="92"/>
    </row>
    <row r="456" spans="26:29" ht="13.2">
      <c r="Z456" s="7"/>
      <c r="AB456" s="92"/>
      <c r="AC456" s="92"/>
    </row>
    <row r="457" spans="26:29" ht="13.2">
      <c r="Z457" s="7"/>
      <c r="AB457" s="92"/>
      <c r="AC457" s="92"/>
    </row>
    <row r="458" spans="26:29" ht="13.2">
      <c r="Z458" s="7"/>
      <c r="AB458" s="92"/>
      <c r="AC458" s="92"/>
    </row>
    <row r="459" spans="26:29" ht="13.2">
      <c r="Z459" s="7"/>
      <c r="AB459" s="92"/>
      <c r="AC459" s="92"/>
    </row>
    <row r="460" spans="26:29" ht="13.2">
      <c r="Z460" s="7"/>
      <c r="AB460" s="92"/>
      <c r="AC460" s="92"/>
    </row>
    <row r="461" spans="26:29" ht="13.2">
      <c r="Z461" s="7"/>
      <c r="AB461" s="92"/>
      <c r="AC461" s="92"/>
    </row>
    <row r="462" spans="26:29" ht="13.2">
      <c r="Z462" s="7"/>
      <c r="AB462" s="92"/>
      <c r="AC462" s="92"/>
    </row>
    <row r="463" spans="26:29" ht="13.2">
      <c r="Z463" s="7"/>
      <c r="AB463" s="92"/>
      <c r="AC463" s="92"/>
    </row>
    <row r="464" spans="26:29" ht="13.2">
      <c r="Z464" s="7"/>
      <c r="AB464" s="92"/>
      <c r="AC464" s="92"/>
    </row>
    <row r="465" spans="26:29" ht="13.2">
      <c r="Z465" s="7"/>
      <c r="AB465" s="92"/>
      <c r="AC465" s="92"/>
    </row>
    <row r="466" spans="26:29" ht="13.2">
      <c r="Z466" s="7"/>
      <c r="AB466" s="92"/>
      <c r="AC466" s="92"/>
    </row>
    <row r="467" spans="26:29" ht="13.2">
      <c r="Z467" s="7"/>
      <c r="AB467" s="92"/>
      <c r="AC467" s="92"/>
    </row>
    <row r="468" spans="26:29" ht="13.2">
      <c r="Z468" s="7"/>
      <c r="AB468" s="92"/>
      <c r="AC468" s="92"/>
    </row>
    <row r="469" spans="26:29" ht="13.2">
      <c r="Z469" s="7"/>
      <c r="AB469" s="92"/>
      <c r="AC469" s="92"/>
    </row>
    <row r="470" spans="26:29" ht="13.2">
      <c r="Z470" s="7"/>
      <c r="AB470" s="92"/>
      <c r="AC470" s="92"/>
    </row>
    <row r="471" spans="26:29" ht="13.2">
      <c r="Z471" s="7"/>
      <c r="AB471" s="92"/>
      <c r="AC471" s="92"/>
    </row>
    <row r="472" spans="26:29" ht="13.2">
      <c r="Z472" s="7"/>
      <c r="AB472" s="92"/>
      <c r="AC472" s="92"/>
    </row>
    <row r="473" spans="26:29" ht="13.2">
      <c r="Z473" s="7"/>
      <c r="AB473" s="92"/>
      <c r="AC473" s="92"/>
    </row>
    <row r="474" spans="26:29" ht="13.2">
      <c r="Z474" s="7"/>
      <c r="AB474" s="92"/>
      <c r="AC474" s="92"/>
    </row>
    <row r="475" spans="26:29" ht="13.2">
      <c r="Z475" s="7"/>
      <c r="AB475" s="92"/>
      <c r="AC475" s="92"/>
    </row>
    <row r="476" spans="26:29" ht="13.2">
      <c r="Z476" s="7"/>
      <c r="AB476" s="92"/>
      <c r="AC476" s="92"/>
    </row>
    <row r="477" spans="26:29" ht="13.2">
      <c r="Z477" s="7"/>
      <c r="AB477" s="92"/>
      <c r="AC477" s="92"/>
    </row>
    <row r="478" spans="26:29" ht="13.2">
      <c r="Z478" s="7"/>
      <c r="AB478" s="92"/>
      <c r="AC478" s="92"/>
    </row>
    <row r="479" spans="26:29" ht="13.2">
      <c r="Z479" s="7"/>
      <c r="AB479" s="92"/>
      <c r="AC479" s="92"/>
    </row>
    <row r="480" spans="26:29" ht="13.2">
      <c r="Z480" s="7"/>
      <c r="AB480" s="92"/>
      <c r="AC480" s="92"/>
    </row>
    <row r="481" spans="26:29" ht="13.2">
      <c r="Z481" s="7"/>
      <c r="AB481" s="92"/>
      <c r="AC481" s="92"/>
    </row>
    <row r="482" spans="26:29" ht="13.2">
      <c r="Z482" s="7"/>
      <c r="AB482" s="92"/>
      <c r="AC482" s="92"/>
    </row>
    <row r="483" spans="26:29" ht="13.2">
      <c r="Z483" s="7"/>
      <c r="AB483" s="92"/>
      <c r="AC483" s="92"/>
    </row>
    <row r="484" spans="26:29" ht="13.2">
      <c r="Z484" s="7"/>
      <c r="AB484" s="92"/>
      <c r="AC484" s="92"/>
    </row>
    <row r="485" spans="26:29" ht="13.2">
      <c r="Z485" s="7"/>
      <c r="AB485" s="92"/>
      <c r="AC485" s="92"/>
    </row>
    <row r="486" spans="26:29" ht="13.2">
      <c r="Z486" s="7"/>
      <c r="AB486" s="92"/>
      <c r="AC486" s="92"/>
    </row>
    <row r="487" spans="26:29" ht="13.2">
      <c r="Z487" s="7"/>
      <c r="AB487" s="92"/>
      <c r="AC487" s="92"/>
    </row>
    <row r="488" spans="26:29" ht="13.2">
      <c r="Z488" s="7"/>
      <c r="AB488" s="92"/>
      <c r="AC488" s="92"/>
    </row>
    <row r="489" spans="26:29" ht="13.2">
      <c r="Z489" s="7"/>
      <c r="AB489" s="92"/>
      <c r="AC489" s="92"/>
    </row>
    <row r="490" spans="26:29" ht="13.2">
      <c r="Z490" s="7"/>
      <c r="AB490" s="92"/>
      <c r="AC490" s="92"/>
    </row>
    <row r="491" spans="26:29" ht="13.2">
      <c r="Z491" s="7"/>
      <c r="AB491" s="92"/>
      <c r="AC491" s="92"/>
    </row>
    <row r="492" spans="26:29" ht="13.2">
      <c r="Z492" s="7"/>
      <c r="AB492" s="92"/>
      <c r="AC492" s="92"/>
    </row>
    <row r="493" spans="26:29" ht="13.2">
      <c r="Z493" s="7"/>
      <c r="AB493" s="92"/>
      <c r="AC493" s="92"/>
    </row>
    <row r="494" spans="26:29" ht="13.2">
      <c r="Z494" s="7"/>
      <c r="AB494" s="92"/>
      <c r="AC494" s="92"/>
    </row>
    <row r="495" spans="26:29" ht="13.2">
      <c r="Z495" s="7"/>
      <c r="AB495" s="92"/>
      <c r="AC495" s="92"/>
    </row>
    <row r="496" spans="26:29" ht="13.2">
      <c r="Z496" s="7"/>
      <c r="AB496" s="92"/>
      <c r="AC496" s="92"/>
    </row>
    <row r="497" spans="26:29" ht="13.2">
      <c r="Z497" s="7"/>
      <c r="AB497" s="92"/>
      <c r="AC497" s="92"/>
    </row>
    <row r="498" spans="26:29" ht="13.2">
      <c r="Z498" s="7"/>
      <c r="AB498" s="92"/>
      <c r="AC498" s="92"/>
    </row>
    <row r="499" spans="26:29" ht="13.2">
      <c r="Z499" s="7"/>
      <c r="AB499" s="92"/>
      <c r="AC499" s="92"/>
    </row>
    <row r="500" spans="26:29" ht="13.2">
      <c r="Z500" s="7"/>
      <c r="AB500" s="92"/>
      <c r="AC500" s="92"/>
    </row>
    <row r="501" spans="26:29" ht="13.2">
      <c r="Z501" s="7"/>
      <c r="AB501" s="92"/>
      <c r="AC501" s="92"/>
    </row>
    <row r="502" spans="26:29" ht="13.2">
      <c r="Z502" s="7"/>
      <c r="AB502" s="92"/>
      <c r="AC502" s="92"/>
    </row>
    <row r="503" spans="26:29" ht="13.2">
      <c r="Z503" s="7"/>
      <c r="AB503" s="92"/>
      <c r="AC503" s="92"/>
    </row>
    <row r="504" spans="26:29" ht="13.2">
      <c r="Z504" s="7"/>
      <c r="AB504" s="92"/>
      <c r="AC504" s="92"/>
    </row>
    <row r="505" spans="26:29" ht="13.2">
      <c r="Z505" s="7"/>
      <c r="AB505" s="92"/>
      <c r="AC505" s="92"/>
    </row>
    <row r="506" spans="26:29" ht="13.2">
      <c r="Z506" s="7"/>
      <c r="AB506" s="92"/>
      <c r="AC506" s="92"/>
    </row>
    <row r="507" spans="26:29" ht="13.2">
      <c r="Z507" s="7"/>
      <c r="AB507" s="92"/>
      <c r="AC507" s="92"/>
    </row>
    <row r="508" spans="26:29" ht="13.2">
      <c r="Z508" s="7"/>
      <c r="AB508" s="92"/>
      <c r="AC508" s="92"/>
    </row>
    <row r="509" spans="26:29" ht="13.2">
      <c r="Z509" s="7"/>
      <c r="AB509" s="92"/>
      <c r="AC509" s="92"/>
    </row>
    <row r="510" spans="26:29" ht="13.2">
      <c r="Z510" s="7"/>
      <c r="AB510" s="92"/>
      <c r="AC510" s="92"/>
    </row>
    <row r="511" spans="26:29" ht="13.2">
      <c r="Z511" s="7"/>
      <c r="AB511" s="92"/>
      <c r="AC511" s="92"/>
    </row>
    <row r="512" spans="26:29" ht="13.2">
      <c r="Z512" s="7"/>
      <c r="AB512" s="92"/>
      <c r="AC512" s="92"/>
    </row>
    <row r="513" spans="26:29" ht="13.2">
      <c r="Z513" s="7"/>
      <c r="AB513" s="92"/>
      <c r="AC513" s="92"/>
    </row>
    <row r="514" spans="26:29" ht="13.2">
      <c r="Z514" s="7"/>
      <c r="AB514" s="92"/>
      <c r="AC514" s="92"/>
    </row>
    <row r="515" spans="26:29" ht="13.2">
      <c r="Z515" s="7"/>
      <c r="AB515" s="92"/>
      <c r="AC515" s="92"/>
    </row>
    <row r="516" spans="26:29" ht="13.2">
      <c r="Z516" s="7"/>
      <c r="AB516" s="92"/>
      <c r="AC516" s="92"/>
    </row>
    <row r="517" spans="26:29" ht="13.2">
      <c r="Z517" s="7"/>
      <c r="AB517" s="92"/>
      <c r="AC517" s="92"/>
    </row>
    <row r="518" spans="26:29" ht="13.2">
      <c r="Z518" s="7"/>
      <c r="AB518" s="92"/>
      <c r="AC518" s="92"/>
    </row>
    <row r="519" spans="26:29" ht="13.2">
      <c r="Z519" s="7"/>
      <c r="AB519" s="92"/>
      <c r="AC519" s="92"/>
    </row>
    <row r="520" spans="26:29" ht="13.2">
      <c r="Z520" s="7"/>
      <c r="AB520" s="92"/>
      <c r="AC520" s="92"/>
    </row>
    <row r="521" spans="26:29" ht="13.2">
      <c r="Z521" s="7"/>
      <c r="AB521" s="92"/>
      <c r="AC521" s="92"/>
    </row>
    <row r="522" spans="26:29" ht="13.2">
      <c r="Z522" s="7"/>
      <c r="AB522" s="92"/>
      <c r="AC522" s="92"/>
    </row>
    <row r="523" spans="26:29" ht="13.2">
      <c r="Z523" s="7"/>
      <c r="AB523" s="92"/>
      <c r="AC523" s="92"/>
    </row>
    <row r="524" spans="26:29" ht="13.2">
      <c r="Z524" s="7"/>
      <c r="AB524" s="92"/>
      <c r="AC524" s="92"/>
    </row>
    <row r="525" spans="26:29" ht="13.2">
      <c r="Z525" s="7"/>
      <c r="AB525" s="92"/>
      <c r="AC525" s="92"/>
    </row>
    <row r="526" spans="26:29" ht="13.2">
      <c r="Z526" s="7"/>
      <c r="AB526" s="92"/>
      <c r="AC526" s="92"/>
    </row>
    <row r="527" spans="26:29" ht="13.2">
      <c r="Z527" s="7"/>
      <c r="AB527" s="92"/>
      <c r="AC527" s="92"/>
    </row>
    <row r="528" spans="26:29" ht="13.2">
      <c r="Z528" s="7"/>
      <c r="AB528" s="92"/>
      <c r="AC528" s="92"/>
    </row>
    <row r="529" spans="26:29" ht="13.2">
      <c r="Z529" s="7"/>
      <c r="AB529" s="92"/>
      <c r="AC529" s="92"/>
    </row>
    <row r="530" spans="26:29" ht="13.2">
      <c r="Z530" s="7"/>
      <c r="AB530" s="92"/>
      <c r="AC530" s="92"/>
    </row>
    <row r="531" spans="26:29" ht="13.2">
      <c r="Z531" s="7"/>
      <c r="AB531" s="92"/>
      <c r="AC531" s="92"/>
    </row>
    <row r="532" spans="26:29" ht="13.2">
      <c r="Z532" s="7"/>
      <c r="AB532" s="92"/>
      <c r="AC532" s="92"/>
    </row>
    <row r="533" spans="26:29" ht="13.2">
      <c r="Z533" s="7"/>
      <c r="AB533" s="92"/>
      <c r="AC533" s="92"/>
    </row>
    <row r="534" spans="26:29" ht="13.2">
      <c r="Z534" s="7"/>
      <c r="AB534" s="92"/>
      <c r="AC534" s="92"/>
    </row>
    <row r="535" spans="26:29" ht="13.2">
      <c r="Z535" s="7"/>
      <c r="AB535" s="92"/>
      <c r="AC535" s="92"/>
    </row>
    <row r="536" spans="26:29" ht="13.2">
      <c r="Z536" s="7"/>
      <c r="AB536" s="92"/>
      <c r="AC536" s="92"/>
    </row>
    <row r="537" spans="26:29" ht="13.2">
      <c r="Z537" s="7"/>
      <c r="AB537" s="92"/>
      <c r="AC537" s="92"/>
    </row>
    <row r="538" spans="26:29" ht="13.2">
      <c r="Z538" s="7"/>
      <c r="AB538" s="92"/>
      <c r="AC538" s="92"/>
    </row>
    <row r="539" spans="26:29" ht="13.2">
      <c r="Z539" s="7"/>
      <c r="AB539" s="92"/>
      <c r="AC539" s="92"/>
    </row>
    <row r="540" spans="26:29" ht="13.2">
      <c r="Z540" s="7"/>
      <c r="AB540" s="92"/>
      <c r="AC540" s="92"/>
    </row>
    <row r="541" spans="26:29" ht="13.2">
      <c r="Z541" s="7"/>
      <c r="AB541" s="92"/>
      <c r="AC541" s="92"/>
    </row>
    <row r="542" spans="26:29" ht="13.2">
      <c r="Z542" s="7"/>
      <c r="AB542" s="92"/>
      <c r="AC542" s="92"/>
    </row>
    <row r="543" spans="26:29" ht="13.2">
      <c r="Z543" s="7"/>
      <c r="AB543" s="92"/>
      <c r="AC543" s="92"/>
    </row>
    <row r="544" spans="26:29" ht="13.2">
      <c r="Z544" s="7"/>
      <c r="AB544" s="92"/>
      <c r="AC544" s="92"/>
    </row>
    <row r="545" spans="26:29" ht="13.2">
      <c r="Z545" s="7"/>
      <c r="AB545" s="92"/>
      <c r="AC545" s="92"/>
    </row>
    <row r="546" spans="26:29" ht="13.2">
      <c r="Z546" s="7"/>
      <c r="AB546" s="92"/>
      <c r="AC546" s="92"/>
    </row>
    <row r="547" spans="26:29" ht="13.2">
      <c r="Z547" s="7"/>
      <c r="AB547" s="92"/>
      <c r="AC547" s="92"/>
    </row>
    <row r="548" spans="26:29" ht="13.2">
      <c r="Z548" s="7"/>
      <c r="AB548" s="92"/>
      <c r="AC548" s="92"/>
    </row>
    <row r="549" spans="26:29" ht="13.2">
      <c r="Z549" s="7"/>
      <c r="AB549" s="92"/>
      <c r="AC549" s="92"/>
    </row>
    <row r="550" spans="26:29" ht="13.2">
      <c r="Z550" s="7"/>
      <c r="AB550" s="92"/>
      <c r="AC550" s="92"/>
    </row>
    <row r="551" spans="26:29" ht="13.2">
      <c r="Z551" s="7"/>
      <c r="AB551" s="92"/>
      <c r="AC551" s="92"/>
    </row>
    <row r="552" spans="26:29" ht="13.2">
      <c r="Z552" s="7"/>
      <c r="AB552" s="92"/>
      <c r="AC552" s="92"/>
    </row>
    <row r="553" spans="26:29" ht="13.2">
      <c r="Z553" s="7"/>
      <c r="AB553" s="92"/>
      <c r="AC553" s="92"/>
    </row>
    <row r="554" spans="26:29" ht="13.2">
      <c r="Z554" s="7"/>
      <c r="AB554" s="92"/>
      <c r="AC554" s="92"/>
    </row>
    <row r="555" spans="26:29" ht="13.2">
      <c r="Z555" s="7"/>
      <c r="AB555" s="92"/>
      <c r="AC555" s="92"/>
    </row>
    <row r="556" spans="26:29" ht="13.2">
      <c r="Z556" s="7"/>
      <c r="AB556" s="92"/>
      <c r="AC556" s="92"/>
    </row>
    <row r="557" spans="26:29" ht="13.2">
      <c r="Z557" s="7"/>
      <c r="AB557" s="92"/>
      <c r="AC557" s="92"/>
    </row>
    <row r="558" spans="26:29" ht="13.2">
      <c r="Z558" s="7"/>
      <c r="AB558" s="92"/>
      <c r="AC558" s="92"/>
    </row>
    <row r="559" spans="26:29" ht="13.2">
      <c r="Z559" s="7"/>
      <c r="AB559" s="92"/>
      <c r="AC559" s="92"/>
    </row>
    <row r="560" spans="26:29" ht="13.2">
      <c r="Z560" s="7"/>
      <c r="AB560" s="92"/>
      <c r="AC560" s="92"/>
    </row>
    <row r="561" spans="26:29" ht="13.2">
      <c r="Z561" s="7"/>
      <c r="AB561" s="92"/>
      <c r="AC561" s="92"/>
    </row>
    <row r="562" spans="26:29" ht="13.2">
      <c r="Z562" s="7"/>
      <c r="AB562" s="92"/>
      <c r="AC562" s="92"/>
    </row>
    <row r="563" spans="26:29" ht="13.2">
      <c r="Z563" s="7"/>
      <c r="AB563" s="92"/>
      <c r="AC563" s="92"/>
    </row>
    <row r="564" spans="26:29" ht="13.2">
      <c r="Z564" s="7"/>
      <c r="AB564" s="92"/>
      <c r="AC564" s="92"/>
    </row>
    <row r="565" spans="26:29" ht="13.2">
      <c r="Z565" s="7"/>
      <c r="AB565" s="92"/>
      <c r="AC565" s="92"/>
    </row>
    <row r="566" spans="26:29" ht="13.2">
      <c r="Z566" s="7"/>
      <c r="AB566" s="92"/>
      <c r="AC566" s="92"/>
    </row>
    <row r="567" spans="26:29" ht="13.2">
      <c r="Z567" s="7"/>
      <c r="AB567" s="92"/>
      <c r="AC567" s="92"/>
    </row>
    <row r="568" spans="26:29" ht="13.2">
      <c r="Z568" s="7"/>
      <c r="AB568" s="92"/>
      <c r="AC568" s="92"/>
    </row>
    <row r="569" spans="26:29" ht="13.2">
      <c r="Z569" s="7"/>
      <c r="AB569" s="92"/>
      <c r="AC569" s="92"/>
    </row>
    <row r="570" spans="26:29" ht="13.2">
      <c r="Z570" s="7"/>
      <c r="AB570" s="92"/>
      <c r="AC570" s="92"/>
    </row>
    <row r="571" spans="26:29" ht="13.2">
      <c r="Z571" s="7"/>
      <c r="AB571" s="92"/>
      <c r="AC571" s="92"/>
    </row>
    <row r="572" spans="26:29" ht="13.2">
      <c r="Z572" s="7"/>
      <c r="AB572" s="92"/>
      <c r="AC572" s="92"/>
    </row>
    <row r="573" spans="26:29" ht="13.2">
      <c r="Z573" s="7"/>
      <c r="AB573" s="92"/>
      <c r="AC573" s="92"/>
    </row>
    <row r="574" spans="26:29" ht="13.2">
      <c r="Z574" s="7"/>
      <c r="AB574" s="92"/>
      <c r="AC574" s="92"/>
    </row>
    <row r="575" spans="26:29" ht="13.2">
      <c r="Z575" s="7"/>
      <c r="AB575" s="92"/>
      <c r="AC575" s="92"/>
    </row>
    <row r="576" spans="26:29" ht="13.2">
      <c r="Z576" s="7"/>
      <c r="AB576" s="92"/>
      <c r="AC576" s="92"/>
    </row>
    <row r="577" spans="26:29" ht="13.2">
      <c r="Z577" s="7"/>
      <c r="AB577" s="92"/>
      <c r="AC577" s="92"/>
    </row>
    <row r="578" spans="26:29" ht="13.2">
      <c r="Z578" s="7"/>
      <c r="AB578" s="92"/>
      <c r="AC578" s="92"/>
    </row>
    <row r="579" spans="26:29" ht="13.2">
      <c r="Z579" s="7"/>
      <c r="AB579" s="92"/>
      <c r="AC579" s="92"/>
    </row>
    <row r="580" spans="26:29" ht="13.2">
      <c r="Z580" s="7"/>
      <c r="AB580" s="92"/>
      <c r="AC580" s="92"/>
    </row>
    <row r="581" spans="26:29" ht="13.2">
      <c r="Z581" s="7"/>
      <c r="AB581" s="92"/>
      <c r="AC581" s="92"/>
    </row>
    <row r="582" spans="26:29" ht="13.2">
      <c r="Z582" s="7"/>
      <c r="AB582" s="92"/>
      <c r="AC582" s="92"/>
    </row>
    <row r="583" spans="26:29" ht="13.2">
      <c r="Z583" s="7"/>
      <c r="AB583" s="92"/>
      <c r="AC583" s="92"/>
    </row>
    <row r="584" spans="26:29" ht="13.2">
      <c r="Z584" s="7"/>
      <c r="AB584" s="92"/>
      <c r="AC584" s="92"/>
    </row>
    <row r="585" spans="26:29" ht="13.2">
      <c r="Z585" s="7"/>
      <c r="AB585" s="92"/>
      <c r="AC585" s="92"/>
    </row>
    <row r="586" spans="26:29" ht="13.2">
      <c r="Z586" s="7"/>
      <c r="AB586" s="92"/>
      <c r="AC586" s="92"/>
    </row>
    <row r="587" spans="26:29" ht="13.2">
      <c r="Z587" s="7"/>
      <c r="AB587" s="92"/>
      <c r="AC587" s="92"/>
    </row>
    <row r="588" spans="26:29" ht="13.2">
      <c r="Z588" s="7"/>
      <c r="AB588" s="92"/>
      <c r="AC588" s="92"/>
    </row>
    <row r="589" spans="26:29" ht="13.2">
      <c r="Z589" s="7"/>
      <c r="AB589" s="92"/>
      <c r="AC589" s="92"/>
    </row>
    <row r="590" spans="26:29" ht="13.2">
      <c r="Z590" s="7"/>
      <c r="AB590" s="92"/>
      <c r="AC590" s="92"/>
    </row>
    <row r="591" spans="26:29" ht="13.2">
      <c r="Z591" s="7"/>
      <c r="AB591" s="92"/>
      <c r="AC591" s="92"/>
    </row>
    <row r="592" spans="26:29" ht="13.2">
      <c r="Z592" s="7"/>
      <c r="AB592" s="92"/>
      <c r="AC592" s="92"/>
    </row>
    <row r="593" spans="26:29" ht="13.2">
      <c r="Z593" s="7"/>
      <c r="AB593" s="92"/>
      <c r="AC593" s="92"/>
    </row>
    <row r="594" spans="26:29" ht="13.2">
      <c r="Z594" s="7"/>
      <c r="AB594" s="92"/>
      <c r="AC594" s="92"/>
    </row>
    <row r="595" spans="26:29" ht="13.2">
      <c r="Z595" s="7"/>
      <c r="AB595" s="92"/>
      <c r="AC595" s="92"/>
    </row>
    <row r="596" spans="26:29" ht="13.2">
      <c r="Z596" s="7"/>
      <c r="AB596" s="92"/>
      <c r="AC596" s="92"/>
    </row>
    <row r="597" spans="26:29" ht="13.2">
      <c r="Z597" s="7"/>
      <c r="AB597" s="92"/>
      <c r="AC597" s="92"/>
    </row>
    <row r="598" spans="26:29" ht="13.2">
      <c r="Z598" s="7"/>
      <c r="AB598" s="92"/>
      <c r="AC598" s="92"/>
    </row>
    <row r="599" spans="26:29" ht="13.2">
      <c r="Z599" s="7"/>
      <c r="AB599" s="92"/>
      <c r="AC599" s="92"/>
    </row>
    <row r="600" spans="26:29" ht="13.2">
      <c r="Z600" s="7"/>
      <c r="AB600" s="92"/>
      <c r="AC600" s="92"/>
    </row>
    <row r="601" spans="26:29" ht="13.2">
      <c r="Z601" s="7"/>
      <c r="AB601" s="92"/>
      <c r="AC601" s="92"/>
    </row>
    <row r="602" spans="26:29" ht="13.2">
      <c r="Z602" s="7"/>
      <c r="AB602" s="92"/>
      <c r="AC602" s="92"/>
    </row>
    <row r="603" spans="26:29" ht="13.2">
      <c r="Z603" s="7"/>
      <c r="AB603" s="92"/>
      <c r="AC603" s="92"/>
    </row>
    <row r="604" spans="26:29" ht="13.2">
      <c r="Z604" s="7"/>
      <c r="AB604" s="92"/>
      <c r="AC604" s="92"/>
    </row>
    <row r="605" spans="26:29" ht="13.2">
      <c r="Z605" s="7"/>
      <c r="AB605" s="92"/>
      <c r="AC605" s="92"/>
    </row>
    <row r="606" spans="26:29" ht="13.2">
      <c r="Z606" s="7"/>
      <c r="AB606" s="92"/>
      <c r="AC606" s="92"/>
    </row>
    <row r="607" spans="26:29" ht="13.2">
      <c r="Z607" s="7"/>
      <c r="AB607" s="92"/>
      <c r="AC607" s="92"/>
    </row>
    <row r="608" spans="26:29" ht="13.2">
      <c r="Z608" s="7"/>
      <c r="AB608" s="92"/>
      <c r="AC608" s="92"/>
    </row>
    <row r="609" spans="26:29" ht="13.2">
      <c r="Z609" s="7"/>
      <c r="AB609" s="92"/>
      <c r="AC609" s="92"/>
    </row>
    <row r="610" spans="26:29" ht="13.2">
      <c r="Z610" s="7"/>
      <c r="AB610" s="92"/>
      <c r="AC610" s="92"/>
    </row>
    <row r="611" spans="26:29" ht="13.2">
      <c r="Z611" s="7"/>
      <c r="AB611" s="92"/>
      <c r="AC611" s="92"/>
    </row>
    <row r="612" spans="26:29" ht="13.2">
      <c r="Z612" s="7"/>
      <c r="AB612" s="92"/>
      <c r="AC612" s="92"/>
    </row>
    <row r="613" spans="26:29" ht="13.2">
      <c r="Z613" s="7"/>
      <c r="AB613" s="92"/>
      <c r="AC613" s="92"/>
    </row>
    <row r="614" spans="26:29" ht="13.2">
      <c r="Z614" s="7"/>
      <c r="AB614" s="92"/>
      <c r="AC614" s="92"/>
    </row>
    <row r="615" spans="26:29" ht="13.2">
      <c r="Z615" s="7"/>
      <c r="AB615" s="92"/>
      <c r="AC615" s="92"/>
    </row>
    <row r="616" spans="26:29" ht="13.2">
      <c r="Z616" s="7"/>
      <c r="AB616" s="92"/>
      <c r="AC616" s="92"/>
    </row>
    <row r="617" spans="26:29" ht="13.2">
      <c r="Z617" s="7"/>
      <c r="AB617" s="92"/>
      <c r="AC617" s="92"/>
    </row>
    <row r="618" spans="26:29" ht="13.2">
      <c r="Z618" s="7"/>
      <c r="AB618" s="92"/>
      <c r="AC618" s="92"/>
    </row>
    <row r="619" spans="26:29" ht="13.2">
      <c r="Z619" s="7"/>
      <c r="AB619" s="92"/>
      <c r="AC619" s="92"/>
    </row>
    <row r="620" spans="26:29" ht="13.2">
      <c r="Z620" s="7"/>
      <c r="AB620" s="92"/>
      <c r="AC620" s="92"/>
    </row>
    <row r="621" spans="26:29" ht="13.2">
      <c r="Z621" s="7"/>
      <c r="AB621" s="92"/>
      <c r="AC621" s="92"/>
    </row>
    <row r="622" spans="26:29" ht="13.2">
      <c r="Z622" s="7"/>
      <c r="AB622" s="92"/>
      <c r="AC622" s="92"/>
    </row>
    <row r="623" spans="26:29" ht="13.2">
      <c r="Z623" s="7"/>
      <c r="AB623" s="92"/>
      <c r="AC623" s="92"/>
    </row>
    <row r="624" spans="26:29" ht="13.2">
      <c r="Z624" s="7"/>
      <c r="AB624" s="92"/>
      <c r="AC624" s="92"/>
    </row>
    <row r="625" spans="26:29" ht="13.2">
      <c r="Z625" s="7"/>
      <c r="AB625" s="92"/>
      <c r="AC625" s="92"/>
    </row>
    <row r="626" spans="26:29" ht="13.2">
      <c r="Z626" s="7"/>
      <c r="AB626" s="92"/>
      <c r="AC626" s="92"/>
    </row>
    <row r="627" spans="26:29" ht="13.2">
      <c r="Z627" s="7"/>
      <c r="AB627" s="92"/>
      <c r="AC627" s="92"/>
    </row>
    <row r="628" spans="26:29" ht="13.2">
      <c r="Z628" s="7"/>
      <c r="AB628" s="92"/>
      <c r="AC628" s="92"/>
    </row>
    <row r="629" spans="26:29" ht="13.2">
      <c r="Z629" s="7"/>
      <c r="AB629" s="92"/>
      <c r="AC629" s="92"/>
    </row>
    <row r="630" spans="26:29" ht="13.2">
      <c r="Z630" s="7"/>
      <c r="AB630" s="92"/>
      <c r="AC630" s="92"/>
    </row>
    <row r="631" spans="26:29" ht="13.2">
      <c r="Z631" s="7"/>
      <c r="AB631" s="92"/>
      <c r="AC631" s="92"/>
    </row>
    <row r="632" spans="26:29" ht="13.2">
      <c r="Z632" s="7"/>
      <c r="AB632" s="92"/>
      <c r="AC632" s="92"/>
    </row>
    <row r="633" spans="26:29" ht="13.2">
      <c r="Z633" s="7"/>
      <c r="AB633" s="92"/>
      <c r="AC633" s="92"/>
    </row>
    <row r="634" spans="26:29" ht="13.2">
      <c r="Z634" s="7"/>
      <c r="AB634" s="92"/>
      <c r="AC634" s="92"/>
    </row>
    <row r="635" spans="26:29" ht="13.2">
      <c r="Z635" s="7"/>
      <c r="AB635" s="92"/>
      <c r="AC635" s="92"/>
    </row>
    <row r="636" spans="26:29" ht="13.2">
      <c r="Z636" s="7"/>
      <c r="AB636" s="92"/>
      <c r="AC636" s="92"/>
    </row>
    <row r="637" spans="26:29" ht="13.2">
      <c r="Z637" s="7"/>
      <c r="AB637" s="92"/>
      <c r="AC637" s="92"/>
    </row>
    <row r="638" spans="26:29" ht="13.2">
      <c r="Z638" s="7"/>
      <c r="AB638" s="92"/>
      <c r="AC638" s="92"/>
    </row>
    <row r="639" spans="26:29" ht="13.2">
      <c r="Z639" s="7"/>
      <c r="AB639" s="92"/>
      <c r="AC639" s="92"/>
    </row>
    <row r="640" spans="26:29" ht="13.2">
      <c r="Z640" s="7"/>
      <c r="AB640" s="92"/>
      <c r="AC640" s="92"/>
    </row>
    <row r="641" spans="26:29" ht="13.2">
      <c r="Z641" s="7"/>
      <c r="AB641" s="92"/>
      <c r="AC641" s="92"/>
    </row>
    <row r="642" spans="26:29" ht="13.2">
      <c r="Z642" s="7"/>
      <c r="AB642" s="92"/>
      <c r="AC642" s="92"/>
    </row>
    <row r="643" spans="26:29" ht="13.2">
      <c r="Z643" s="7"/>
      <c r="AB643" s="92"/>
      <c r="AC643" s="92"/>
    </row>
    <row r="644" spans="26:29" ht="13.2">
      <c r="Z644" s="7"/>
      <c r="AB644" s="92"/>
      <c r="AC644" s="92"/>
    </row>
    <row r="645" spans="26:29" ht="13.2">
      <c r="Z645" s="7"/>
      <c r="AB645" s="92"/>
      <c r="AC645" s="92"/>
    </row>
    <row r="646" spans="26:29" ht="13.2">
      <c r="Z646" s="7"/>
      <c r="AB646" s="92"/>
      <c r="AC646" s="92"/>
    </row>
    <row r="647" spans="26:29" ht="13.2">
      <c r="Z647" s="7"/>
      <c r="AB647" s="92"/>
      <c r="AC647" s="92"/>
    </row>
    <row r="648" spans="26:29" ht="13.2">
      <c r="Z648" s="7"/>
      <c r="AB648" s="92"/>
      <c r="AC648" s="92"/>
    </row>
    <row r="649" spans="26:29" ht="13.2">
      <c r="Z649" s="7"/>
      <c r="AB649" s="92"/>
      <c r="AC649" s="92"/>
    </row>
    <row r="650" spans="26:29" ht="13.2">
      <c r="Z650" s="7"/>
      <c r="AB650" s="92"/>
      <c r="AC650" s="92"/>
    </row>
    <row r="651" spans="26:29" ht="13.2">
      <c r="Z651" s="7"/>
      <c r="AB651" s="92"/>
      <c r="AC651" s="92"/>
    </row>
    <row r="652" spans="26:29" ht="13.2">
      <c r="Z652" s="7"/>
      <c r="AB652" s="92"/>
      <c r="AC652" s="92"/>
    </row>
    <row r="653" spans="26:29" ht="13.2">
      <c r="Z653" s="7"/>
      <c r="AB653" s="92"/>
      <c r="AC653" s="92"/>
    </row>
    <row r="654" spans="26:29" ht="13.2">
      <c r="Z654" s="7"/>
      <c r="AB654" s="92"/>
      <c r="AC654" s="92"/>
    </row>
    <row r="655" spans="26:29" ht="13.2">
      <c r="Z655" s="7"/>
      <c r="AB655" s="92"/>
      <c r="AC655" s="92"/>
    </row>
    <row r="656" spans="26:29" ht="13.2">
      <c r="Z656" s="7"/>
      <c r="AB656" s="92"/>
      <c r="AC656" s="92"/>
    </row>
    <row r="657" spans="26:29" ht="13.2">
      <c r="Z657" s="7"/>
      <c r="AB657" s="92"/>
      <c r="AC657" s="92"/>
    </row>
    <row r="658" spans="26:29" ht="13.2">
      <c r="Z658" s="7"/>
      <c r="AB658" s="92"/>
      <c r="AC658" s="92"/>
    </row>
    <row r="659" spans="26:29" ht="13.2">
      <c r="Z659" s="7"/>
      <c r="AB659" s="92"/>
      <c r="AC659" s="92"/>
    </row>
    <row r="660" spans="26:29" ht="13.2">
      <c r="Z660" s="7"/>
      <c r="AB660" s="92"/>
      <c r="AC660" s="92"/>
    </row>
    <row r="661" spans="26:29" ht="13.2">
      <c r="Z661" s="7"/>
      <c r="AB661" s="92"/>
      <c r="AC661" s="92"/>
    </row>
    <row r="662" spans="26:29" ht="13.2">
      <c r="Z662" s="7"/>
      <c r="AB662" s="92"/>
      <c r="AC662" s="92"/>
    </row>
    <row r="663" spans="26:29" ht="13.2">
      <c r="Z663" s="7"/>
      <c r="AB663" s="92"/>
      <c r="AC663" s="92"/>
    </row>
    <row r="664" spans="26:29" ht="13.2">
      <c r="Z664" s="7"/>
      <c r="AB664" s="92"/>
      <c r="AC664" s="92"/>
    </row>
    <row r="665" spans="26:29" ht="13.2">
      <c r="Z665" s="7"/>
      <c r="AB665" s="92"/>
      <c r="AC665" s="92"/>
    </row>
    <row r="666" spans="26:29" ht="13.2">
      <c r="Z666" s="7"/>
      <c r="AB666" s="92"/>
      <c r="AC666" s="92"/>
    </row>
    <row r="667" spans="26:29" ht="13.2">
      <c r="Z667" s="7"/>
      <c r="AB667" s="92"/>
      <c r="AC667" s="92"/>
    </row>
    <row r="668" spans="26:29" ht="13.2">
      <c r="Z668" s="7"/>
      <c r="AB668" s="92"/>
      <c r="AC668" s="92"/>
    </row>
    <row r="669" spans="26:29" ht="13.2">
      <c r="Z669" s="7"/>
      <c r="AB669" s="92"/>
      <c r="AC669" s="92"/>
    </row>
    <row r="670" spans="26:29" ht="13.2">
      <c r="Z670" s="7"/>
      <c r="AB670" s="92"/>
      <c r="AC670" s="92"/>
    </row>
    <row r="671" spans="26:29" ht="13.2">
      <c r="Z671" s="7"/>
      <c r="AB671" s="92"/>
      <c r="AC671" s="92"/>
    </row>
    <row r="672" spans="26:29" ht="13.2">
      <c r="Z672" s="7"/>
      <c r="AB672" s="92"/>
      <c r="AC672" s="92"/>
    </row>
    <row r="673" spans="26:29" ht="13.2">
      <c r="Z673" s="7"/>
      <c r="AB673" s="92"/>
      <c r="AC673" s="92"/>
    </row>
    <row r="674" spans="26:29" ht="13.2">
      <c r="Z674" s="7"/>
      <c r="AB674" s="92"/>
      <c r="AC674" s="92"/>
    </row>
    <row r="675" spans="26:29" ht="13.2">
      <c r="Z675" s="7"/>
      <c r="AB675" s="92"/>
      <c r="AC675" s="92"/>
    </row>
    <row r="676" spans="26:29" ht="13.2">
      <c r="Z676" s="7"/>
      <c r="AB676" s="92"/>
      <c r="AC676" s="92"/>
    </row>
    <row r="677" spans="26:29" ht="13.2">
      <c r="Z677" s="7"/>
      <c r="AB677" s="92"/>
      <c r="AC677" s="92"/>
    </row>
    <row r="678" spans="26:29" ht="13.2">
      <c r="Z678" s="7"/>
      <c r="AB678" s="92"/>
      <c r="AC678" s="92"/>
    </row>
    <row r="679" spans="26:29" ht="13.2">
      <c r="Z679" s="7"/>
      <c r="AB679" s="92"/>
      <c r="AC679" s="92"/>
    </row>
    <row r="680" spans="26:29" ht="13.2">
      <c r="Z680" s="7"/>
      <c r="AB680" s="92"/>
      <c r="AC680" s="92"/>
    </row>
    <row r="681" spans="26:29" ht="13.2">
      <c r="Z681" s="7"/>
      <c r="AB681" s="92"/>
      <c r="AC681" s="92"/>
    </row>
    <row r="682" spans="26:29" ht="13.2">
      <c r="Z682" s="7"/>
      <c r="AB682" s="92"/>
      <c r="AC682" s="92"/>
    </row>
    <row r="683" spans="26:29" ht="13.2">
      <c r="Z683" s="7"/>
      <c r="AB683" s="92"/>
      <c r="AC683" s="92"/>
    </row>
    <row r="684" spans="26:29" ht="13.2">
      <c r="Z684" s="7"/>
      <c r="AB684" s="92"/>
      <c r="AC684" s="92"/>
    </row>
    <row r="685" spans="26:29" ht="13.2">
      <c r="Z685" s="7"/>
      <c r="AB685" s="92"/>
      <c r="AC685" s="92"/>
    </row>
    <row r="686" spans="26:29" ht="13.2">
      <c r="Z686" s="7"/>
      <c r="AB686" s="92"/>
      <c r="AC686" s="92"/>
    </row>
    <row r="687" spans="26:29" ht="13.2">
      <c r="Z687" s="7"/>
      <c r="AB687" s="92"/>
      <c r="AC687" s="92"/>
    </row>
    <row r="688" spans="26:29" ht="13.2">
      <c r="Z688" s="7"/>
      <c r="AB688" s="92"/>
      <c r="AC688" s="92"/>
    </row>
    <row r="689" spans="26:29" ht="13.2">
      <c r="Z689" s="7"/>
      <c r="AB689" s="92"/>
      <c r="AC689" s="92"/>
    </row>
    <row r="690" spans="26:29" ht="13.2">
      <c r="Z690" s="7"/>
      <c r="AB690" s="92"/>
      <c r="AC690" s="92"/>
    </row>
    <row r="691" spans="26:29" ht="13.2">
      <c r="Z691" s="7"/>
      <c r="AB691" s="92"/>
      <c r="AC691" s="92"/>
    </row>
    <row r="692" spans="26:29" ht="13.2">
      <c r="Z692" s="7"/>
      <c r="AB692" s="92"/>
      <c r="AC692" s="92"/>
    </row>
    <row r="693" spans="26:29" ht="13.2">
      <c r="Z693" s="7"/>
      <c r="AB693" s="92"/>
      <c r="AC693" s="92"/>
    </row>
    <row r="694" spans="26:29" ht="13.2">
      <c r="Z694" s="7"/>
      <c r="AB694" s="92"/>
      <c r="AC694" s="92"/>
    </row>
    <row r="695" spans="26:29" ht="13.2">
      <c r="Z695" s="7"/>
      <c r="AB695" s="92"/>
      <c r="AC695" s="92"/>
    </row>
    <row r="696" spans="26:29" ht="13.2">
      <c r="Z696" s="7"/>
      <c r="AB696" s="92"/>
      <c r="AC696" s="92"/>
    </row>
    <row r="697" spans="26:29" ht="13.2">
      <c r="Z697" s="7"/>
      <c r="AB697" s="92"/>
      <c r="AC697" s="92"/>
    </row>
    <row r="698" spans="26:29" ht="13.2">
      <c r="Z698" s="7"/>
      <c r="AB698" s="92"/>
      <c r="AC698" s="92"/>
    </row>
    <row r="699" spans="26:29" ht="13.2">
      <c r="Z699" s="7"/>
      <c r="AB699" s="92"/>
      <c r="AC699" s="92"/>
    </row>
    <row r="700" spans="26:29" ht="13.2">
      <c r="Z700" s="7"/>
      <c r="AB700" s="92"/>
      <c r="AC700" s="92"/>
    </row>
    <row r="701" spans="26:29" ht="13.2">
      <c r="Z701" s="7"/>
      <c r="AB701" s="92"/>
      <c r="AC701" s="92"/>
    </row>
    <row r="702" spans="26:29" ht="13.2">
      <c r="Z702" s="7"/>
      <c r="AB702" s="92"/>
      <c r="AC702" s="92"/>
    </row>
    <row r="703" spans="26:29" ht="13.2">
      <c r="Z703" s="7"/>
      <c r="AB703" s="92"/>
      <c r="AC703" s="92"/>
    </row>
    <row r="704" spans="26:29" ht="13.2">
      <c r="Z704" s="7"/>
      <c r="AB704" s="92"/>
      <c r="AC704" s="92"/>
    </row>
    <row r="705" spans="26:29" ht="13.2">
      <c r="Z705" s="7"/>
      <c r="AB705" s="92"/>
      <c r="AC705" s="92"/>
    </row>
    <row r="706" spans="26:29" ht="13.2">
      <c r="Z706" s="7"/>
      <c r="AB706" s="92"/>
      <c r="AC706" s="92"/>
    </row>
    <row r="707" spans="26:29" ht="13.2">
      <c r="Z707" s="7"/>
      <c r="AB707" s="92"/>
      <c r="AC707" s="92"/>
    </row>
    <row r="708" spans="26:29" ht="13.2">
      <c r="Z708" s="7"/>
      <c r="AB708" s="92"/>
      <c r="AC708" s="92"/>
    </row>
    <row r="709" spans="26:29" ht="13.2">
      <c r="Z709" s="7"/>
      <c r="AB709" s="92"/>
      <c r="AC709" s="92"/>
    </row>
    <row r="710" spans="26:29" ht="13.2">
      <c r="Z710" s="7"/>
      <c r="AB710" s="92"/>
      <c r="AC710" s="92"/>
    </row>
    <row r="711" spans="26:29" ht="13.2">
      <c r="Z711" s="7"/>
      <c r="AB711" s="92"/>
      <c r="AC711" s="92"/>
    </row>
    <row r="712" spans="26:29" ht="13.2">
      <c r="Z712" s="7"/>
      <c r="AB712" s="92"/>
      <c r="AC712" s="92"/>
    </row>
    <row r="713" spans="26:29" ht="13.2">
      <c r="Z713" s="7"/>
      <c r="AB713" s="92"/>
      <c r="AC713" s="92"/>
    </row>
    <row r="714" spans="26:29" ht="13.2">
      <c r="Z714" s="7"/>
      <c r="AB714" s="92"/>
      <c r="AC714" s="92"/>
    </row>
    <row r="715" spans="26:29" ht="13.2">
      <c r="Z715" s="7"/>
      <c r="AB715" s="92"/>
      <c r="AC715" s="92"/>
    </row>
    <row r="716" spans="26:29" ht="13.2">
      <c r="Z716" s="7"/>
      <c r="AB716" s="92"/>
      <c r="AC716" s="92"/>
    </row>
    <row r="717" spans="26:29" ht="13.2">
      <c r="Z717" s="7"/>
      <c r="AB717" s="92"/>
      <c r="AC717" s="92"/>
    </row>
    <row r="718" spans="26:29" ht="13.2">
      <c r="Z718" s="7"/>
      <c r="AB718" s="92"/>
      <c r="AC718" s="92"/>
    </row>
    <row r="719" spans="26:29" ht="13.2">
      <c r="Z719" s="7"/>
      <c r="AB719" s="92"/>
      <c r="AC719" s="92"/>
    </row>
    <row r="720" spans="26:29" ht="13.2">
      <c r="Z720" s="7"/>
      <c r="AB720" s="92"/>
      <c r="AC720" s="92"/>
    </row>
    <row r="721" spans="26:29" ht="13.2">
      <c r="Z721" s="7"/>
      <c r="AB721" s="92"/>
      <c r="AC721" s="92"/>
    </row>
    <row r="722" spans="26:29" ht="13.2">
      <c r="Z722" s="7"/>
      <c r="AB722" s="92"/>
      <c r="AC722" s="92"/>
    </row>
    <row r="723" spans="26:29" ht="13.2">
      <c r="Z723" s="7"/>
      <c r="AB723" s="92"/>
      <c r="AC723" s="92"/>
    </row>
    <row r="724" spans="26:29" ht="13.2">
      <c r="Z724" s="7"/>
      <c r="AB724" s="92"/>
      <c r="AC724" s="92"/>
    </row>
    <row r="725" spans="26:29" ht="13.2">
      <c r="Z725" s="7"/>
      <c r="AB725" s="92"/>
      <c r="AC725" s="92"/>
    </row>
    <row r="726" spans="26:29" ht="13.2">
      <c r="Z726" s="7"/>
      <c r="AB726" s="92"/>
      <c r="AC726" s="92"/>
    </row>
    <row r="727" spans="26:29" ht="13.2">
      <c r="Z727" s="7"/>
      <c r="AB727" s="92"/>
      <c r="AC727" s="92"/>
    </row>
    <row r="728" spans="26:29" ht="13.2">
      <c r="Z728" s="7"/>
      <c r="AB728" s="92"/>
      <c r="AC728" s="92"/>
    </row>
    <row r="729" spans="26:29" ht="13.2">
      <c r="Z729" s="7"/>
      <c r="AB729" s="92"/>
      <c r="AC729" s="92"/>
    </row>
    <row r="730" spans="26:29" ht="13.2">
      <c r="Z730" s="7"/>
      <c r="AB730" s="92"/>
      <c r="AC730" s="92"/>
    </row>
    <row r="731" spans="26:29" ht="13.2">
      <c r="Z731" s="7"/>
      <c r="AB731" s="92"/>
      <c r="AC731" s="92"/>
    </row>
    <row r="732" spans="26:29" ht="13.2">
      <c r="Z732" s="7"/>
      <c r="AB732" s="92"/>
      <c r="AC732" s="92"/>
    </row>
    <row r="733" spans="26:29" ht="13.2">
      <c r="Z733" s="7"/>
      <c r="AB733" s="92"/>
      <c r="AC733" s="92"/>
    </row>
    <row r="734" spans="26:29" ht="13.2">
      <c r="Z734" s="7"/>
      <c r="AB734" s="92"/>
      <c r="AC734" s="92"/>
    </row>
    <row r="735" spans="26:29" ht="13.2">
      <c r="Z735" s="7"/>
      <c r="AB735" s="92"/>
      <c r="AC735" s="92"/>
    </row>
    <row r="736" spans="26:29" ht="13.2">
      <c r="Z736" s="7"/>
      <c r="AB736" s="92"/>
      <c r="AC736" s="92"/>
    </row>
    <row r="737" spans="26:29" ht="13.2">
      <c r="Z737" s="7"/>
      <c r="AB737" s="92"/>
      <c r="AC737" s="92"/>
    </row>
    <row r="738" spans="26:29" ht="13.2">
      <c r="Z738" s="7"/>
      <c r="AB738" s="92"/>
      <c r="AC738" s="92"/>
    </row>
    <row r="739" spans="26:29" ht="13.2">
      <c r="Z739" s="7"/>
      <c r="AB739" s="92"/>
      <c r="AC739" s="92"/>
    </row>
    <row r="740" spans="26:29" ht="13.2">
      <c r="Z740" s="7"/>
      <c r="AB740" s="92"/>
      <c r="AC740" s="92"/>
    </row>
    <row r="741" spans="26:29" ht="13.2">
      <c r="Z741" s="7"/>
      <c r="AB741" s="92"/>
      <c r="AC741" s="92"/>
    </row>
    <row r="742" spans="26:29" ht="13.2">
      <c r="Z742" s="7"/>
      <c r="AB742" s="92"/>
      <c r="AC742" s="92"/>
    </row>
    <row r="743" spans="26:29" ht="13.2">
      <c r="Z743" s="7"/>
      <c r="AB743" s="92"/>
      <c r="AC743" s="92"/>
    </row>
    <row r="744" spans="26:29" ht="13.2">
      <c r="Z744" s="7"/>
      <c r="AB744" s="92"/>
      <c r="AC744" s="92"/>
    </row>
    <row r="745" spans="26:29" ht="13.2">
      <c r="Z745" s="7"/>
      <c r="AB745" s="92"/>
      <c r="AC745" s="92"/>
    </row>
    <row r="746" spans="26:29" ht="13.2">
      <c r="Z746" s="7"/>
      <c r="AB746" s="92"/>
      <c r="AC746" s="92"/>
    </row>
    <row r="747" spans="26:29" ht="13.2">
      <c r="Z747" s="7"/>
      <c r="AB747" s="92"/>
      <c r="AC747" s="92"/>
    </row>
    <row r="748" spans="26:29" ht="13.2">
      <c r="Z748" s="7"/>
      <c r="AB748" s="92"/>
      <c r="AC748" s="92"/>
    </row>
    <row r="749" spans="26:29" ht="13.2">
      <c r="Z749" s="7"/>
      <c r="AB749" s="92"/>
      <c r="AC749" s="92"/>
    </row>
    <row r="750" spans="26:29" ht="13.2">
      <c r="Z750" s="7"/>
      <c r="AB750" s="92"/>
      <c r="AC750" s="92"/>
    </row>
    <row r="751" spans="26:29" ht="13.2">
      <c r="Z751" s="7"/>
      <c r="AB751" s="92"/>
      <c r="AC751" s="92"/>
    </row>
    <row r="752" spans="26:29" ht="13.2">
      <c r="Z752" s="7"/>
      <c r="AB752" s="92"/>
      <c r="AC752" s="92"/>
    </row>
    <row r="753" spans="26:29" ht="13.2">
      <c r="Z753" s="7"/>
      <c r="AB753" s="92"/>
      <c r="AC753" s="92"/>
    </row>
    <row r="754" spans="26:29" ht="13.2">
      <c r="Z754" s="7"/>
      <c r="AB754" s="92"/>
      <c r="AC754" s="92"/>
    </row>
    <row r="755" spans="26:29" ht="13.2">
      <c r="Z755" s="7"/>
      <c r="AB755" s="92"/>
      <c r="AC755" s="92"/>
    </row>
    <row r="756" spans="26:29" ht="13.2">
      <c r="Z756" s="7"/>
      <c r="AB756" s="92"/>
      <c r="AC756" s="92"/>
    </row>
    <row r="757" spans="26:29" ht="13.2">
      <c r="Z757" s="7"/>
      <c r="AB757" s="92"/>
      <c r="AC757" s="92"/>
    </row>
    <row r="758" spans="26:29" ht="13.2">
      <c r="Z758" s="7"/>
      <c r="AB758" s="92"/>
      <c r="AC758" s="92"/>
    </row>
    <row r="759" spans="26:29" ht="13.2">
      <c r="Z759" s="7"/>
      <c r="AB759" s="92"/>
      <c r="AC759" s="92"/>
    </row>
    <row r="760" spans="26:29" ht="13.2">
      <c r="Z760" s="7"/>
      <c r="AB760" s="92"/>
      <c r="AC760" s="92"/>
    </row>
    <row r="761" spans="26:29" ht="13.2">
      <c r="Z761" s="7"/>
      <c r="AB761" s="92"/>
      <c r="AC761" s="92"/>
    </row>
    <row r="762" spans="26:29" ht="13.2">
      <c r="Z762" s="7"/>
      <c r="AB762" s="92"/>
      <c r="AC762" s="92"/>
    </row>
    <row r="763" spans="26:29" ht="13.2">
      <c r="Z763" s="7"/>
      <c r="AB763" s="92"/>
      <c r="AC763" s="92"/>
    </row>
    <row r="764" spans="26:29" ht="13.2">
      <c r="Z764" s="7"/>
      <c r="AB764" s="92"/>
      <c r="AC764" s="92"/>
    </row>
    <row r="765" spans="26:29" ht="13.2">
      <c r="Z765" s="7"/>
      <c r="AB765" s="92"/>
      <c r="AC765" s="92"/>
    </row>
    <row r="766" spans="26:29" ht="13.2">
      <c r="Z766" s="7"/>
      <c r="AB766" s="92"/>
      <c r="AC766" s="92"/>
    </row>
    <row r="767" spans="26:29" ht="13.2">
      <c r="Z767" s="7"/>
      <c r="AB767" s="92"/>
      <c r="AC767" s="92"/>
    </row>
    <row r="768" spans="26:29" ht="13.2">
      <c r="Z768" s="7"/>
      <c r="AB768" s="92"/>
      <c r="AC768" s="92"/>
    </row>
    <row r="769" spans="26:29" ht="13.2">
      <c r="Z769" s="7"/>
      <c r="AB769" s="92"/>
      <c r="AC769" s="92"/>
    </row>
    <row r="770" spans="26:29" ht="13.2">
      <c r="Z770" s="7"/>
      <c r="AB770" s="92"/>
      <c r="AC770" s="92"/>
    </row>
    <row r="771" spans="26:29" ht="13.2">
      <c r="Z771" s="7"/>
      <c r="AB771" s="92"/>
      <c r="AC771" s="92"/>
    </row>
    <row r="772" spans="26:29" ht="13.2">
      <c r="Z772" s="7"/>
      <c r="AB772" s="92"/>
      <c r="AC772" s="92"/>
    </row>
    <row r="773" spans="26:29" ht="13.2">
      <c r="Z773" s="7"/>
      <c r="AB773" s="92"/>
      <c r="AC773" s="92"/>
    </row>
    <row r="774" spans="26:29" ht="13.2">
      <c r="Z774" s="7"/>
      <c r="AB774" s="92"/>
      <c r="AC774" s="92"/>
    </row>
    <row r="775" spans="26:29" ht="13.2">
      <c r="Z775" s="7"/>
      <c r="AB775" s="92"/>
      <c r="AC775" s="92"/>
    </row>
    <row r="776" spans="26:29" ht="13.2">
      <c r="Z776" s="7"/>
      <c r="AB776" s="92"/>
      <c r="AC776" s="92"/>
    </row>
    <row r="777" spans="26:29" ht="13.2">
      <c r="Z777" s="7"/>
      <c r="AB777" s="92"/>
      <c r="AC777" s="92"/>
    </row>
    <row r="778" spans="26:29" ht="13.2">
      <c r="Z778" s="7"/>
      <c r="AB778" s="92"/>
      <c r="AC778" s="92"/>
    </row>
    <row r="779" spans="26:29" ht="13.2">
      <c r="Z779" s="7"/>
      <c r="AB779" s="92"/>
      <c r="AC779" s="92"/>
    </row>
    <row r="780" spans="26:29" ht="13.2">
      <c r="Z780" s="7"/>
      <c r="AB780" s="92"/>
      <c r="AC780" s="92"/>
    </row>
    <row r="781" spans="26:29" ht="13.2">
      <c r="Z781" s="7"/>
      <c r="AB781" s="92"/>
      <c r="AC781" s="92"/>
    </row>
    <row r="782" spans="26:29" ht="13.2">
      <c r="Z782" s="7"/>
      <c r="AB782" s="92"/>
      <c r="AC782" s="92"/>
    </row>
    <row r="783" spans="26:29" ht="13.2">
      <c r="Z783" s="7"/>
      <c r="AB783" s="92"/>
      <c r="AC783" s="92"/>
    </row>
    <row r="784" spans="26:29" ht="13.2">
      <c r="Z784" s="7"/>
      <c r="AB784" s="92"/>
      <c r="AC784" s="92"/>
    </row>
    <row r="785" spans="26:29" ht="13.2">
      <c r="Z785" s="7"/>
      <c r="AB785" s="92"/>
      <c r="AC785" s="92"/>
    </row>
    <row r="786" spans="26:29" ht="13.2">
      <c r="Z786" s="7"/>
      <c r="AB786" s="92"/>
      <c r="AC786" s="92"/>
    </row>
    <row r="787" spans="26:29" ht="13.2">
      <c r="Z787" s="7"/>
      <c r="AB787" s="92"/>
      <c r="AC787" s="92"/>
    </row>
    <row r="788" spans="26:29" ht="13.2">
      <c r="Z788" s="7"/>
      <c r="AB788" s="92"/>
      <c r="AC788" s="92"/>
    </row>
    <row r="789" spans="26:29" ht="13.2">
      <c r="Z789" s="7"/>
      <c r="AB789" s="92"/>
      <c r="AC789" s="92"/>
    </row>
    <row r="790" spans="26:29" ht="13.2">
      <c r="Z790" s="7"/>
      <c r="AB790" s="92"/>
      <c r="AC790" s="92"/>
    </row>
    <row r="791" spans="26:29" ht="13.2">
      <c r="Z791" s="7"/>
      <c r="AB791" s="92"/>
      <c r="AC791" s="92"/>
    </row>
    <row r="792" spans="26:29" ht="13.2">
      <c r="Z792" s="7"/>
      <c r="AB792" s="92"/>
      <c r="AC792" s="92"/>
    </row>
    <row r="793" spans="26:29" ht="13.2">
      <c r="Z793" s="7"/>
      <c r="AB793" s="92"/>
      <c r="AC793" s="92"/>
    </row>
    <row r="794" spans="26:29" ht="13.2">
      <c r="Z794" s="7"/>
      <c r="AB794" s="92"/>
      <c r="AC794" s="92"/>
    </row>
    <row r="795" spans="26:29" ht="13.2">
      <c r="Z795" s="7"/>
      <c r="AB795" s="92"/>
      <c r="AC795" s="92"/>
    </row>
    <row r="796" spans="26:29" ht="13.2">
      <c r="Z796" s="7"/>
      <c r="AB796" s="92"/>
      <c r="AC796" s="92"/>
    </row>
    <row r="797" spans="26:29" ht="13.2">
      <c r="Z797" s="7"/>
      <c r="AB797" s="92"/>
      <c r="AC797" s="92"/>
    </row>
    <row r="798" spans="26:29" ht="13.2">
      <c r="Z798" s="7"/>
      <c r="AB798" s="92"/>
      <c r="AC798" s="92"/>
    </row>
    <row r="799" spans="26:29" ht="13.2">
      <c r="Z799" s="7"/>
      <c r="AB799" s="92"/>
      <c r="AC799" s="92"/>
    </row>
    <row r="800" spans="26:29" ht="13.2">
      <c r="Z800" s="7"/>
      <c r="AB800" s="92"/>
      <c r="AC800" s="92"/>
    </row>
    <row r="801" spans="26:29" ht="13.2">
      <c r="Z801" s="7"/>
      <c r="AB801" s="92"/>
      <c r="AC801" s="92"/>
    </row>
    <row r="802" spans="26:29" ht="13.2">
      <c r="Z802" s="7"/>
      <c r="AB802" s="92"/>
      <c r="AC802" s="92"/>
    </row>
    <row r="803" spans="26:29" ht="13.2">
      <c r="Z803" s="7"/>
      <c r="AB803" s="92"/>
      <c r="AC803" s="92"/>
    </row>
    <row r="804" spans="26:29" ht="13.2">
      <c r="Z804" s="7"/>
      <c r="AB804" s="92"/>
      <c r="AC804" s="92"/>
    </row>
    <row r="805" spans="26:29" ht="13.2">
      <c r="Z805" s="7"/>
      <c r="AB805" s="92"/>
      <c r="AC805" s="92"/>
    </row>
    <row r="806" spans="26:29" ht="13.2">
      <c r="Z806" s="7"/>
      <c r="AB806" s="92"/>
      <c r="AC806" s="92"/>
    </row>
    <row r="807" spans="26:29" ht="13.2">
      <c r="Z807" s="7"/>
      <c r="AB807" s="92"/>
      <c r="AC807" s="92"/>
    </row>
    <row r="808" spans="26:29" ht="13.2">
      <c r="Z808" s="7"/>
      <c r="AB808" s="92"/>
      <c r="AC808" s="92"/>
    </row>
    <row r="809" spans="26:29" ht="13.2">
      <c r="Z809" s="7"/>
      <c r="AB809" s="92"/>
      <c r="AC809" s="92"/>
    </row>
    <row r="810" spans="26:29" ht="13.2">
      <c r="Z810" s="7"/>
      <c r="AB810" s="92"/>
      <c r="AC810" s="92"/>
    </row>
    <row r="811" spans="26:29" ht="13.2">
      <c r="Z811" s="7"/>
      <c r="AB811" s="92"/>
      <c r="AC811" s="92"/>
    </row>
    <row r="812" spans="26:29" ht="13.2">
      <c r="Z812" s="7"/>
      <c r="AB812" s="92"/>
      <c r="AC812" s="92"/>
    </row>
    <row r="813" spans="26:29" ht="13.2">
      <c r="Z813" s="7"/>
      <c r="AB813" s="92"/>
      <c r="AC813" s="92"/>
    </row>
    <row r="814" spans="26:29" ht="13.2">
      <c r="Z814" s="7"/>
      <c r="AB814" s="92"/>
      <c r="AC814" s="92"/>
    </row>
    <row r="815" spans="26:29" ht="13.2">
      <c r="Z815" s="7"/>
      <c r="AB815" s="92"/>
      <c r="AC815" s="92"/>
    </row>
    <row r="816" spans="26:29" ht="13.2">
      <c r="Z816" s="7"/>
      <c r="AB816" s="92"/>
      <c r="AC816" s="92"/>
    </row>
    <row r="817" spans="26:29" ht="13.2">
      <c r="Z817" s="7"/>
      <c r="AB817" s="92"/>
      <c r="AC817" s="92"/>
    </row>
    <row r="818" spans="26:29" ht="13.2">
      <c r="Z818" s="7"/>
      <c r="AB818" s="92"/>
      <c r="AC818" s="92"/>
    </row>
    <row r="819" spans="26:29" ht="13.2">
      <c r="Z819" s="7"/>
      <c r="AB819" s="92"/>
      <c r="AC819" s="92"/>
    </row>
    <row r="820" spans="26:29" ht="13.2">
      <c r="Z820" s="7"/>
      <c r="AB820" s="92"/>
      <c r="AC820" s="92"/>
    </row>
    <row r="821" spans="26:29" ht="13.2">
      <c r="Z821" s="7"/>
      <c r="AB821" s="92"/>
      <c r="AC821" s="92"/>
    </row>
    <row r="822" spans="26:29" ht="13.2">
      <c r="Z822" s="7"/>
      <c r="AB822" s="92"/>
      <c r="AC822" s="92"/>
    </row>
    <row r="823" spans="26:29" ht="13.2">
      <c r="Z823" s="7"/>
      <c r="AB823" s="92"/>
      <c r="AC823" s="92"/>
    </row>
    <row r="824" spans="26:29" ht="13.2">
      <c r="Z824" s="7"/>
      <c r="AB824" s="92"/>
      <c r="AC824" s="92"/>
    </row>
    <row r="825" spans="26:29" ht="13.2">
      <c r="Z825" s="7"/>
      <c r="AB825" s="92"/>
      <c r="AC825" s="92"/>
    </row>
    <row r="826" spans="26:29" ht="13.2">
      <c r="Z826" s="7"/>
      <c r="AB826" s="92"/>
      <c r="AC826" s="92"/>
    </row>
    <row r="827" spans="26:29" ht="13.2">
      <c r="Z827" s="7"/>
      <c r="AB827" s="92"/>
      <c r="AC827" s="92"/>
    </row>
    <row r="828" spans="26:29" ht="13.2">
      <c r="Z828" s="7"/>
      <c r="AB828" s="92"/>
      <c r="AC828" s="92"/>
    </row>
    <row r="829" spans="26:29" ht="13.2">
      <c r="Z829" s="7"/>
      <c r="AB829" s="92"/>
      <c r="AC829" s="92"/>
    </row>
    <row r="830" spans="26:29" ht="13.2">
      <c r="Z830" s="7"/>
      <c r="AB830" s="92"/>
      <c r="AC830" s="92"/>
    </row>
    <row r="831" spans="26:29" ht="13.2">
      <c r="Z831" s="7"/>
      <c r="AB831" s="92"/>
      <c r="AC831" s="92"/>
    </row>
    <row r="832" spans="26:29" ht="13.2">
      <c r="Z832" s="7"/>
      <c r="AB832" s="92"/>
      <c r="AC832" s="92"/>
    </row>
    <row r="833" spans="26:29" ht="13.2">
      <c r="Z833" s="7"/>
      <c r="AB833" s="92"/>
      <c r="AC833" s="92"/>
    </row>
    <row r="834" spans="26:29" ht="13.2">
      <c r="Z834" s="7"/>
      <c r="AB834" s="92"/>
      <c r="AC834" s="92"/>
    </row>
    <row r="835" spans="26:29" ht="13.2">
      <c r="Z835" s="7"/>
      <c r="AB835" s="92"/>
      <c r="AC835" s="92"/>
    </row>
    <row r="836" spans="26:29" ht="13.2">
      <c r="Z836" s="7"/>
      <c r="AB836" s="92"/>
      <c r="AC836" s="92"/>
    </row>
    <row r="837" spans="26:29" ht="13.2">
      <c r="Z837" s="7"/>
      <c r="AB837" s="92"/>
      <c r="AC837" s="92"/>
    </row>
    <row r="838" spans="26:29" ht="13.2">
      <c r="Z838" s="7"/>
      <c r="AB838" s="92"/>
      <c r="AC838" s="92"/>
    </row>
    <row r="839" spans="26:29" ht="13.2">
      <c r="Z839" s="7"/>
      <c r="AB839" s="92"/>
      <c r="AC839" s="92"/>
    </row>
    <row r="840" spans="26:29" ht="13.2">
      <c r="Z840" s="7"/>
      <c r="AB840" s="92"/>
      <c r="AC840" s="92"/>
    </row>
    <row r="841" spans="26:29" ht="13.2">
      <c r="Z841" s="7"/>
      <c r="AB841" s="92"/>
      <c r="AC841" s="92"/>
    </row>
    <row r="842" spans="26:29" ht="13.2">
      <c r="Z842" s="7"/>
      <c r="AB842" s="92"/>
      <c r="AC842" s="92"/>
    </row>
    <row r="843" spans="26:29" ht="13.2">
      <c r="Z843" s="7"/>
      <c r="AB843" s="92"/>
      <c r="AC843" s="92"/>
    </row>
    <row r="844" spans="26:29" ht="13.2">
      <c r="Z844" s="7"/>
      <c r="AB844" s="92"/>
      <c r="AC844" s="92"/>
    </row>
    <row r="845" spans="26:29" ht="13.2">
      <c r="Z845" s="7"/>
      <c r="AB845" s="92"/>
      <c r="AC845" s="92"/>
    </row>
    <row r="846" spans="26:29" ht="13.2">
      <c r="Z846" s="7"/>
      <c r="AB846" s="92"/>
      <c r="AC846" s="92"/>
    </row>
    <row r="847" spans="26:29" ht="13.2">
      <c r="Z847" s="7"/>
      <c r="AB847" s="92"/>
      <c r="AC847" s="92"/>
    </row>
    <row r="848" spans="26:29" ht="13.2">
      <c r="Z848" s="7"/>
      <c r="AB848" s="92"/>
      <c r="AC848" s="92"/>
    </row>
    <row r="849" spans="26:29" ht="13.2">
      <c r="Z849" s="7"/>
      <c r="AB849" s="92"/>
      <c r="AC849" s="92"/>
    </row>
    <row r="850" spans="26:29" ht="13.2">
      <c r="Z850" s="7"/>
      <c r="AB850" s="92"/>
      <c r="AC850" s="92"/>
    </row>
    <row r="851" spans="26:29" ht="13.2">
      <c r="Z851" s="7"/>
      <c r="AB851" s="92"/>
      <c r="AC851" s="92"/>
    </row>
    <row r="852" spans="26:29" ht="13.2">
      <c r="Z852" s="7"/>
      <c r="AB852" s="92"/>
      <c r="AC852" s="92"/>
    </row>
    <row r="853" spans="26:29" ht="13.2">
      <c r="Z853" s="7"/>
      <c r="AB853" s="92"/>
      <c r="AC853" s="92"/>
    </row>
    <row r="854" spans="26:29" ht="13.2">
      <c r="Z854" s="7"/>
      <c r="AB854" s="92"/>
      <c r="AC854" s="92"/>
    </row>
    <row r="855" spans="26:29" ht="13.2">
      <c r="Z855" s="7"/>
      <c r="AB855" s="92"/>
      <c r="AC855" s="92"/>
    </row>
    <row r="856" spans="26:29" ht="13.2">
      <c r="Z856" s="7"/>
      <c r="AB856" s="92"/>
      <c r="AC856" s="92"/>
    </row>
    <row r="857" spans="26:29" ht="13.2">
      <c r="Z857" s="7"/>
      <c r="AB857" s="92"/>
      <c r="AC857" s="92"/>
    </row>
    <row r="858" spans="26:29" ht="13.2">
      <c r="Z858" s="7"/>
      <c r="AB858" s="92"/>
      <c r="AC858" s="92"/>
    </row>
    <row r="859" spans="26:29" ht="13.2">
      <c r="Z859" s="7"/>
      <c r="AB859" s="92"/>
      <c r="AC859" s="92"/>
    </row>
    <row r="860" spans="26:29" ht="13.2">
      <c r="Z860" s="7"/>
      <c r="AB860" s="92"/>
      <c r="AC860" s="92"/>
    </row>
    <row r="861" spans="26:29" ht="13.2">
      <c r="Z861" s="7"/>
      <c r="AB861" s="92"/>
      <c r="AC861" s="92"/>
    </row>
    <row r="862" spans="26:29" ht="13.2">
      <c r="Z862" s="7"/>
      <c r="AB862" s="92"/>
      <c r="AC862" s="92"/>
    </row>
    <row r="863" spans="26:29" ht="13.2">
      <c r="Z863" s="7"/>
      <c r="AB863" s="92"/>
      <c r="AC863" s="92"/>
    </row>
    <row r="864" spans="26:29" ht="13.2">
      <c r="Z864" s="7"/>
      <c r="AB864" s="92"/>
      <c r="AC864" s="92"/>
    </row>
    <row r="865" spans="26:29" ht="13.2">
      <c r="Z865" s="7"/>
      <c r="AB865" s="92"/>
      <c r="AC865" s="92"/>
    </row>
    <row r="866" spans="26:29" ht="13.2">
      <c r="Z866" s="7"/>
      <c r="AB866" s="92"/>
      <c r="AC866" s="92"/>
    </row>
    <row r="867" spans="26:29" ht="13.2">
      <c r="Z867" s="7"/>
      <c r="AB867" s="92"/>
      <c r="AC867" s="92"/>
    </row>
    <row r="868" spans="26:29" ht="13.2">
      <c r="Z868" s="7"/>
      <c r="AB868" s="92"/>
      <c r="AC868" s="92"/>
    </row>
    <row r="869" spans="26:29" ht="13.2">
      <c r="Z869" s="7"/>
      <c r="AB869" s="92"/>
      <c r="AC869" s="92"/>
    </row>
    <row r="870" spans="26:29" ht="13.2">
      <c r="Z870" s="7"/>
      <c r="AB870" s="92"/>
      <c r="AC870" s="92"/>
    </row>
    <row r="871" spans="26:29" ht="13.2">
      <c r="Z871" s="7"/>
      <c r="AB871" s="92"/>
      <c r="AC871" s="92"/>
    </row>
    <row r="872" spans="26:29" ht="13.2">
      <c r="Z872" s="7"/>
      <c r="AB872" s="92"/>
      <c r="AC872" s="92"/>
    </row>
    <row r="873" spans="26:29" ht="13.2">
      <c r="Z873" s="7"/>
      <c r="AB873" s="92"/>
      <c r="AC873" s="92"/>
    </row>
    <row r="874" spans="26:29" ht="13.2">
      <c r="Z874" s="7"/>
      <c r="AB874" s="92"/>
      <c r="AC874" s="92"/>
    </row>
    <row r="875" spans="26:29" ht="13.2">
      <c r="Z875" s="7"/>
      <c r="AB875" s="92"/>
      <c r="AC875" s="92"/>
    </row>
    <row r="876" spans="26:29" ht="13.2">
      <c r="Z876" s="7"/>
      <c r="AB876" s="92"/>
      <c r="AC876" s="92"/>
    </row>
    <row r="877" spans="26:29" ht="13.2">
      <c r="Z877" s="7"/>
      <c r="AB877" s="92"/>
      <c r="AC877" s="92"/>
    </row>
    <row r="878" spans="26:29" ht="13.2">
      <c r="Z878" s="7"/>
      <c r="AB878" s="92"/>
      <c r="AC878" s="92"/>
    </row>
    <row r="879" spans="26:29" ht="13.2">
      <c r="Z879" s="7"/>
      <c r="AB879" s="92"/>
      <c r="AC879" s="92"/>
    </row>
    <row r="880" spans="26:29" ht="13.2">
      <c r="Z880" s="7"/>
      <c r="AB880" s="92"/>
      <c r="AC880" s="92"/>
    </row>
    <row r="881" spans="26:29" ht="13.2">
      <c r="Z881" s="7"/>
      <c r="AB881" s="92"/>
      <c r="AC881" s="92"/>
    </row>
    <row r="882" spans="26:29" ht="13.2">
      <c r="Z882" s="7"/>
      <c r="AB882" s="92"/>
      <c r="AC882" s="92"/>
    </row>
    <row r="883" spans="26:29" ht="13.2">
      <c r="Z883" s="7"/>
      <c r="AB883" s="92"/>
      <c r="AC883" s="92"/>
    </row>
    <row r="884" spans="26:29" ht="13.2">
      <c r="Z884" s="7"/>
      <c r="AB884" s="92"/>
      <c r="AC884" s="92"/>
    </row>
    <row r="885" spans="26:29" ht="13.2">
      <c r="Z885" s="7"/>
      <c r="AB885" s="92"/>
      <c r="AC885" s="92"/>
    </row>
    <row r="886" spans="26:29" ht="13.2">
      <c r="Z886" s="7"/>
      <c r="AB886" s="92"/>
      <c r="AC886" s="92"/>
    </row>
    <row r="887" spans="26:29" ht="13.2">
      <c r="Z887" s="7"/>
      <c r="AB887" s="92"/>
      <c r="AC887" s="92"/>
    </row>
    <row r="888" spans="26:29" ht="13.2">
      <c r="Z888" s="7"/>
      <c r="AB888" s="92"/>
      <c r="AC888" s="92"/>
    </row>
    <row r="889" spans="26:29" ht="13.2">
      <c r="Z889" s="7"/>
      <c r="AB889" s="92"/>
      <c r="AC889" s="92"/>
    </row>
    <row r="890" spans="26:29" ht="13.2">
      <c r="Z890" s="7"/>
      <c r="AB890" s="92"/>
      <c r="AC890" s="92"/>
    </row>
    <row r="891" spans="26:29" ht="13.2">
      <c r="Z891" s="7"/>
      <c r="AB891" s="92"/>
      <c r="AC891" s="92"/>
    </row>
    <row r="892" spans="26:29" ht="13.2">
      <c r="Z892" s="7"/>
      <c r="AB892" s="92"/>
      <c r="AC892" s="92"/>
    </row>
    <row r="893" spans="26:29" ht="13.2">
      <c r="Z893" s="7"/>
      <c r="AB893" s="92"/>
      <c r="AC893" s="92"/>
    </row>
    <row r="894" spans="26:29" ht="13.2">
      <c r="Z894" s="7"/>
      <c r="AB894" s="92"/>
      <c r="AC894" s="92"/>
    </row>
    <row r="895" spans="26:29" ht="13.2">
      <c r="Z895" s="7"/>
      <c r="AB895" s="92"/>
      <c r="AC895" s="92"/>
    </row>
    <row r="896" spans="26:29" ht="13.2">
      <c r="Z896" s="7"/>
      <c r="AB896" s="92"/>
      <c r="AC896" s="92"/>
    </row>
    <row r="897" spans="26:29" ht="13.2">
      <c r="Z897" s="7"/>
      <c r="AB897" s="92"/>
      <c r="AC897" s="92"/>
    </row>
    <row r="898" spans="26:29" ht="13.2">
      <c r="Z898" s="7"/>
      <c r="AB898" s="92"/>
      <c r="AC898" s="92"/>
    </row>
    <row r="899" spans="26:29" ht="13.2">
      <c r="Z899" s="7"/>
      <c r="AB899" s="92"/>
      <c r="AC899" s="92"/>
    </row>
    <row r="900" spans="26:29" ht="13.2">
      <c r="Z900" s="7"/>
      <c r="AB900" s="92"/>
      <c r="AC900" s="92"/>
    </row>
    <row r="901" spans="26:29" ht="13.2">
      <c r="Z901" s="7"/>
      <c r="AB901" s="92"/>
      <c r="AC901" s="92"/>
    </row>
    <row r="902" spans="26:29" ht="13.2">
      <c r="Z902" s="7"/>
      <c r="AB902" s="92"/>
      <c r="AC902" s="92"/>
    </row>
    <row r="903" spans="26:29" ht="13.2">
      <c r="Z903" s="7"/>
      <c r="AB903" s="92"/>
      <c r="AC903" s="92"/>
    </row>
    <row r="904" spans="26:29" ht="13.2">
      <c r="Z904" s="7"/>
      <c r="AB904" s="92"/>
      <c r="AC904" s="92"/>
    </row>
    <row r="905" spans="26:29" ht="13.2">
      <c r="Z905" s="7"/>
      <c r="AB905" s="92"/>
      <c r="AC905" s="92"/>
    </row>
    <row r="906" spans="26:29" ht="13.2">
      <c r="Z906" s="7"/>
      <c r="AB906" s="92"/>
      <c r="AC906" s="92"/>
    </row>
    <row r="907" spans="26:29" ht="13.2">
      <c r="Z907" s="7"/>
      <c r="AB907" s="92"/>
      <c r="AC907" s="92"/>
    </row>
    <row r="908" spans="26:29" ht="13.2">
      <c r="Z908" s="7"/>
      <c r="AB908" s="92"/>
      <c r="AC908" s="92"/>
    </row>
    <row r="909" spans="26:29" ht="13.2">
      <c r="Z909" s="7"/>
      <c r="AB909" s="92"/>
      <c r="AC909" s="92"/>
    </row>
    <row r="910" spans="26:29" ht="13.2">
      <c r="Z910" s="7"/>
      <c r="AB910" s="92"/>
      <c r="AC910" s="92"/>
    </row>
    <row r="911" spans="26:29" ht="13.2">
      <c r="Z911" s="7"/>
      <c r="AB911" s="92"/>
      <c r="AC911" s="92"/>
    </row>
    <row r="912" spans="26:29" ht="13.2">
      <c r="Z912" s="7"/>
      <c r="AB912" s="92"/>
      <c r="AC912" s="92"/>
    </row>
    <row r="913" spans="26:29" ht="13.2">
      <c r="Z913" s="7"/>
      <c r="AB913" s="92"/>
      <c r="AC913" s="92"/>
    </row>
    <row r="914" spans="26:29" ht="13.2">
      <c r="Z914" s="7"/>
      <c r="AB914" s="92"/>
      <c r="AC914" s="92"/>
    </row>
    <row r="915" spans="26:29" ht="13.2">
      <c r="Z915" s="7"/>
      <c r="AB915" s="92"/>
      <c r="AC915" s="92"/>
    </row>
    <row r="916" spans="26:29" ht="13.2">
      <c r="Z916" s="7"/>
      <c r="AB916" s="92"/>
      <c r="AC916" s="92"/>
    </row>
    <row r="917" spans="26:29" ht="13.2">
      <c r="Z917" s="7"/>
      <c r="AB917" s="92"/>
      <c r="AC917" s="92"/>
    </row>
    <row r="918" spans="26:29" ht="13.2">
      <c r="Z918" s="7"/>
      <c r="AB918" s="92"/>
      <c r="AC918" s="92"/>
    </row>
    <row r="919" spans="26:29" ht="13.2">
      <c r="Z919" s="7"/>
      <c r="AB919" s="92"/>
      <c r="AC919" s="92"/>
    </row>
    <row r="920" spans="26:29" ht="13.2">
      <c r="Z920" s="7"/>
      <c r="AB920" s="92"/>
      <c r="AC920" s="92"/>
    </row>
    <row r="921" spans="26:29" ht="13.2">
      <c r="Z921" s="7"/>
      <c r="AB921" s="92"/>
      <c r="AC921" s="92"/>
    </row>
    <row r="922" spans="26:29" ht="13.2">
      <c r="Z922" s="7"/>
      <c r="AB922" s="92"/>
      <c r="AC922" s="92"/>
    </row>
    <row r="923" spans="26:29" ht="13.2">
      <c r="Z923" s="7"/>
      <c r="AB923" s="92"/>
      <c r="AC923" s="92"/>
    </row>
    <row r="924" spans="26:29" ht="13.2">
      <c r="Z924" s="7"/>
      <c r="AB924" s="92"/>
      <c r="AC924" s="92"/>
    </row>
    <row r="925" spans="26:29" ht="13.2">
      <c r="Z925" s="7"/>
      <c r="AB925" s="92"/>
      <c r="AC925" s="92"/>
    </row>
    <row r="926" spans="26:29" ht="13.2">
      <c r="Z926" s="7"/>
      <c r="AB926" s="92"/>
      <c r="AC926" s="92"/>
    </row>
    <row r="927" spans="26:29" ht="13.2">
      <c r="Z927" s="7"/>
      <c r="AB927" s="92"/>
      <c r="AC927" s="92"/>
    </row>
    <row r="928" spans="26:29" ht="13.2">
      <c r="Z928" s="7"/>
      <c r="AB928" s="92"/>
      <c r="AC928" s="92"/>
    </row>
    <row r="929" spans="26:29" ht="13.2">
      <c r="Z929" s="7"/>
      <c r="AB929" s="92"/>
      <c r="AC929" s="92"/>
    </row>
    <row r="930" spans="26:29" ht="13.2">
      <c r="Z930" s="7"/>
      <c r="AB930" s="92"/>
      <c r="AC930" s="92"/>
    </row>
    <row r="931" spans="26:29" ht="13.2">
      <c r="Z931" s="7"/>
      <c r="AB931" s="92"/>
      <c r="AC931" s="92"/>
    </row>
    <row r="932" spans="26:29" ht="13.2">
      <c r="Z932" s="7"/>
      <c r="AB932" s="92"/>
      <c r="AC932" s="92"/>
    </row>
    <row r="933" spans="26:29" ht="13.2">
      <c r="Z933" s="7"/>
      <c r="AB933" s="92"/>
      <c r="AC933" s="92"/>
    </row>
    <row r="934" spans="26:29" ht="13.2">
      <c r="Z934" s="7"/>
      <c r="AB934" s="92"/>
      <c r="AC934" s="92"/>
    </row>
    <row r="935" spans="26:29" ht="13.2">
      <c r="Z935" s="7"/>
      <c r="AB935" s="92"/>
      <c r="AC935" s="92"/>
    </row>
    <row r="936" spans="26:29" ht="13.2">
      <c r="Z936" s="7"/>
      <c r="AB936" s="92"/>
      <c r="AC936" s="92"/>
    </row>
    <row r="937" spans="26:29" ht="13.2">
      <c r="Z937" s="7"/>
      <c r="AB937" s="92"/>
      <c r="AC937" s="92"/>
    </row>
    <row r="938" spans="26:29" ht="13.2">
      <c r="Z938" s="7"/>
      <c r="AB938" s="92"/>
      <c r="AC938" s="92"/>
    </row>
    <row r="939" spans="26:29" ht="13.2">
      <c r="Z939" s="7"/>
      <c r="AB939" s="92"/>
      <c r="AC939" s="92"/>
    </row>
    <row r="940" spans="26:29" ht="13.2">
      <c r="Z940" s="7"/>
      <c r="AB940" s="92"/>
      <c r="AC940" s="92"/>
    </row>
    <row r="941" spans="26:29" ht="13.2">
      <c r="Z941" s="7"/>
      <c r="AB941" s="92"/>
      <c r="AC941" s="92"/>
    </row>
    <row r="942" spans="26:29" ht="13.2">
      <c r="Z942" s="7"/>
      <c r="AB942" s="92"/>
      <c r="AC942" s="92"/>
    </row>
    <row r="943" spans="26:29" ht="13.2">
      <c r="Z943" s="7"/>
      <c r="AB943" s="92"/>
      <c r="AC943" s="92"/>
    </row>
    <row r="944" spans="26:29" ht="13.2">
      <c r="Z944" s="7"/>
      <c r="AB944" s="92"/>
      <c r="AC944" s="92"/>
    </row>
    <row r="945" spans="26:29" ht="13.2">
      <c r="Z945" s="7"/>
      <c r="AB945" s="92"/>
      <c r="AC945" s="92"/>
    </row>
    <row r="946" spans="26:29" ht="13.2">
      <c r="Z946" s="7"/>
      <c r="AB946" s="92"/>
      <c r="AC946" s="92"/>
    </row>
    <row r="947" spans="26:29" ht="13.2">
      <c r="Z947" s="7"/>
      <c r="AB947" s="92"/>
      <c r="AC947" s="92"/>
    </row>
    <row r="948" spans="26:29" ht="13.2">
      <c r="Z948" s="7"/>
      <c r="AB948" s="92"/>
      <c r="AC948" s="92"/>
    </row>
    <row r="949" spans="26:29" ht="13.2">
      <c r="Z949" s="7"/>
      <c r="AB949" s="92"/>
      <c r="AC949" s="92"/>
    </row>
    <row r="950" spans="26:29" ht="13.2">
      <c r="Z950" s="7"/>
      <c r="AB950" s="92"/>
      <c r="AC950" s="92"/>
    </row>
    <row r="951" spans="26:29" ht="13.2">
      <c r="Z951" s="7"/>
      <c r="AB951" s="92"/>
      <c r="AC951" s="92"/>
    </row>
    <row r="952" spans="26:29" ht="13.2">
      <c r="Z952" s="7"/>
      <c r="AB952" s="92"/>
      <c r="AC952" s="92"/>
    </row>
    <row r="953" spans="26:29" ht="13.2">
      <c r="Z953" s="7"/>
      <c r="AB953" s="92"/>
      <c r="AC953" s="92"/>
    </row>
    <row r="954" spans="26:29" ht="13.2">
      <c r="Z954" s="7"/>
      <c r="AB954" s="92"/>
      <c r="AC954" s="92"/>
    </row>
    <row r="955" spans="26:29" ht="13.2">
      <c r="Z955" s="7"/>
      <c r="AB955" s="92"/>
      <c r="AC955" s="92"/>
    </row>
    <row r="956" spans="26:29" ht="13.2">
      <c r="Z956" s="7"/>
      <c r="AB956" s="92"/>
      <c r="AC956" s="92"/>
    </row>
    <row r="957" spans="26:29" ht="13.2">
      <c r="Z957" s="7"/>
      <c r="AB957" s="92"/>
      <c r="AC957" s="92"/>
    </row>
    <row r="958" spans="26:29" ht="13.2">
      <c r="Z958" s="7"/>
      <c r="AB958" s="92"/>
      <c r="AC958" s="92"/>
    </row>
    <row r="959" spans="26:29" ht="13.2">
      <c r="Z959" s="7"/>
      <c r="AB959" s="92"/>
      <c r="AC959" s="92"/>
    </row>
    <row r="960" spans="26:29" ht="13.2">
      <c r="Z960" s="7"/>
      <c r="AB960" s="92"/>
      <c r="AC960" s="92"/>
    </row>
    <row r="961" spans="26:29" ht="13.2">
      <c r="Z961" s="7"/>
      <c r="AB961" s="92"/>
      <c r="AC961" s="92"/>
    </row>
    <row r="962" spans="26:29" ht="13.2">
      <c r="Z962" s="7"/>
      <c r="AB962" s="92"/>
      <c r="AC962" s="92"/>
    </row>
    <row r="963" spans="26:29" ht="13.2">
      <c r="Z963" s="7"/>
      <c r="AB963" s="92"/>
      <c r="AC963" s="92"/>
    </row>
    <row r="964" spans="26:29" ht="13.2">
      <c r="Z964" s="7"/>
      <c r="AB964" s="92"/>
      <c r="AC964" s="92"/>
    </row>
    <row r="965" spans="26:29" ht="13.2">
      <c r="Z965" s="7"/>
      <c r="AB965" s="92"/>
      <c r="AC965" s="92"/>
    </row>
    <row r="966" spans="26:29" ht="13.2">
      <c r="Z966" s="7"/>
      <c r="AB966" s="92"/>
      <c r="AC966" s="92"/>
    </row>
    <row r="967" spans="26:29" ht="13.2">
      <c r="Z967" s="7"/>
      <c r="AB967" s="92"/>
      <c r="AC967" s="92"/>
    </row>
    <row r="968" spans="26:29" ht="13.2">
      <c r="Z968" s="7"/>
      <c r="AB968" s="92"/>
      <c r="AC968" s="92"/>
    </row>
    <row r="969" spans="26:29" ht="13.2">
      <c r="Z969" s="7"/>
      <c r="AB969" s="92"/>
      <c r="AC969" s="92"/>
    </row>
    <row r="970" spans="26:29" ht="13.2">
      <c r="Z970" s="7"/>
      <c r="AB970" s="92"/>
      <c r="AC970" s="92"/>
    </row>
    <row r="971" spans="26:29" ht="13.2">
      <c r="Z971" s="7"/>
      <c r="AB971" s="92"/>
      <c r="AC971" s="92"/>
    </row>
    <row r="972" spans="26:29" ht="13.2">
      <c r="Z972" s="7"/>
      <c r="AB972" s="92"/>
      <c r="AC972" s="92"/>
    </row>
    <row r="973" spans="26:29" ht="13.2">
      <c r="Z973" s="7"/>
      <c r="AB973" s="92"/>
      <c r="AC973" s="92"/>
    </row>
    <row r="974" spans="26:29" ht="13.2">
      <c r="Z974" s="7"/>
      <c r="AB974" s="92"/>
      <c r="AC974" s="92"/>
    </row>
    <row r="975" spans="26:29" ht="13.2">
      <c r="Z975" s="7"/>
      <c r="AB975" s="92"/>
      <c r="AC975" s="92"/>
    </row>
    <row r="976" spans="26:29" ht="13.2">
      <c r="Z976" s="7"/>
      <c r="AB976" s="92"/>
      <c r="AC976" s="92"/>
    </row>
    <row r="977" spans="26:29" ht="13.2">
      <c r="Z977" s="7"/>
      <c r="AB977" s="92"/>
      <c r="AC977" s="92"/>
    </row>
    <row r="978" spans="26:29" ht="13.2">
      <c r="Z978" s="7"/>
      <c r="AB978" s="92"/>
      <c r="AC978" s="92"/>
    </row>
    <row r="979" spans="26:29" ht="13.2">
      <c r="Z979" s="7"/>
      <c r="AB979" s="92"/>
      <c r="AC979" s="92"/>
    </row>
    <row r="980" spans="26:29" ht="13.2">
      <c r="Z980" s="7"/>
      <c r="AB980" s="92"/>
      <c r="AC980" s="92"/>
    </row>
    <row r="981" spans="26:29" ht="13.2">
      <c r="Z981" s="7"/>
      <c r="AB981" s="92"/>
      <c r="AC981" s="92"/>
    </row>
    <row r="982" spans="26:29" ht="13.2">
      <c r="Z982" s="7"/>
      <c r="AB982" s="92"/>
      <c r="AC982" s="92"/>
    </row>
    <row r="983" spans="26:29" ht="13.2">
      <c r="Z983" s="7"/>
      <c r="AB983" s="92"/>
      <c r="AC983" s="92"/>
    </row>
    <row r="984" spans="26:29" ht="13.2">
      <c r="Z984" s="7"/>
      <c r="AB984" s="92"/>
      <c r="AC984" s="92"/>
    </row>
    <row r="985" spans="26:29" ht="13.2">
      <c r="Z985" s="7"/>
      <c r="AB985" s="92"/>
      <c r="AC985" s="92"/>
    </row>
    <row r="986" spans="26:29" ht="13.2">
      <c r="Z986" s="7"/>
      <c r="AB986" s="92"/>
      <c r="AC986" s="92"/>
    </row>
    <row r="987" spans="26:29" ht="13.2">
      <c r="Z987" s="7"/>
      <c r="AB987" s="92"/>
      <c r="AC987" s="92"/>
    </row>
    <row r="988" spans="26:29" ht="13.2">
      <c r="Z988" s="7"/>
      <c r="AB988" s="92"/>
      <c r="AC988" s="92"/>
    </row>
    <row r="989" spans="26:29" ht="13.2">
      <c r="Z989" s="7"/>
      <c r="AB989" s="92"/>
      <c r="AC989" s="92"/>
    </row>
    <row r="990" spans="26:29" ht="13.2">
      <c r="Z990" s="7"/>
      <c r="AB990" s="92"/>
      <c r="AC990" s="92"/>
    </row>
    <row r="991" spans="26:29" ht="13.2">
      <c r="Z991" s="7"/>
      <c r="AB991" s="92"/>
      <c r="AC991" s="92"/>
    </row>
    <row r="992" spans="26:29" ht="13.2">
      <c r="Z992" s="7"/>
      <c r="AB992" s="92"/>
      <c r="AC992" s="92"/>
    </row>
    <row r="993" spans="26:29" ht="13.2">
      <c r="Z993" s="7"/>
      <c r="AB993" s="92"/>
      <c r="AC993" s="92"/>
    </row>
    <row r="994" spans="26:29" ht="13.2">
      <c r="Z994" s="7"/>
      <c r="AB994" s="92"/>
      <c r="AC994" s="92"/>
    </row>
    <row r="995" spans="26:29" ht="13.2">
      <c r="Z995" s="7"/>
      <c r="AB995" s="92"/>
      <c r="AC995" s="92"/>
    </row>
    <row r="996" spans="26:29" ht="13.2">
      <c r="Z996" s="7"/>
      <c r="AB996" s="92"/>
      <c r="AC996" s="92"/>
    </row>
    <row r="997" spans="26:29" ht="13.2">
      <c r="Z997" s="7"/>
      <c r="AB997" s="92"/>
      <c r="AC997" s="92"/>
    </row>
  </sheetData>
  <printOptions horizontalCentered="1" gridLines="1"/>
  <pageMargins left="0.25" right="0.25" top="0.75" bottom="0.75" header="0" footer="0"/>
  <pageSetup paperSize="9" pageOrder="overThenDown" orientation="landscape" r:id="rId1"/>
  <rowBreaks count="3" manualBreakCount="3">
    <brk man="1"/>
    <brk id="51" man="1"/>
    <brk id="101" man="1"/>
  </rowBreaks>
  <colBreaks count="2" manualBreakCount="2">
    <brk man="1"/>
    <brk id="23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152"/>
  <sheetViews>
    <sheetView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4140625" defaultRowHeight="15.75" customHeight="1"/>
  <cols>
    <col min="11" max="11" width="15" customWidth="1"/>
    <col min="13" max="13" width="14.33203125" customWidth="1"/>
    <col min="14" max="14" width="13.44140625" customWidth="1"/>
    <col min="15" max="15" width="14.88671875" customWidth="1"/>
  </cols>
  <sheetData>
    <row r="1" spans="1:2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1" t="s">
        <v>12</v>
      </c>
      <c r="N1" s="3" t="s">
        <v>13</v>
      </c>
    </row>
    <row r="2" spans="1:22">
      <c r="A2" s="6"/>
      <c r="B2" s="6"/>
      <c r="C2" s="6"/>
      <c r="D2" s="6"/>
      <c r="E2" s="6"/>
      <c r="F2" s="6"/>
      <c r="G2" s="6"/>
      <c r="H2" s="6"/>
      <c r="I2" s="6"/>
      <c r="J2" s="6"/>
      <c r="K2" s="7"/>
      <c r="L2" s="7"/>
      <c r="M2" s="7"/>
      <c r="N2" s="7"/>
      <c r="R2" s="8" t="s">
        <v>14</v>
      </c>
      <c r="S2" s="9" t="s">
        <v>15</v>
      </c>
      <c r="T2" s="10" t="s">
        <v>16</v>
      </c>
      <c r="U2" s="10" t="s">
        <v>17</v>
      </c>
      <c r="V2" s="11" t="s">
        <v>18</v>
      </c>
    </row>
    <row r="3" spans="1:22">
      <c r="A3" s="1">
        <v>41</v>
      </c>
      <c r="B3" s="2">
        <v>1</v>
      </c>
      <c r="C3" s="1">
        <v>0</v>
      </c>
      <c r="D3" s="1">
        <v>0</v>
      </c>
      <c r="E3" s="1">
        <v>0</v>
      </c>
      <c r="F3" s="1">
        <v>0</v>
      </c>
      <c r="G3" s="1">
        <f>SUM(Spore_Count_Table!C3:F3)/4</f>
        <v>0</v>
      </c>
      <c r="H3" s="12" t="s">
        <v>19</v>
      </c>
      <c r="I3" s="7">
        <f t="shared" ref="I3:I30" si="0">PRODUCT(G3*3000)</f>
        <v>0</v>
      </c>
      <c r="J3" s="13">
        <v>14.02</v>
      </c>
      <c r="K3" s="7">
        <f t="shared" ref="K3:K77" si="1">SUM(C3:F3)</f>
        <v>0</v>
      </c>
      <c r="L3" s="8">
        <v>17</v>
      </c>
      <c r="M3" s="7">
        <f t="shared" ref="M3:M77" si="2">L3-3</f>
        <v>14</v>
      </c>
      <c r="N3" s="7">
        <f t="shared" ref="N3:N30" si="3">I3/M3</f>
        <v>0</v>
      </c>
      <c r="R3" s="14" t="s">
        <v>20</v>
      </c>
      <c r="S3" s="15" t="s">
        <v>21</v>
      </c>
      <c r="T3" s="16">
        <v>44525</v>
      </c>
      <c r="U3" s="17">
        <v>17318</v>
      </c>
      <c r="V3" s="18">
        <v>0</v>
      </c>
    </row>
    <row r="4" spans="1:22">
      <c r="A4" s="19">
        <v>90</v>
      </c>
      <c r="B4" s="2">
        <v>2</v>
      </c>
      <c r="C4" s="1">
        <v>6</v>
      </c>
      <c r="D4" s="1">
        <v>6</v>
      </c>
      <c r="E4" s="1">
        <v>14</v>
      </c>
      <c r="F4" s="1">
        <v>10</v>
      </c>
      <c r="G4" s="1">
        <f>SUM(Spore_Count_Table!C4:F4)/4</f>
        <v>9</v>
      </c>
      <c r="H4" s="20" t="s">
        <v>22</v>
      </c>
      <c r="I4" s="7">
        <f t="shared" si="0"/>
        <v>27000</v>
      </c>
      <c r="J4" s="13">
        <v>12.02</v>
      </c>
      <c r="K4" s="7">
        <f t="shared" si="1"/>
        <v>36</v>
      </c>
      <c r="L4" s="8">
        <v>15</v>
      </c>
      <c r="M4" s="7">
        <f t="shared" si="2"/>
        <v>12</v>
      </c>
      <c r="N4" s="7">
        <f t="shared" si="3"/>
        <v>2250</v>
      </c>
      <c r="R4" s="21" t="s">
        <v>23</v>
      </c>
      <c r="S4" s="15" t="s">
        <v>24</v>
      </c>
      <c r="T4" s="15" t="s">
        <v>25</v>
      </c>
      <c r="U4" s="17">
        <v>21563</v>
      </c>
      <c r="V4" s="18">
        <v>1</v>
      </c>
    </row>
    <row r="5" spans="1:22">
      <c r="A5" s="19">
        <v>86</v>
      </c>
      <c r="B5" s="2">
        <v>3</v>
      </c>
      <c r="C5" s="1">
        <v>0</v>
      </c>
      <c r="D5" s="1">
        <v>0</v>
      </c>
      <c r="E5" s="1">
        <v>0</v>
      </c>
      <c r="F5" s="1">
        <v>0</v>
      </c>
      <c r="G5" s="1">
        <f>SUM(Spore_Count_Table!C5:F5)/4</f>
        <v>0</v>
      </c>
      <c r="H5" s="12" t="s">
        <v>19</v>
      </c>
      <c r="I5" s="7">
        <f t="shared" si="0"/>
        <v>0</v>
      </c>
      <c r="J5" s="13">
        <v>26.02</v>
      </c>
      <c r="K5" s="7">
        <f t="shared" si="1"/>
        <v>0</v>
      </c>
      <c r="L5" s="2">
        <v>29</v>
      </c>
      <c r="M5" s="7">
        <f t="shared" si="2"/>
        <v>26</v>
      </c>
      <c r="N5" s="7">
        <f t="shared" si="3"/>
        <v>0</v>
      </c>
      <c r="R5" s="22" t="s">
        <v>26</v>
      </c>
      <c r="S5" s="23" t="s">
        <v>27</v>
      </c>
      <c r="T5" s="23" t="s">
        <v>28</v>
      </c>
      <c r="U5" s="24">
        <v>6161</v>
      </c>
      <c r="V5" s="25">
        <v>2</v>
      </c>
    </row>
    <row r="6" spans="1:22">
      <c r="A6" s="19">
        <v>100</v>
      </c>
      <c r="B6" s="2">
        <v>4</v>
      </c>
      <c r="C6" s="1">
        <v>0</v>
      </c>
      <c r="D6" s="1">
        <v>0</v>
      </c>
      <c r="E6" s="1">
        <v>0</v>
      </c>
      <c r="F6" s="1">
        <v>0</v>
      </c>
      <c r="G6" s="1">
        <f>SUM(Spore_Count_Table!C6:F6)/4</f>
        <v>0</v>
      </c>
      <c r="H6" s="12" t="s">
        <v>19</v>
      </c>
      <c r="I6" s="7">
        <f t="shared" si="0"/>
        <v>0</v>
      </c>
      <c r="J6" s="13">
        <v>26.02</v>
      </c>
      <c r="K6" s="7">
        <f t="shared" si="1"/>
        <v>0</v>
      </c>
      <c r="L6" s="2">
        <v>29</v>
      </c>
      <c r="M6" s="7">
        <f t="shared" si="2"/>
        <v>26</v>
      </c>
      <c r="N6" s="7">
        <f t="shared" si="3"/>
        <v>0</v>
      </c>
    </row>
    <row r="7" spans="1:22">
      <c r="A7" s="1">
        <v>11</v>
      </c>
      <c r="B7" s="2">
        <v>5</v>
      </c>
      <c r="C7" s="1">
        <v>0</v>
      </c>
      <c r="D7" s="1">
        <v>0</v>
      </c>
      <c r="E7" s="1">
        <v>0</v>
      </c>
      <c r="F7" s="1">
        <v>0</v>
      </c>
      <c r="G7" s="1">
        <f>SUM(Spore_Count_Table!C7:F7)/4</f>
        <v>0</v>
      </c>
      <c r="H7" s="12" t="s">
        <v>19</v>
      </c>
      <c r="I7" s="7">
        <f t="shared" si="0"/>
        <v>0</v>
      </c>
      <c r="J7" s="13">
        <v>26.02</v>
      </c>
      <c r="K7" s="7">
        <f t="shared" si="1"/>
        <v>0</v>
      </c>
      <c r="L7" s="2">
        <v>29</v>
      </c>
      <c r="M7" s="7">
        <f t="shared" si="2"/>
        <v>26</v>
      </c>
      <c r="N7" s="7">
        <f t="shared" si="3"/>
        <v>0</v>
      </c>
    </row>
    <row r="8" spans="1:22">
      <c r="A8" s="1">
        <v>17</v>
      </c>
      <c r="B8" s="2">
        <v>6</v>
      </c>
      <c r="C8" s="1">
        <v>5</v>
      </c>
      <c r="D8" s="1">
        <v>2</v>
      </c>
      <c r="E8" s="1">
        <v>7</v>
      </c>
      <c r="F8" s="1">
        <v>6</v>
      </c>
      <c r="G8" s="1">
        <f>SUM(Spore_Count_Table!C8:F8)/4</f>
        <v>5</v>
      </c>
      <c r="H8" s="20" t="s">
        <v>22</v>
      </c>
      <c r="I8" s="7">
        <f t="shared" si="0"/>
        <v>15000</v>
      </c>
      <c r="J8" s="13">
        <v>13.02</v>
      </c>
      <c r="K8" s="7">
        <f t="shared" si="1"/>
        <v>20</v>
      </c>
      <c r="L8" s="8">
        <v>16</v>
      </c>
      <c r="M8" s="7">
        <f t="shared" si="2"/>
        <v>13</v>
      </c>
      <c r="N8" s="7">
        <f t="shared" si="3"/>
        <v>1153.8461538461538</v>
      </c>
    </row>
    <row r="9" spans="1:22">
      <c r="A9" s="26">
        <v>162</v>
      </c>
      <c r="B9" s="2">
        <v>7</v>
      </c>
      <c r="C9" s="1">
        <v>0</v>
      </c>
      <c r="D9" s="1">
        <v>0</v>
      </c>
      <c r="E9" s="1">
        <v>0</v>
      </c>
      <c r="F9" s="1">
        <v>0</v>
      </c>
      <c r="G9" s="1">
        <f>SUM(Spore_Count_Table!C9:F9)/4</f>
        <v>0</v>
      </c>
      <c r="H9" s="12" t="s">
        <v>19</v>
      </c>
      <c r="I9" s="7">
        <f t="shared" si="0"/>
        <v>0</v>
      </c>
      <c r="J9" s="13">
        <v>26.02</v>
      </c>
      <c r="K9" s="7">
        <f t="shared" si="1"/>
        <v>0</v>
      </c>
      <c r="L9" s="2">
        <v>29</v>
      </c>
      <c r="M9" s="7">
        <f t="shared" si="2"/>
        <v>26</v>
      </c>
      <c r="N9" s="7">
        <f t="shared" si="3"/>
        <v>0</v>
      </c>
    </row>
    <row r="10" spans="1:22">
      <c r="A10" s="26">
        <v>201</v>
      </c>
      <c r="B10" s="2">
        <v>8</v>
      </c>
      <c r="C10" s="1">
        <v>2</v>
      </c>
      <c r="D10" s="1">
        <v>1</v>
      </c>
      <c r="E10" s="1">
        <v>1</v>
      </c>
      <c r="F10" s="1">
        <v>5</v>
      </c>
      <c r="G10" s="1">
        <f>SUM(Spore_Count_Table!C10:F10)/4</f>
        <v>2.25</v>
      </c>
      <c r="H10" s="20" t="s">
        <v>22</v>
      </c>
      <c r="I10" s="7">
        <f t="shared" si="0"/>
        <v>6750</v>
      </c>
      <c r="J10" s="13">
        <v>13.02</v>
      </c>
      <c r="K10" s="7">
        <f t="shared" si="1"/>
        <v>9</v>
      </c>
      <c r="L10" s="8">
        <v>16</v>
      </c>
      <c r="M10" s="7">
        <f t="shared" si="2"/>
        <v>13</v>
      </c>
      <c r="N10" s="7">
        <f t="shared" si="3"/>
        <v>519.23076923076928</v>
      </c>
    </row>
    <row r="11" spans="1:22">
      <c r="A11" s="1">
        <v>20</v>
      </c>
      <c r="B11" s="2">
        <v>9</v>
      </c>
      <c r="C11" s="1">
        <v>7</v>
      </c>
      <c r="D11" s="1">
        <v>3</v>
      </c>
      <c r="E11" s="1">
        <v>3</v>
      </c>
      <c r="F11" s="1">
        <v>10</v>
      </c>
      <c r="G11" s="1">
        <f>SUM(Spore_Count_Table!C11:F11)/4</f>
        <v>5.75</v>
      </c>
      <c r="H11" s="20" t="s">
        <v>22</v>
      </c>
      <c r="I11" s="7">
        <f t="shared" si="0"/>
        <v>17250</v>
      </c>
      <c r="J11" s="13">
        <v>12.02</v>
      </c>
      <c r="K11" s="7">
        <f t="shared" si="1"/>
        <v>23</v>
      </c>
      <c r="L11" s="8">
        <v>15</v>
      </c>
      <c r="M11" s="7">
        <f t="shared" si="2"/>
        <v>12</v>
      </c>
      <c r="N11" s="7">
        <f t="shared" si="3"/>
        <v>1437.5</v>
      </c>
    </row>
    <row r="12" spans="1:22">
      <c r="A12" s="19">
        <v>81</v>
      </c>
      <c r="B12" s="2">
        <v>10</v>
      </c>
      <c r="C12" s="1">
        <v>0</v>
      </c>
      <c r="D12" s="1">
        <v>0</v>
      </c>
      <c r="E12" s="1">
        <v>0</v>
      </c>
      <c r="F12" s="1">
        <v>0</v>
      </c>
      <c r="G12" s="1">
        <f>SUM(Spore_Count_Table!C12:F12)/4</f>
        <v>0</v>
      </c>
      <c r="H12" s="12" t="s">
        <v>19</v>
      </c>
      <c r="I12" s="7">
        <f t="shared" si="0"/>
        <v>0</v>
      </c>
      <c r="J12" s="13">
        <v>26.02</v>
      </c>
      <c r="K12" s="7">
        <f t="shared" si="1"/>
        <v>0</v>
      </c>
      <c r="L12" s="2">
        <v>29</v>
      </c>
      <c r="M12" s="7">
        <f t="shared" si="2"/>
        <v>26</v>
      </c>
      <c r="N12" s="7">
        <f t="shared" si="3"/>
        <v>0</v>
      </c>
    </row>
    <row r="13" spans="1:22">
      <c r="A13" s="19">
        <v>82</v>
      </c>
      <c r="B13" s="2">
        <v>11</v>
      </c>
      <c r="C13" s="1">
        <v>6</v>
      </c>
      <c r="D13" s="1">
        <v>4</v>
      </c>
      <c r="E13" s="1">
        <v>8</v>
      </c>
      <c r="F13" s="1">
        <v>4</v>
      </c>
      <c r="G13" s="1">
        <f>SUM(Spore_Count_Table!C13:F13)/4</f>
        <v>5.5</v>
      </c>
      <c r="H13" s="20" t="s">
        <v>22</v>
      </c>
      <c r="I13" s="7">
        <f t="shared" si="0"/>
        <v>16500</v>
      </c>
      <c r="J13" s="13">
        <v>14.02</v>
      </c>
      <c r="K13" s="7">
        <f t="shared" si="1"/>
        <v>22</v>
      </c>
      <c r="L13" s="8">
        <v>17</v>
      </c>
      <c r="M13" s="7">
        <f t="shared" si="2"/>
        <v>14</v>
      </c>
      <c r="N13" s="7">
        <f t="shared" si="3"/>
        <v>1178.5714285714287</v>
      </c>
    </row>
    <row r="14" spans="1:22">
      <c r="A14" s="26">
        <v>170</v>
      </c>
      <c r="B14" s="2">
        <v>12</v>
      </c>
      <c r="C14" s="1">
        <v>0</v>
      </c>
      <c r="D14" s="1">
        <v>0</v>
      </c>
      <c r="E14" s="1">
        <v>0</v>
      </c>
      <c r="F14" s="1">
        <v>0</v>
      </c>
      <c r="G14" s="1">
        <f>SUM(Spore_Count_Table!C14:F14)/4</f>
        <v>0</v>
      </c>
      <c r="H14" s="12" t="s">
        <v>19</v>
      </c>
      <c r="I14" s="7">
        <f t="shared" si="0"/>
        <v>0</v>
      </c>
      <c r="J14" s="13">
        <v>26.02</v>
      </c>
      <c r="K14" s="7">
        <f t="shared" si="1"/>
        <v>0</v>
      </c>
      <c r="L14" s="2">
        <v>29</v>
      </c>
      <c r="M14" s="7">
        <f t="shared" si="2"/>
        <v>26</v>
      </c>
      <c r="N14" s="7">
        <f t="shared" si="3"/>
        <v>0</v>
      </c>
    </row>
    <row r="15" spans="1:22">
      <c r="A15" s="26">
        <v>175</v>
      </c>
      <c r="B15" s="2">
        <v>13</v>
      </c>
      <c r="C15" s="1">
        <v>0</v>
      </c>
      <c r="D15" s="1">
        <v>0</v>
      </c>
      <c r="E15" s="1">
        <v>0</v>
      </c>
      <c r="F15" s="1">
        <v>0</v>
      </c>
      <c r="G15" s="1">
        <f>SUM(Spore_Count_Table!C15:F15)/4</f>
        <v>0</v>
      </c>
      <c r="H15" s="12" t="s">
        <v>19</v>
      </c>
      <c r="I15" s="7">
        <f t="shared" si="0"/>
        <v>0</v>
      </c>
      <c r="J15" s="13">
        <v>26.02</v>
      </c>
      <c r="K15" s="7">
        <f t="shared" si="1"/>
        <v>0</v>
      </c>
      <c r="L15" s="2">
        <v>29</v>
      </c>
      <c r="M15" s="7">
        <f t="shared" si="2"/>
        <v>26</v>
      </c>
      <c r="N15" s="7">
        <f t="shared" si="3"/>
        <v>0</v>
      </c>
    </row>
    <row r="16" spans="1:22">
      <c r="A16" s="1">
        <v>3</v>
      </c>
      <c r="B16" s="2">
        <v>14</v>
      </c>
      <c r="C16" s="1">
        <v>5</v>
      </c>
      <c r="D16" s="1">
        <v>5</v>
      </c>
      <c r="E16" s="1">
        <v>12</v>
      </c>
      <c r="F16" s="1">
        <v>4</v>
      </c>
      <c r="G16" s="1">
        <f>SUM(Spore_Count_Table!C16:F16)/4</f>
        <v>6.5</v>
      </c>
      <c r="H16" s="20" t="s">
        <v>22</v>
      </c>
      <c r="I16" s="7">
        <f t="shared" si="0"/>
        <v>19500</v>
      </c>
      <c r="J16" s="13">
        <v>13.02</v>
      </c>
      <c r="K16" s="7">
        <f t="shared" si="1"/>
        <v>26</v>
      </c>
      <c r="L16" s="2">
        <v>16</v>
      </c>
      <c r="M16" s="7">
        <f t="shared" si="2"/>
        <v>13</v>
      </c>
      <c r="N16" s="7">
        <f t="shared" si="3"/>
        <v>1500</v>
      </c>
    </row>
    <row r="17" spans="1:20">
      <c r="A17" s="1">
        <v>10</v>
      </c>
      <c r="B17" s="2">
        <v>15</v>
      </c>
      <c r="C17" s="1">
        <v>0</v>
      </c>
      <c r="D17" s="1">
        <v>0</v>
      </c>
      <c r="E17" s="1">
        <v>0</v>
      </c>
      <c r="F17" s="1">
        <v>0</v>
      </c>
      <c r="G17" s="1">
        <f>SUM(Spore_Count_Table!C17:F17)/4</f>
        <v>0</v>
      </c>
      <c r="H17" s="12" t="s">
        <v>19</v>
      </c>
      <c r="I17" s="7">
        <f t="shared" si="0"/>
        <v>0</v>
      </c>
      <c r="J17" s="13">
        <v>18.02</v>
      </c>
      <c r="K17" s="7">
        <f t="shared" si="1"/>
        <v>0</v>
      </c>
      <c r="L17" s="2">
        <v>21</v>
      </c>
      <c r="M17" s="7">
        <f t="shared" si="2"/>
        <v>18</v>
      </c>
      <c r="N17" s="7">
        <f t="shared" si="3"/>
        <v>0</v>
      </c>
    </row>
    <row r="18" spans="1:20">
      <c r="A18" s="1">
        <v>44</v>
      </c>
      <c r="B18" s="2">
        <v>16</v>
      </c>
      <c r="C18" s="1">
        <v>0</v>
      </c>
      <c r="D18" s="1">
        <v>0</v>
      </c>
      <c r="E18" s="1">
        <v>0</v>
      </c>
      <c r="F18" s="1">
        <v>0</v>
      </c>
      <c r="G18" s="1">
        <f>SUM(Spore_Count_Table!C18:F18)/4</f>
        <v>0</v>
      </c>
      <c r="H18" s="12" t="s">
        <v>19</v>
      </c>
      <c r="I18" s="7">
        <f t="shared" si="0"/>
        <v>0</v>
      </c>
      <c r="J18" s="13">
        <v>26.02</v>
      </c>
      <c r="K18" s="7">
        <f t="shared" si="1"/>
        <v>0</v>
      </c>
      <c r="L18" s="2">
        <v>29</v>
      </c>
      <c r="M18" s="7">
        <f t="shared" si="2"/>
        <v>26</v>
      </c>
      <c r="N18" s="7">
        <f t="shared" si="3"/>
        <v>0</v>
      </c>
    </row>
    <row r="19" spans="1:20">
      <c r="A19" s="26">
        <v>204</v>
      </c>
      <c r="B19" s="2">
        <v>17</v>
      </c>
      <c r="C19" s="1">
        <v>3</v>
      </c>
      <c r="D19" s="1">
        <v>5</v>
      </c>
      <c r="E19" s="1">
        <v>1</v>
      </c>
      <c r="F19" s="1">
        <v>3</v>
      </c>
      <c r="G19" s="1">
        <f>SUM(Spore_Count_Table!C19:F19)/4</f>
        <v>3</v>
      </c>
      <c r="H19" s="20" t="s">
        <v>22</v>
      </c>
      <c r="I19" s="7">
        <f t="shared" si="0"/>
        <v>9000</v>
      </c>
      <c r="J19" s="13">
        <v>13.02</v>
      </c>
      <c r="K19" s="7">
        <f t="shared" si="1"/>
        <v>12</v>
      </c>
      <c r="L19" s="2">
        <v>16</v>
      </c>
      <c r="M19" s="7">
        <f t="shared" si="2"/>
        <v>13</v>
      </c>
      <c r="N19" s="7">
        <f t="shared" si="3"/>
        <v>692.30769230769226</v>
      </c>
    </row>
    <row r="20" spans="1:20">
      <c r="A20" s="26">
        <v>172</v>
      </c>
      <c r="B20" s="2">
        <v>18</v>
      </c>
      <c r="C20" s="1">
        <v>6</v>
      </c>
      <c r="D20" s="1">
        <v>5</v>
      </c>
      <c r="E20" s="1">
        <v>10</v>
      </c>
      <c r="F20" s="1">
        <v>5</v>
      </c>
      <c r="G20" s="1">
        <f>SUM(Spore_Count_Table!C20:F20)/4</f>
        <v>6.5</v>
      </c>
      <c r="H20" s="20" t="s">
        <v>22</v>
      </c>
      <c r="I20" s="7">
        <f t="shared" si="0"/>
        <v>19500</v>
      </c>
      <c r="J20" s="13">
        <v>14.02</v>
      </c>
      <c r="K20" s="7">
        <f t="shared" si="1"/>
        <v>26</v>
      </c>
      <c r="L20" s="8">
        <v>17</v>
      </c>
      <c r="M20" s="7">
        <f t="shared" si="2"/>
        <v>14</v>
      </c>
      <c r="N20" s="7">
        <f t="shared" si="3"/>
        <v>1392.8571428571429</v>
      </c>
    </row>
    <row r="21" spans="1:20">
      <c r="A21" s="19">
        <v>83</v>
      </c>
      <c r="B21" s="2">
        <v>19</v>
      </c>
      <c r="C21" s="1">
        <v>0</v>
      </c>
      <c r="D21" s="1">
        <v>0</v>
      </c>
      <c r="E21" s="1">
        <v>0</v>
      </c>
      <c r="F21" s="1">
        <v>0</v>
      </c>
      <c r="G21" s="1">
        <f>SUM(Spore_Count_Table!C21:F21)/4</f>
        <v>0</v>
      </c>
      <c r="H21" s="12" t="s">
        <v>19</v>
      </c>
      <c r="I21" s="7">
        <f t="shared" si="0"/>
        <v>0</v>
      </c>
      <c r="J21" s="13">
        <v>26.02</v>
      </c>
      <c r="K21" s="7">
        <f t="shared" si="1"/>
        <v>0</v>
      </c>
      <c r="L21" s="2">
        <v>29</v>
      </c>
      <c r="M21" s="7">
        <f t="shared" si="2"/>
        <v>26</v>
      </c>
      <c r="N21" s="7">
        <f t="shared" si="3"/>
        <v>0</v>
      </c>
    </row>
    <row r="22" spans="1:20">
      <c r="A22" s="19">
        <v>91</v>
      </c>
      <c r="B22" s="2">
        <v>20</v>
      </c>
      <c r="C22" s="1">
        <v>0</v>
      </c>
      <c r="D22" s="1">
        <v>0</v>
      </c>
      <c r="E22" s="1">
        <v>0</v>
      </c>
      <c r="F22" s="1">
        <v>0</v>
      </c>
      <c r="G22" s="1">
        <f>SUM(Spore_Count_Table!C22:F22)/4</f>
        <v>0</v>
      </c>
      <c r="H22" s="12" t="s">
        <v>19</v>
      </c>
      <c r="I22" s="7">
        <f t="shared" si="0"/>
        <v>0</v>
      </c>
      <c r="J22" s="13">
        <v>26.02</v>
      </c>
      <c r="K22" s="7">
        <f t="shared" si="1"/>
        <v>0</v>
      </c>
      <c r="L22" s="2">
        <v>29</v>
      </c>
      <c r="M22" s="7">
        <f t="shared" si="2"/>
        <v>26</v>
      </c>
      <c r="N22" s="7">
        <f t="shared" si="3"/>
        <v>0</v>
      </c>
    </row>
    <row r="23" spans="1:20">
      <c r="A23" s="19">
        <v>92</v>
      </c>
      <c r="B23" s="2">
        <v>41</v>
      </c>
      <c r="C23" s="1">
        <v>8</v>
      </c>
      <c r="D23" s="1">
        <v>2</v>
      </c>
      <c r="E23" s="1">
        <v>4</v>
      </c>
      <c r="F23" s="1">
        <v>12</v>
      </c>
      <c r="G23" s="1">
        <f>SUM(Spore_Count_Table!C23:F23)/4</f>
        <v>6.5</v>
      </c>
      <c r="H23" s="20" t="s">
        <v>22</v>
      </c>
      <c r="I23" s="7">
        <f t="shared" si="0"/>
        <v>19500</v>
      </c>
      <c r="J23" s="13">
        <v>13.02</v>
      </c>
      <c r="K23" s="7">
        <f t="shared" si="1"/>
        <v>26</v>
      </c>
      <c r="L23" s="2">
        <v>16</v>
      </c>
      <c r="M23" s="7">
        <f t="shared" si="2"/>
        <v>13</v>
      </c>
      <c r="N23" s="7">
        <f t="shared" si="3"/>
        <v>1500</v>
      </c>
    </row>
    <row r="24" spans="1:20">
      <c r="A24" s="19">
        <v>121</v>
      </c>
      <c r="B24" s="2">
        <v>42</v>
      </c>
      <c r="C24" s="1">
        <v>3</v>
      </c>
      <c r="D24" s="1">
        <v>3</v>
      </c>
      <c r="E24" s="1">
        <v>5</v>
      </c>
      <c r="F24" s="1">
        <v>3</v>
      </c>
      <c r="G24" s="1">
        <f>SUM(Spore_Count_Table!C24:F24)/4</f>
        <v>3.5</v>
      </c>
      <c r="H24" s="20" t="s">
        <v>22</v>
      </c>
      <c r="I24" s="7">
        <f t="shared" si="0"/>
        <v>10500</v>
      </c>
      <c r="J24" s="13">
        <v>12.02</v>
      </c>
      <c r="K24" s="7">
        <f t="shared" si="1"/>
        <v>14</v>
      </c>
      <c r="L24" s="2">
        <v>15</v>
      </c>
      <c r="M24" s="7">
        <f t="shared" si="2"/>
        <v>12</v>
      </c>
      <c r="N24" s="7">
        <f t="shared" si="3"/>
        <v>875</v>
      </c>
    </row>
    <row r="25" spans="1:20">
      <c r="A25" s="26">
        <v>163</v>
      </c>
      <c r="B25" s="2">
        <v>43</v>
      </c>
      <c r="C25" s="1">
        <v>11</v>
      </c>
      <c r="D25" s="1">
        <v>9</v>
      </c>
      <c r="E25" s="1">
        <v>9</v>
      </c>
      <c r="F25" s="1">
        <v>11</v>
      </c>
      <c r="G25" s="1">
        <f>SUM(Spore_Count_Table!C25:F25)/4</f>
        <v>10</v>
      </c>
      <c r="H25" s="20" t="s">
        <v>22</v>
      </c>
      <c r="I25" s="7">
        <f t="shared" si="0"/>
        <v>30000</v>
      </c>
      <c r="J25" s="13">
        <v>14.02</v>
      </c>
      <c r="K25" s="7">
        <f t="shared" si="1"/>
        <v>40</v>
      </c>
      <c r="L25" s="8">
        <v>17</v>
      </c>
      <c r="M25" s="7">
        <f t="shared" si="2"/>
        <v>14</v>
      </c>
      <c r="N25" s="7">
        <f t="shared" si="3"/>
        <v>2142.8571428571427</v>
      </c>
    </row>
    <row r="26" spans="1:20">
      <c r="A26" s="26">
        <v>164</v>
      </c>
      <c r="B26" s="2">
        <v>44</v>
      </c>
      <c r="C26" s="1">
        <v>0</v>
      </c>
      <c r="D26" s="1">
        <v>0</v>
      </c>
      <c r="E26" s="1">
        <v>0</v>
      </c>
      <c r="F26" s="1">
        <v>0</v>
      </c>
      <c r="G26" s="1">
        <f>SUM(Spore_Count_Table!C26:F26)/4</f>
        <v>0</v>
      </c>
      <c r="H26" s="12" t="s">
        <v>19</v>
      </c>
      <c r="I26" s="7">
        <f t="shared" si="0"/>
        <v>0</v>
      </c>
      <c r="J26" s="13">
        <v>26.02</v>
      </c>
      <c r="K26" s="7">
        <f t="shared" si="1"/>
        <v>0</v>
      </c>
      <c r="L26" s="2">
        <v>29</v>
      </c>
      <c r="M26" s="7">
        <f t="shared" si="2"/>
        <v>26</v>
      </c>
      <c r="N26" s="7">
        <f t="shared" si="3"/>
        <v>0</v>
      </c>
      <c r="R26" s="27" t="s">
        <v>29</v>
      </c>
      <c r="S26" s="27" t="s">
        <v>30</v>
      </c>
    </row>
    <row r="27" spans="1:20">
      <c r="A27" s="26">
        <v>167</v>
      </c>
      <c r="B27" s="2">
        <v>45</v>
      </c>
      <c r="C27" s="1">
        <v>0</v>
      </c>
      <c r="D27" s="1">
        <v>0</v>
      </c>
      <c r="E27" s="1">
        <v>0</v>
      </c>
      <c r="F27" s="1">
        <v>0</v>
      </c>
      <c r="G27" s="1">
        <f>SUM(Spore_Count_Table!C27:F27)/4</f>
        <v>0</v>
      </c>
      <c r="H27" s="12" t="s">
        <v>19</v>
      </c>
      <c r="I27" s="7">
        <f t="shared" si="0"/>
        <v>0</v>
      </c>
      <c r="J27" s="13">
        <v>15.02</v>
      </c>
      <c r="K27" s="7">
        <f t="shared" si="1"/>
        <v>0</v>
      </c>
      <c r="L27" s="2">
        <v>18</v>
      </c>
      <c r="M27" s="7">
        <f t="shared" si="2"/>
        <v>15</v>
      </c>
      <c r="N27" s="7">
        <f t="shared" si="3"/>
        <v>0</v>
      </c>
      <c r="R27" s="28">
        <f>SUM(I4,I8,I10,I11,I13,I16,I19,I20,I23,I24,I25)/11</f>
        <v>17318.18181818182</v>
      </c>
      <c r="S27" s="28">
        <f>STDEVP(I4,I8,I10:I11,I13,I16,I19:I20,I23:I25)</f>
        <v>6757.2275355312804</v>
      </c>
      <c r="T27" s="28">
        <f>ROUND(R27,0)</f>
        <v>17318</v>
      </c>
    </row>
    <row r="28" spans="1:20">
      <c r="A28" s="1">
        <v>1</v>
      </c>
      <c r="B28" s="29">
        <v>81</v>
      </c>
      <c r="C28" s="1">
        <v>7</v>
      </c>
      <c r="D28" s="1">
        <v>5</v>
      </c>
      <c r="E28" s="1">
        <v>3</v>
      </c>
      <c r="F28" s="1">
        <v>6</v>
      </c>
      <c r="G28" s="1">
        <f>SUM(Spore_Count_Table!C28:F28)/4</f>
        <v>5.25</v>
      </c>
      <c r="H28" s="20" t="s">
        <v>22</v>
      </c>
      <c r="I28" s="7">
        <f t="shared" si="0"/>
        <v>15750</v>
      </c>
      <c r="J28" s="13">
        <v>14.02</v>
      </c>
      <c r="K28" s="7">
        <f t="shared" si="1"/>
        <v>21</v>
      </c>
      <c r="L28" s="8">
        <v>17</v>
      </c>
      <c r="M28" s="7">
        <f t="shared" si="2"/>
        <v>14</v>
      </c>
      <c r="N28" s="7">
        <f t="shared" si="3"/>
        <v>1125</v>
      </c>
    </row>
    <row r="29" spans="1:20">
      <c r="A29" s="1">
        <v>16</v>
      </c>
      <c r="B29" s="29">
        <v>82</v>
      </c>
      <c r="C29" s="1">
        <v>0</v>
      </c>
      <c r="D29" s="1">
        <v>0</v>
      </c>
      <c r="E29" s="1">
        <v>0</v>
      </c>
      <c r="F29" s="1">
        <v>0</v>
      </c>
      <c r="G29" s="1">
        <f>SUM(Spore_Count_Table!C29:F29)/4</f>
        <v>0</v>
      </c>
      <c r="H29" s="12" t="s">
        <v>19</v>
      </c>
      <c r="I29" s="7">
        <f t="shared" si="0"/>
        <v>0</v>
      </c>
      <c r="J29" s="13">
        <v>26.02</v>
      </c>
      <c r="K29" s="7">
        <f t="shared" si="1"/>
        <v>0</v>
      </c>
      <c r="L29" s="2">
        <v>29</v>
      </c>
      <c r="M29" s="7">
        <f t="shared" si="2"/>
        <v>26</v>
      </c>
      <c r="N29" s="7">
        <f t="shared" si="3"/>
        <v>0</v>
      </c>
    </row>
    <row r="30" spans="1:20">
      <c r="A30" s="1">
        <v>18</v>
      </c>
      <c r="B30" s="29">
        <v>83</v>
      </c>
      <c r="C30" s="1">
        <v>0</v>
      </c>
      <c r="D30" s="1">
        <v>0</v>
      </c>
      <c r="E30" s="1">
        <v>0</v>
      </c>
      <c r="F30" s="1">
        <v>0</v>
      </c>
      <c r="G30" s="1">
        <f>SUM(Spore_Count_Table!C30:F30)/4</f>
        <v>0</v>
      </c>
      <c r="H30" s="12" t="s">
        <v>19</v>
      </c>
      <c r="I30" s="7">
        <f t="shared" si="0"/>
        <v>0</v>
      </c>
      <c r="J30" s="13">
        <v>26.02</v>
      </c>
      <c r="K30" s="7">
        <f t="shared" si="1"/>
        <v>0</v>
      </c>
      <c r="L30" s="2">
        <v>29</v>
      </c>
      <c r="M30" s="7">
        <f t="shared" si="2"/>
        <v>26</v>
      </c>
      <c r="N30" s="7">
        <f t="shared" si="3"/>
        <v>0</v>
      </c>
    </row>
    <row r="31" spans="1:20">
      <c r="A31" s="30" t="s">
        <v>31</v>
      </c>
      <c r="B31" s="29">
        <v>84</v>
      </c>
      <c r="C31" s="30" t="s">
        <v>31</v>
      </c>
      <c r="D31" s="30" t="s">
        <v>31</v>
      </c>
      <c r="E31" s="30" t="s">
        <v>31</v>
      </c>
      <c r="F31" s="30" t="s">
        <v>31</v>
      </c>
      <c r="G31" s="30" t="s">
        <v>31</v>
      </c>
      <c r="H31" s="3" t="s">
        <v>32</v>
      </c>
      <c r="I31" s="2" t="s">
        <v>31</v>
      </c>
      <c r="J31" s="13">
        <v>7.02</v>
      </c>
      <c r="K31" s="7">
        <f t="shared" si="1"/>
        <v>0</v>
      </c>
      <c r="L31" s="2">
        <v>10</v>
      </c>
      <c r="M31" s="7">
        <f t="shared" si="2"/>
        <v>7</v>
      </c>
      <c r="N31" s="2">
        <v>0</v>
      </c>
    </row>
    <row r="32" spans="1:20">
      <c r="A32" s="19">
        <v>93</v>
      </c>
      <c r="B32" s="29">
        <v>85</v>
      </c>
      <c r="C32" s="1">
        <v>0</v>
      </c>
      <c r="D32" s="1">
        <v>0</v>
      </c>
      <c r="E32" s="1">
        <v>0</v>
      </c>
      <c r="F32" s="1">
        <v>0</v>
      </c>
      <c r="G32" s="1">
        <f>SUM(Spore_Count_Table!C32:F32)/4</f>
        <v>0</v>
      </c>
      <c r="H32" s="12" t="s">
        <v>19</v>
      </c>
      <c r="I32" s="7">
        <f t="shared" ref="I32:I45" si="4">PRODUCT(G32*3000)</f>
        <v>0</v>
      </c>
      <c r="J32" s="13">
        <v>26.02</v>
      </c>
      <c r="K32" s="7">
        <f t="shared" si="1"/>
        <v>0</v>
      </c>
      <c r="L32" s="2">
        <v>16</v>
      </c>
      <c r="M32" s="7">
        <f t="shared" si="2"/>
        <v>13</v>
      </c>
      <c r="N32" s="7">
        <f t="shared" ref="N32:N45" si="5">I32/M32</f>
        <v>0</v>
      </c>
    </row>
    <row r="33" spans="1:14">
      <c r="A33" s="26">
        <v>168</v>
      </c>
      <c r="B33" s="29">
        <v>86</v>
      </c>
      <c r="C33" s="1">
        <v>13</v>
      </c>
      <c r="D33" s="1">
        <v>7</v>
      </c>
      <c r="E33" s="1">
        <v>10</v>
      </c>
      <c r="F33" s="1">
        <v>11</v>
      </c>
      <c r="G33" s="1">
        <f>SUM(Spore_Count_Table!C33:F33)/4</f>
        <v>10.25</v>
      </c>
      <c r="H33" s="20" t="s">
        <v>22</v>
      </c>
      <c r="I33" s="7">
        <f t="shared" si="4"/>
        <v>30750</v>
      </c>
      <c r="J33" s="13">
        <v>13.02</v>
      </c>
      <c r="K33" s="7">
        <f t="shared" si="1"/>
        <v>41</v>
      </c>
      <c r="L33" s="2">
        <v>16</v>
      </c>
      <c r="M33" s="7">
        <f t="shared" si="2"/>
        <v>13</v>
      </c>
      <c r="N33" s="7">
        <f t="shared" si="5"/>
        <v>2365.3846153846152</v>
      </c>
    </row>
    <row r="34" spans="1:14">
      <c r="A34" s="26">
        <v>169</v>
      </c>
      <c r="B34" s="29">
        <v>87</v>
      </c>
      <c r="C34" s="1">
        <v>3</v>
      </c>
      <c r="D34" s="1">
        <v>11</v>
      </c>
      <c r="E34" s="1">
        <v>6</v>
      </c>
      <c r="F34" s="1">
        <v>9</v>
      </c>
      <c r="G34" s="1">
        <f>SUM(Spore_Count_Table!C34:F34)/4</f>
        <v>7.25</v>
      </c>
      <c r="H34" s="20" t="s">
        <v>22</v>
      </c>
      <c r="I34" s="7">
        <f t="shared" si="4"/>
        <v>21750</v>
      </c>
      <c r="J34" s="13">
        <v>14.02</v>
      </c>
      <c r="K34" s="7">
        <f t="shared" si="1"/>
        <v>29</v>
      </c>
      <c r="L34" s="8">
        <v>17</v>
      </c>
      <c r="M34" s="7">
        <f t="shared" si="2"/>
        <v>14</v>
      </c>
      <c r="N34" s="7">
        <f t="shared" si="5"/>
        <v>1553.5714285714287</v>
      </c>
    </row>
    <row r="35" spans="1:14">
      <c r="A35" s="19">
        <v>122</v>
      </c>
      <c r="B35" s="29">
        <v>88</v>
      </c>
      <c r="C35" s="1">
        <v>0</v>
      </c>
      <c r="D35" s="1">
        <v>0</v>
      </c>
      <c r="E35" s="1">
        <v>0</v>
      </c>
      <c r="F35" s="1">
        <v>0</v>
      </c>
      <c r="G35" s="1">
        <f>SUM(Spore_Count_Table!C35:F35)/4</f>
        <v>0</v>
      </c>
      <c r="H35" s="12" t="s">
        <v>19</v>
      </c>
      <c r="I35" s="7">
        <f t="shared" si="4"/>
        <v>0</v>
      </c>
      <c r="J35" s="13">
        <v>26.02</v>
      </c>
      <c r="K35" s="7">
        <f t="shared" si="1"/>
        <v>0</v>
      </c>
      <c r="L35" s="2">
        <v>29</v>
      </c>
      <c r="M35" s="7">
        <f t="shared" si="2"/>
        <v>26</v>
      </c>
      <c r="N35" s="7">
        <f t="shared" si="5"/>
        <v>0</v>
      </c>
    </row>
    <row r="36" spans="1:14">
      <c r="A36" s="1">
        <v>8</v>
      </c>
      <c r="B36" s="29">
        <v>89</v>
      </c>
      <c r="C36" s="1">
        <v>3</v>
      </c>
      <c r="D36" s="1">
        <v>5</v>
      </c>
      <c r="E36" s="1">
        <v>3</v>
      </c>
      <c r="F36" s="1">
        <v>3</v>
      </c>
      <c r="G36" s="1">
        <f>SUM(Spore_Count_Table!C36:F36)/4</f>
        <v>3.5</v>
      </c>
      <c r="H36" s="20" t="s">
        <v>22</v>
      </c>
      <c r="I36" s="7">
        <f t="shared" si="4"/>
        <v>10500</v>
      </c>
      <c r="J36" s="13">
        <v>15.02</v>
      </c>
      <c r="K36" s="7">
        <f t="shared" si="1"/>
        <v>14</v>
      </c>
      <c r="L36" s="2">
        <v>18</v>
      </c>
      <c r="M36" s="7">
        <f t="shared" si="2"/>
        <v>15</v>
      </c>
      <c r="N36" s="7">
        <f t="shared" si="5"/>
        <v>700</v>
      </c>
    </row>
    <row r="37" spans="1:14">
      <c r="A37" s="1">
        <v>9</v>
      </c>
      <c r="B37" s="29">
        <v>90</v>
      </c>
      <c r="C37" s="1">
        <v>1</v>
      </c>
      <c r="D37" s="1">
        <v>0</v>
      </c>
      <c r="E37" s="1">
        <v>0</v>
      </c>
      <c r="F37" s="1">
        <v>2</v>
      </c>
      <c r="G37" s="1">
        <f>SUM(Spore_Count_Table!C37:F37)/4</f>
        <v>0.75</v>
      </c>
      <c r="H37" s="20" t="s">
        <v>22</v>
      </c>
      <c r="I37" s="7">
        <f t="shared" si="4"/>
        <v>2250</v>
      </c>
      <c r="J37" s="13">
        <v>12.02</v>
      </c>
      <c r="K37" s="7">
        <f t="shared" si="1"/>
        <v>3</v>
      </c>
      <c r="L37" s="2">
        <v>15</v>
      </c>
      <c r="M37" s="7">
        <f t="shared" si="2"/>
        <v>12</v>
      </c>
      <c r="N37" s="7">
        <f t="shared" si="5"/>
        <v>187.5</v>
      </c>
    </row>
    <row r="38" spans="1:14">
      <c r="A38" s="19">
        <v>124</v>
      </c>
      <c r="B38" s="29">
        <v>91</v>
      </c>
      <c r="C38" s="1">
        <v>7</v>
      </c>
      <c r="D38" s="1">
        <v>7</v>
      </c>
      <c r="E38" s="1">
        <v>8</v>
      </c>
      <c r="F38" s="1">
        <v>13</v>
      </c>
      <c r="G38" s="1">
        <f>SUM(Spore_Count_Table!C38:F38)/4</f>
        <v>8.75</v>
      </c>
      <c r="H38" s="20" t="s">
        <v>22</v>
      </c>
      <c r="I38" s="7">
        <f t="shared" si="4"/>
        <v>26250</v>
      </c>
      <c r="J38" s="13">
        <v>14.02</v>
      </c>
      <c r="K38" s="7">
        <f t="shared" si="1"/>
        <v>35</v>
      </c>
      <c r="L38" s="8">
        <v>17</v>
      </c>
      <c r="M38" s="7">
        <f t="shared" si="2"/>
        <v>14</v>
      </c>
      <c r="N38" s="7">
        <f t="shared" si="5"/>
        <v>1875</v>
      </c>
    </row>
    <row r="39" spans="1:14">
      <c r="A39" s="26">
        <v>179</v>
      </c>
      <c r="B39" s="29">
        <v>92</v>
      </c>
      <c r="C39" s="1">
        <v>10</v>
      </c>
      <c r="D39" s="1">
        <v>3</v>
      </c>
      <c r="E39" s="1">
        <v>4</v>
      </c>
      <c r="F39" s="1">
        <v>4</v>
      </c>
      <c r="G39" s="1">
        <f>SUM(Spore_Count_Table!C39:F39)/4</f>
        <v>5.25</v>
      </c>
      <c r="H39" s="20" t="s">
        <v>22</v>
      </c>
      <c r="I39" s="7">
        <f t="shared" si="4"/>
        <v>15750</v>
      </c>
      <c r="J39" s="13">
        <v>14.02</v>
      </c>
      <c r="K39" s="7">
        <f t="shared" si="1"/>
        <v>21</v>
      </c>
      <c r="L39" s="8">
        <v>17</v>
      </c>
      <c r="M39" s="7">
        <f t="shared" si="2"/>
        <v>14</v>
      </c>
      <c r="N39" s="7">
        <f t="shared" si="5"/>
        <v>1125</v>
      </c>
    </row>
    <row r="40" spans="1:14">
      <c r="A40" s="1">
        <v>42</v>
      </c>
      <c r="B40" s="29">
        <v>93</v>
      </c>
      <c r="C40" s="1">
        <v>14</v>
      </c>
      <c r="D40" s="1">
        <v>11</v>
      </c>
      <c r="E40" s="1">
        <v>9</v>
      </c>
      <c r="F40" s="1">
        <v>13</v>
      </c>
      <c r="G40" s="1">
        <f>SUM(Spore_Count_Table!C40:F40)/4</f>
        <v>11.75</v>
      </c>
      <c r="H40" s="20" t="s">
        <v>22</v>
      </c>
      <c r="I40" s="7">
        <f t="shared" si="4"/>
        <v>35250</v>
      </c>
      <c r="J40" s="13">
        <v>14.02</v>
      </c>
      <c r="K40" s="7">
        <f t="shared" si="1"/>
        <v>47</v>
      </c>
      <c r="L40" s="8">
        <v>17</v>
      </c>
      <c r="M40" s="7">
        <f t="shared" si="2"/>
        <v>14</v>
      </c>
      <c r="N40" s="7">
        <f t="shared" si="5"/>
        <v>2517.8571428571427</v>
      </c>
    </row>
    <row r="41" spans="1:14">
      <c r="A41" s="19">
        <v>85</v>
      </c>
      <c r="B41" s="29">
        <v>94</v>
      </c>
      <c r="C41" s="1">
        <v>7</v>
      </c>
      <c r="D41" s="1">
        <v>10</v>
      </c>
      <c r="E41" s="1">
        <v>2</v>
      </c>
      <c r="F41" s="1">
        <v>12</v>
      </c>
      <c r="G41" s="1">
        <f>SUM(Spore_Count_Table!C41:F41)/4</f>
        <v>7.75</v>
      </c>
      <c r="H41" s="20" t="s">
        <v>22</v>
      </c>
      <c r="I41" s="7">
        <f t="shared" si="4"/>
        <v>23250</v>
      </c>
      <c r="J41" s="13">
        <v>14.02</v>
      </c>
      <c r="K41" s="7">
        <f t="shared" si="1"/>
        <v>31</v>
      </c>
      <c r="L41" s="8">
        <v>17</v>
      </c>
      <c r="M41" s="7">
        <f t="shared" si="2"/>
        <v>14</v>
      </c>
      <c r="N41" s="7">
        <f t="shared" si="5"/>
        <v>1660.7142857142858</v>
      </c>
    </row>
    <row r="42" spans="1:14">
      <c r="A42" s="19">
        <v>87</v>
      </c>
      <c r="B42" s="29">
        <v>95</v>
      </c>
      <c r="C42" s="1">
        <v>0</v>
      </c>
      <c r="D42" s="1">
        <v>0</v>
      </c>
      <c r="E42" s="1">
        <v>0</v>
      </c>
      <c r="F42" s="1">
        <v>1</v>
      </c>
      <c r="G42" s="1">
        <f>SUM(Spore_Count_Table!C42:F42)/4</f>
        <v>0.25</v>
      </c>
      <c r="H42" s="20" t="s">
        <v>22</v>
      </c>
      <c r="I42" s="7">
        <f t="shared" si="4"/>
        <v>750</v>
      </c>
      <c r="J42" s="13">
        <v>11.02</v>
      </c>
      <c r="K42" s="7">
        <f t="shared" si="1"/>
        <v>1</v>
      </c>
      <c r="L42" s="2">
        <v>14</v>
      </c>
      <c r="M42" s="7">
        <f t="shared" si="2"/>
        <v>11</v>
      </c>
      <c r="N42" s="7">
        <f t="shared" si="5"/>
        <v>68.181818181818187</v>
      </c>
    </row>
    <row r="43" spans="1:14">
      <c r="A43" s="19">
        <v>88</v>
      </c>
      <c r="B43" s="29">
        <v>96</v>
      </c>
      <c r="C43" s="1">
        <v>9</v>
      </c>
      <c r="D43" s="1">
        <v>10</v>
      </c>
      <c r="E43" s="1">
        <v>7</v>
      </c>
      <c r="F43" s="1">
        <v>6</v>
      </c>
      <c r="G43" s="1">
        <f>SUM(Spore_Count_Table!C43:F43)/4</f>
        <v>8</v>
      </c>
      <c r="H43" s="20" t="s">
        <v>22</v>
      </c>
      <c r="I43" s="7">
        <f t="shared" si="4"/>
        <v>24000</v>
      </c>
      <c r="J43" s="13">
        <v>15.02</v>
      </c>
      <c r="K43" s="7">
        <f t="shared" si="1"/>
        <v>32</v>
      </c>
      <c r="L43" s="2">
        <v>18</v>
      </c>
      <c r="M43" s="7">
        <f t="shared" si="2"/>
        <v>15</v>
      </c>
      <c r="N43" s="7">
        <f t="shared" si="5"/>
        <v>1600</v>
      </c>
    </row>
    <row r="44" spans="1:14">
      <c r="A44" s="1">
        <v>2</v>
      </c>
      <c r="B44" s="29">
        <v>97</v>
      </c>
      <c r="C44" s="1">
        <v>5</v>
      </c>
      <c r="D44" s="1">
        <v>5</v>
      </c>
      <c r="E44" s="1">
        <v>7</v>
      </c>
      <c r="F44" s="1">
        <v>9</v>
      </c>
      <c r="G44" s="1">
        <f>SUM(Spore_Count_Table!C44:F44)/4</f>
        <v>6.5</v>
      </c>
      <c r="H44" s="20" t="s">
        <v>22</v>
      </c>
      <c r="I44" s="7">
        <f t="shared" si="4"/>
        <v>19500</v>
      </c>
      <c r="J44" s="13">
        <v>13.02</v>
      </c>
      <c r="K44" s="7">
        <f t="shared" si="1"/>
        <v>26</v>
      </c>
      <c r="L44" s="2">
        <v>16</v>
      </c>
      <c r="M44" s="7">
        <f t="shared" si="2"/>
        <v>13</v>
      </c>
      <c r="N44" s="7">
        <f t="shared" si="5"/>
        <v>1500</v>
      </c>
    </row>
    <row r="45" spans="1:14">
      <c r="A45" s="1">
        <v>4</v>
      </c>
      <c r="B45" s="29">
        <v>98</v>
      </c>
      <c r="C45" s="1">
        <v>12</v>
      </c>
      <c r="D45" s="1">
        <v>9</v>
      </c>
      <c r="E45" s="1">
        <v>13</v>
      </c>
      <c r="F45" s="1">
        <v>12</v>
      </c>
      <c r="G45" s="1">
        <f>SUM(Spore_Count_Table!C45:F45)/4</f>
        <v>11.5</v>
      </c>
      <c r="H45" s="20" t="s">
        <v>22</v>
      </c>
      <c r="I45" s="7">
        <f t="shared" si="4"/>
        <v>34500</v>
      </c>
      <c r="J45" s="13">
        <v>14.02</v>
      </c>
      <c r="K45" s="7">
        <f t="shared" si="1"/>
        <v>46</v>
      </c>
      <c r="L45" s="8">
        <v>17</v>
      </c>
      <c r="M45" s="7">
        <f t="shared" si="2"/>
        <v>14</v>
      </c>
      <c r="N45" s="7">
        <f t="shared" si="5"/>
        <v>2464.2857142857142</v>
      </c>
    </row>
    <row r="46" spans="1:14">
      <c r="A46" s="30"/>
      <c r="B46" s="29">
        <v>99</v>
      </c>
      <c r="C46" s="31"/>
      <c r="D46" s="31"/>
      <c r="E46" s="31"/>
      <c r="F46" s="31"/>
      <c r="G46" s="31"/>
      <c r="H46" s="3" t="s">
        <v>32</v>
      </c>
      <c r="I46" s="2" t="s">
        <v>31</v>
      </c>
      <c r="J46" s="13">
        <v>6.02</v>
      </c>
      <c r="K46" s="7">
        <f t="shared" si="1"/>
        <v>0</v>
      </c>
      <c r="L46" s="2">
        <v>9</v>
      </c>
      <c r="M46" s="7">
        <f t="shared" si="2"/>
        <v>6</v>
      </c>
      <c r="N46" s="2">
        <v>0</v>
      </c>
    </row>
    <row r="47" spans="1:14">
      <c r="A47" s="26">
        <v>203</v>
      </c>
      <c r="B47" s="29">
        <v>100</v>
      </c>
      <c r="C47" s="1">
        <v>0</v>
      </c>
      <c r="D47" s="1">
        <v>0</v>
      </c>
      <c r="E47" s="1">
        <v>0</v>
      </c>
      <c r="F47" s="1">
        <v>0</v>
      </c>
      <c r="G47" s="1">
        <f>SUM(Spore_Count_Table!C47:F47)/4</f>
        <v>0</v>
      </c>
      <c r="H47" s="12" t="s">
        <v>19</v>
      </c>
      <c r="I47" s="7">
        <f t="shared" ref="I47:I51" si="6">PRODUCT(G47*3000)</f>
        <v>0</v>
      </c>
      <c r="J47" s="13">
        <v>26.02</v>
      </c>
      <c r="K47" s="7">
        <f t="shared" si="1"/>
        <v>0</v>
      </c>
      <c r="L47" s="2">
        <v>29</v>
      </c>
      <c r="M47" s="7">
        <f t="shared" si="2"/>
        <v>26</v>
      </c>
      <c r="N47" s="7">
        <f t="shared" ref="N47:N51" si="7">I47/M47</f>
        <v>0</v>
      </c>
    </row>
    <row r="48" spans="1:14">
      <c r="A48" s="26">
        <v>177</v>
      </c>
      <c r="B48" s="29">
        <v>121</v>
      </c>
      <c r="C48" s="1">
        <v>0</v>
      </c>
      <c r="D48" s="1">
        <v>0</v>
      </c>
      <c r="E48" s="1">
        <v>0</v>
      </c>
      <c r="F48" s="1">
        <v>0</v>
      </c>
      <c r="G48" s="1">
        <f>SUM(Spore_Count_Table!C48:F48)/4</f>
        <v>0</v>
      </c>
      <c r="H48" s="12" t="s">
        <v>19</v>
      </c>
      <c r="I48" s="7">
        <f t="shared" si="6"/>
        <v>0</v>
      </c>
      <c r="J48" s="13">
        <v>26.02</v>
      </c>
      <c r="K48" s="7">
        <f t="shared" si="1"/>
        <v>0</v>
      </c>
      <c r="L48" s="2">
        <v>29</v>
      </c>
      <c r="M48" s="7">
        <f t="shared" si="2"/>
        <v>26</v>
      </c>
      <c r="N48" s="7">
        <f t="shared" si="7"/>
        <v>0</v>
      </c>
    </row>
    <row r="49" spans="1:20">
      <c r="A49" s="26">
        <v>178</v>
      </c>
      <c r="B49" s="29">
        <v>122</v>
      </c>
      <c r="C49" s="1">
        <v>3</v>
      </c>
      <c r="D49" s="1">
        <v>2</v>
      </c>
      <c r="E49" s="1">
        <v>6</v>
      </c>
      <c r="F49" s="1">
        <v>3</v>
      </c>
      <c r="G49" s="1">
        <f>SUM(Spore_Count_Table!C49:F49)/4</f>
        <v>3.5</v>
      </c>
      <c r="H49" s="20" t="s">
        <v>22</v>
      </c>
      <c r="I49" s="7">
        <f t="shared" si="6"/>
        <v>10500</v>
      </c>
      <c r="J49" s="13">
        <v>11.02</v>
      </c>
      <c r="K49" s="7">
        <f t="shared" si="1"/>
        <v>14</v>
      </c>
      <c r="L49" s="2">
        <v>14</v>
      </c>
      <c r="M49" s="7">
        <f t="shared" si="2"/>
        <v>11</v>
      </c>
      <c r="N49" s="7">
        <f t="shared" si="7"/>
        <v>954.5454545454545</v>
      </c>
      <c r="R49" s="27" t="s">
        <v>29</v>
      </c>
      <c r="S49" s="27" t="s">
        <v>30</v>
      </c>
    </row>
    <row r="50" spans="1:20">
      <c r="A50" s="1">
        <v>13</v>
      </c>
      <c r="B50" s="29">
        <v>123</v>
      </c>
      <c r="C50" s="1">
        <v>14</v>
      </c>
      <c r="D50" s="1">
        <v>12</v>
      </c>
      <c r="E50" s="1">
        <v>12</v>
      </c>
      <c r="F50" s="1">
        <v>14</v>
      </c>
      <c r="G50" s="1">
        <f>SUM(Spore_Count_Table!C50:F50)/4</f>
        <v>13</v>
      </c>
      <c r="H50" s="20" t="s">
        <v>22</v>
      </c>
      <c r="I50" s="7">
        <f t="shared" si="6"/>
        <v>39000</v>
      </c>
      <c r="J50" s="13">
        <v>15.02</v>
      </c>
      <c r="K50" s="7">
        <f t="shared" si="1"/>
        <v>52</v>
      </c>
      <c r="L50" s="2">
        <v>18</v>
      </c>
      <c r="M50" s="7">
        <f t="shared" si="2"/>
        <v>15</v>
      </c>
      <c r="N50" s="7">
        <f t="shared" si="7"/>
        <v>2600</v>
      </c>
      <c r="R50" s="28">
        <f>SUM(I49:I51,I36:I45,I33:I34,I28)/16</f>
        <v>21562.5</v>
      </c>
      <c r="S50" s="28">
        <f>_xlfn.STDEV.P(I33:I34,I36:I45,I49:I51)</f>
        <v>11684.819211267242</v>
      </c>
      <c r="T50" s="28">
        <f>ROUND(R50,0)</f>
        <v>21563</v>
      </c>
    </row>
    <row r="51" spans="1:20">
      <c r="A51" s="1">
        <v>19</v>
      </c>
      <c r="B51" s="29">
        <v>124</v>
      </c>
      <c r="C51" s="1">
        <v>12</v>
      </c>
      <c r="D51" s="1">
        <v>12</v>
      </c>
      <c r="E51" s="1">
        <v>9</v>
      </c>
      <c r="F51" s="1">
        <v>14</v>
      </c>
      <c r="G51" s="1">
        <f>SUM(Spore_Count_Table!C51:F51)/4</f>
        <v>11.75</v>
      </c>
      <c r="H51" s="20" t="s">
        <v>22</v>
      </c>
      <c r="I51" s="7">
        <f t="shared" si="6"/>
        <v>35250</v>
      </c>
      <c r="J51" s="13">
        <v>14.02</v>
      </c>
      <c r="K51" s="7">
        <f t="shared" si="1"/>
        <v>47</v>
      </c>
      <c r="L51" s="8">
        <v>17</v>
      </c>
      <c r="M51" s="7">
        <f t="shared" si="2"/>
        <v>14</v>
      </c>
      <c r="N51" s="7">
        <f t="shared" si="7"/>
        <v>2517.8571428571427</v>
      </c>
    </row>
    <row r="52" spans="1:20">
      <c r="A52" s="30"/>
      <c r="B52" s="29">
        <v>125</v>
      </c>
      <c r="C52" s="30"/>
      <c r="D52" s="30"/>
      <c r="E52" s="30"/>
      <c r="F52" s="30"/>
      <c r="G52" s="30"/>
      <c r="H52" s="32" t="s">
        <v>33</v>
      </c>
      <c r="I52" s="2" t="s">
        <v>31</v>
      </c>
      <c r="J52" s="13">
        <v>2.02</v>
      </c>
      <c r="K52" s="7">
        <f t="shared" si="1"/>
        <v>0</v>
      </c>
      <c r="L52" s="2">
        <v>5</v>
      </c>
      <c r="M52" s="7">
        <f t="shared" si="2"/>
        <v>2</v>
      </c>
      <c r="N52" s="2">
        <v>0</v>
      </c>
    </row>
    <row r="53" spans="1:20">
      <c r="A53" s="30"/>
      <c r="B53" s="33">
        <v>161</v>
      </c>
      <c r="C53" s="30"/>
      <c r="D53" s="30"/>
      <c r="E53" s="30"/>
      <c r="F53" s="30"/>
      <c r="G53" s="30"/>
      <c r="H53" s="2" t="s">
        <v>32</v>
      </c>
      <c r="I53" s="2" t="s">
        <v>31</v>
      </c>
      <c r="J53" s="13">
        <v>4.0199999999999996</v>
      </c>
      <c r="K53" s="7">
        <f t="shared" si="1"/>
        <v>0</v>
      </c>
      <c r="L53" s="2">
        <v>7</v>
      </c>
      <c r="M53" s="7">
        <f t="shared" si="2"/>
        <v>4</v>
      </c>
      <c r="N53" s="2">
        <v>0</v>
      </c>
    </row>
    <row r="54" spans="1:20">
      <c r="A54" s="1">
        <v>45</v>
      </c>
      <c r="B54" s="33">
        <v>162</v>
      </c>
      <c r="C54" s="1">
        <v>0</v>
      </c>
      <c r="D54" s="1">
        <v>1</v>
      </c>
      <c r="E54" s="1">
        <v>0</v>
      </c>
      <c r="F54" s="1">
        <v>0</v>
      </c>
      <c r="G54" s="1">
        <f>SUM(Spore_Count_Table!C54:F54)/4</f>
        <v>0.25</v>
      </c>
      <c r="H54" s="20" t="s">
        <v>22</v>
      </c>
      <c r="I54" s="7">
        <f t="shared" ref="I54:I56" si="8">PRODUCT(G54*3000)</f>
        <v>750</v>
      </c>
      <c r="J54" s="13">
        <v>11.02</v>
      </c>
      <c r="K54" s="7">
        <f t="shared" si="1"/>
        <v>1</v>
      </c>
      <c r="L54" s="2">
        <v>14</v>
      </c>
      <c r="M54" s="7">
        <f t="shared" si="2"/>
        <v>11</v>
      </c>
      <c r="N54" s="7">
        <f t="shared" ref="N54:N56" si="9">I54/M54</f>
        <v>68.181818181818187</v>
      </c>
    </row>
    <row r="55" spans="1:20">
      <c r="A55" s="1">
        <v>43</v>
      </c>
      <c r="B55" s="33">
        <v>163</v>
      </c>
      <c r="C55" s="1">
        <v>2</v>
      </c>
      <c r="D55" s="1">
        <v>2</v>
      </c>
      <c r="E55" s="1">
        <v>1</v>
      </c>
      <c r="F55" s="1">
        <v>4</v>
      </c>
      <c r="G55" s="1">
        <f>SUM(Spore_Count_Table!C55:F55)/4</f>
        <v>2.25</v>
      </c>
      <c r="H55" s="20" t="s">
        <v>22</v>
      </c>
      <c r="I55" s="7">
        <f t="shared" si="8"/>
        <v>6750</v>
      </c>
      <c r="J55" s="13">
        <v>12.02</v>
      </c>
      <c r="K55" s="7">
        <f t="shared" si="1"/>
        <v>9</v>
      </c>
      <c r="L55" s="2">
        <v>15</v>
      </c>
      <c r="M55" s="7">
        <f t="shared" si="2"/>
        <v>12</v>
      </c>
      <c r="N55" s="7">
        <f t="shared" si="9"/>
        <v>562.5</v>
      </c>
    </row>
    <row r="56" spans="1:20">
      <c r="A56" s="1">
        <v>5</v>
      </c>
      <c r="B56" s="33">
        <v>164</v>
      </c>
      <c r="C56" s="1">
        <v>0</v>
      </c>
      <c r="D56" s="1">
        <v>0</v>
      </c>
      <c r="E56" s="1">
        <v>0</v>
      </c>
      <c r="F56" s="1">
        <v>0</v>
      </c>
      <c r="G56" s="1">
        <f>SUM(Spore_Count_Table!C56:F56)/4</f>
        <v>0</v>
      </c>
      <c r="H56" s="12" t="s">
        <v>19</v>
      </c>
      <c r="I56" s="7">
        <f t="shared" si="8"/>
        <v>0</v>
      </c>
      <c r="J56" s="13">
        <v>26.02</v>
      </c>
      <c r="K56" s="7">
        <f t="shared" si="1"/>
        <v>0</v>
      </c>
      <c r="L56" s="2">
        <v>29</v>
      </c>
      <c r="M56" s="7">
        <f t="shared" si="2"/>
        <v>26</v>
      </c>
      <c r="N56" s="7">
        <f t="shared" si="9"/>
        <v>0</v>
      </c>
    </row>
    <row r="57" spans="1:20">
      <c r="A57" s="30"/>
      <c r="B57" s="33">
        <v>165</v>
      </c>
      <c r="C57" s="30"/>
      <c r="D57" s="30"/>
      <c r="E57" s="30"/>
      <c r="F57" s="30"/>
      <c r="G57" s="30"/>
      <c r="H57" s="3" t="s">
        <v>32</v>
      </c>
      <c r="I57" s="2" t="s">
        <v>31</v>
      </c>
      <c r="J57" s="13">
        <v>4.0199999999999996</v>
      </c>
      <c r="K57" s="7">
        <f t="shared" si="1"/>
        <v>0</v>
      </c>
      <c r="L57" s="2">
        <v>7</v>
      </c>
      <c r="M57" s="7">
        <f t="shared" si="2"/>
        <v>4</v>
      </c>
      <c r="N57" s="2">
        <v>0</v>
      </c>
    </row>
    <row r="58" spans="1:20">
      <c r="A58" s="30"/>
      <c r="B58" s="33">
        <v>166</v>
      </c>
      <c r="C58" s="30"/>
      <c r="D58" s="30"/>
      <c r="E58" s="30"/>
      <c r="F58" s="30"/>
      <c r="G58" s="30"/>
      <c r="H58" s="3" t="s">
        <v>32</v>
      </c>
      <c r="I58" s="2" t="s">
        <v>31</v>
      </c>
      <c r="J58" s="13">
        <v>2.02</v>
      </c>
      <c r="K58" s="7">
        <f t="shared" si="1"/>
        <v>0</v>
      </c>
      <c r="L58" s="2">
        <v>5</v>
      </c>
      <c r="M58" s="7">
        <f t="shared" si="2"/>
        <v>2</v>
      </c>
      <c r="N58" s="2">
        <v>0</v>
      </c>
    </row>
    <row r="59" spans="1:20">
      <c r="A59" s="19">
        <v>89</v>
      </c>
      <c r="B59" s="33">
        <v>167</v>
      </c>
      <c r="C59" s="1">
        <v>0</v>
      </c>
      <c r="D59" s="1">
        <v>0</v>
      </c>
      <c r="E59" s="1">
        <v>0</v>
      </c>
      <c r="F59" s="1">
        <v>0</v>
      </c>
      <c r="G59" s="1">
        <f>SUM(Spore_Count_Table!C59:F59)/4</f>
        <v>0</v>
      </c>
      <c r="H59" s="34" t="s">
        <v>19</v>
      </c>
      <c r="I59" s="7">
        <f t="shared" ref="I59:I61" si="10">PRODUCT(G59*3000)</f>
        <v>0</v>
      </c>
      <c r="J59" s="13">
        <v>11.02</v>
      </c>
      <c r="K59" s="7">
        <f t="shared" si="1"/>
        <v>0</v>
      </c>
      <c r="L59" s="2">
        <v>14</v>
      </c>
      <c r="M59" s="7">
        <f t="shared" si="2"/>
        <v>11</v>
      </c>
      <c r="N59" s="7">
        <f t="shared" ref="N59:N61" si="11">I59/M59</f>
        <v>0</v>
      </c>
    </row>
    <row r="60" spans="1:20">
      <c r="A60" s="19">
        <v>95</v>
      </c>
      <c r="B60" s="33">
        <v>168</v>
      </c>
      <c r="C60" s="1">
        <v>2</v>
      </c>
      <c r="D60" s="1">
        <v>1</v>
      </c>
      <c r="E60" s="1">
        <v>1</v>
      </c>
      <c r="F60" s="1">
        <v>1</v>
      </c>
      <c r="G60" s="1">
        <f>SUM(Spore_Count_Table!C60:F60)/4</f>
        <v>1.25</v>
      </c>
      <c r="H60" s="20" t="s">
        <v>22</v>
      </c>
      <c r="I60" s="7">
        <f t="shared" si="10"/>
        <v>3750</v>
      </c>
      <c r="J60" s="13">
        <v>11.02</v>
      </c>
      <c r="K60" s="7">
        <f t="shared" si="1"/>
        <v>5</v>
      </c>
      <c r="L60" s="2">
        <v>14</v>
      </c>
      <c r="M60" s="7">
        <f t="shared" si="2"/>
        <v>11</v>
      </c>
      <c r="N60" s="7">
        <f t="shared" si="11"/>
        <v>340.90909090909093</v>
      </c>
    </row>
    <row r="61" spans="1:20">
      <c r="A61" s="19">
        <v>98</v>
      </c>
      <c r="B61" s="33">
        <v>169</v>
      </c>
      <c r="C61" s="1">
        <v>6</v>
      </c>
      <c r="D61" s="1">
        <v>2</v>
      </c>
      <c r="E61" s="1">
        <v>6</v>
      </c>
      <c r="F61" s="1">
        <v>3</v>
      </c>
      <c r="G61" s="1">
        <f>SUM(Spore_Count_Table!C61:F61)/4</f>
        <v>4.25</v>
      </c>
      <c r="H61" s="20" t="s">
        <v>22</v>
      </c>
      <c r="I61" s="7">
        <f t="shared" si="10"/>
        <v>12750</v>
      </c>
      <c r="J61" s="13">
        <v>12.02</v>
      </c>
      <c r="K61" s="7">
        <f t="shared" si="1"/>
        <v>17</v>
      </c>
      <c r="L61" s="2">
        <v>15</v>
      </c>
      <c r="M61" s="7">
        <f t="shared" si="2"/>
        <v>12</v>
      </c>
      <c r="N61" s="7">
        <f t="shared" si="11"/>
        <v>1062.5</v>
      </c>
    </row>
    <row r="62" spans="1:20">
      <c r="A62" s="1">
        <v>6</v>
      </c>
      <c r="B62" s="33">
        <v>170</v>
      </c>
      <c r="C62" s="1" t="s">
        <v>31</v>
      </c>
      <c r="D62" s="1" t="s">
        <v>31</v>
      </c>
      <c r="E62" s="1" t="s">
        <v>31</v>
      </c>
      <c r="F62" s="1" t="s">
        <v>31</v>
      </c>
      <c r="G62" s="1" t="s">
        <v>31</v>
      </c>
      <c r="H62" s="35" t="s">
        <v>33</v>
      </c>
      <c r="I62" s="2" t="s">
        <v>34</v>
      </c>
      <c r="J62" s="13">
        <v>10.02</v>
      </c>
      <c r="K62" s="7">
        <f t="shared" si="1"/>
        <v>0</v>
      </c>
      <c r="L62" s="2">
        <v>13</v>
      </c>
      <c r="M62" s="7">
        <f t="shared" si="2"/>
        <v>10</v>
      </c>
      <c r="N62" s="2">
        <v>0</v>
      </c>
    </row>
    <row r="63" spans="1:20">
      <c r="A63" s="1">
        <v>14</v>
      </c>
      <c r="B63" s="33">
        <v>171</v>
      </c>
      <c r="C63" s="1">
        <v>3</v>
      </c>
      <c r="D63" s="1">
        <v>3</v>
      </c>
      <c r="E63" s="1">
        <v>2</v>
      </c>
      <c r="F63" s="1">
        <v>2</v>
      </c>
      <c r="G63" s="1">
        <f>SUM(Spore_Count_Table!C63:F63)/4</f>
        <v>2.5</v>
      </c>
      <c r="H63" s="20" t="s">
        <v>22</v>
      </c>
      <c r="I63" s="7">
        <f t="shared" ref="I63:I65" si="12">PRODUCT(G63*3000)</f>
        <v>7500</v>
      </c>
      <c r="J63" s="13">
        <v>11.02</v>
      </c>
      <c r="K63" s="7">
        <f t="shared" si="1"/>
        <v>10</v>
      </c>
      <c r="L63" s="2">
        <v>14</v>
      </c>
      <c r="M63" s="7">
        <f t="shared" si="2"/>
        <v>11</v>
      </c>
      <c r="N63" s="7">
        <f t="shared" ref="N63:N71" si="13">I63/M63</f>
        <v>681.81818181818187</v>
      </c>
    </row>
    <row r="64" spans="1:20">
      <c r="A64" s="1">
        <v>15</v>
      </c>
      <c r="B64" s="33">
        <v>172</v>
      </c>
      <c r="C64" s="1">
        <v>4</v>
      </c>
      <c r="D64" s="1">
        <v>4</v>
      </c>
      <c r="E64" s="1">
        <v>5</v>
      </c>
      <c r="F64" s="1">
        <v>3</v>
      </c>
      <c r="G64" s="1">
        <f>SUM(Spore_Count_Table!C64:F64)/4</f>
        <v>4</v>
      </c>
      <c r="H64" s="20" t="s">
        <v>22</v>
      </c>
      <c r="I64" s="7">
        <f t="shared" si="12"/>
        <v>12000</v>
      </c>
      <c r="J64" s="13">
        <v>12.02</v>
      </c>
      <c r="K64" s="7">
        <f t="shared" si="1"/>
        <v>16</v>
      </c>
      <c r="L64" s="2">
        <v>15</v>
      </c>
      <c r="M64" s="7">
        <f t="shared" si="2"/>
        <v>12</v>
      </c>
      <c r="N64" s="7">
        <f t="shared" si="13"/>
        <v>1000</v>
      </c>
    </row>
    <row r="65" spans="1:21">
      <c r="A65" s="19">
        <v>123</v>
      </c>
      <c r="B65" s="33">
        <v>173</v>
      </c>
      <c r="C65" s="1">
        <v>2</v>
      </c>
      <c r="D65" s="1">
        <v>3</v>
      </c>
      <c r="E65" s="1">
        <v>2</v>
      </c>
      <c r="F65" s="1">
        <v>1</v>
      </c>
      <c r="G65" s="1">
        <f>SUM(Spore_Count_Table!C65:F65)/4</f>
        <v>2</v>
      </c>
      <c r="H65" s="20" t="s">
        <v>22</v>
      </c>
      <c r="I65" s="7">
        <f t="shared" si="12"/>
        <v>6000</v>
      </c>
      <c r="J65" s="13">
        <v>12.02</v>
      </c>
      <c r="K65" s="7">
        <f t="shared" si="1"/>
        <v>8</v>
      </c>
      <c r="L65" s="2">
        <v>15</v>
      </c>
      <c r="M65" s="7">
        <f t="shared" si="2"/>
        <v>12</v>
      </c>
      <c r="N65" s="7">
        <f t="shared" si="13"/>
        <v>500</v>
      </c>
    </row>
    <row r="66" spans="1:21">
      <c r="A66" s="30"/>
      <c r="B66" s="33">
        <v>174</v>
      </c>
      <c r="C66" s="30"/>
      <c r="D66" s="30"/>
      <c r="E66" s="30"/>
      <c r="F66" s="30"/>
      <c r="G66" s="30"/>
      <c r="H66" s="2" t="s">
        <v>32</v>
      </c>
      <c r="I66" s="7"/>
      <c r="J66" s="13">
        <v>6.02</v>
      </c>
      <c r="K66" s="7">
        <f t="shared" si="1"/>
        <v>0</v>
      </c>
      <c r="L66" s="2">
        <v>9</v>
      </c>
      <c r="M66" s="7">
        <f t="shared" si="2"/>
        <v>6</v>
      </c>
      <c r="N66" s="7">
        <f t="shared" si="13"/>
        <v>0</v>
      </c>
    </row>
    <row r="67" spans="1:21">
      <c r="A67" s="26">
        <v>171</v>
      </c>
      <c r="B67" s="33">
        <v>175</v>
      </c>
      <c r="C67" s="1">
        <v>0</v>
      </c>
      <c r="D67" s="1">
        <v>1</v>
      </c>
      <c r="E67" s="1">
        <v>2</v>
      </c>
      <c r="F67" s="1">
        <v>0</v>
      </c>
      <c r="G67" s="1">
        <f>SUM(Spore_Count_Table!C67:F67)/4</f>
        <v>0.75</v>
      </c>
      <c r="H67" s="20" t="s">
        <v>22</v>
      </c>
      <c r="I67" s="7">
        <f t="shared" ref="I67:I71" si="14">PRODUCT(G67*3000)</f>
        <v>2250</v>
      </c>
      <c r="J67" s="13">
        <v>10.02</v>
      </c>
      <c r="K67" s="7">
        <f t="shared" si="1"/>
        <v>3</v>
      </c>
      <c r="L67" s="2">
        <v>13</v>
      </c>
      <c r="M67" s="7">
        <f t="shared" si="2"/>
        <v>10</v>
      </c>
      <c r="N67" s="7">
        <f t="shared" si="13"/>
        <v>225</v>
      </c>
    </row>
    <row r="68" spans="1:21">
      <c r="A68" s="1">
        <v>7</v>
      </c>
      <c r="B68" s="33">
        <v>176</v>
      </c>
      <c r="C68" s="1">
        <v>8</v>
      </c>
      <c r="D68" s="1">
        <v>5</v>
      </c>
      <c r="E68" s="1">
        <v>4</v>
      </c>
      <c r="F68" s="1">
        <v>4</v>
      </c>
      <c r="G68" s="1">
        <f>SUM(Spore_Count_Table!C68:F68)/4</f>
        <v>5.25</v>
      </c>
      <c r="H68" s="20" t="s">
        <v>22</v>
      </c>
      <c r="I68" s="7">
        <f t="shared" si="14"/>
        <v>15750</v>
      </c>
      <c r="J68" s="13">
        <v>13.02</v>
      </c>
      <c r="K68" s="7">
        <f t="shared" si="1"/>
        <v>21</v>
      </c>
      <c r="L68" s="2">
        <v>16</v>
      </c>
      <c r="M68" s="7">
        <f t="shared" si="2"/>
        <v>13</v>
      </c>
      <c r="N68" s="7">
        <f t="shared" si="13"/>
        <v>1211.5384615384614</v>
      </c>
    </row>
    <row r="69" spans="1:21">
      <c r="A69" s="19">
        <v>94</v>
      </c>
      <c r="B69" s="33">
        <v>177</v>
      </c>
      <c r="C69" s="1">
        <v>0</v>
      </c>
      <c r="D69" s="1">
        <v>0</v>
      </c>
      <c r="E69" s="1">
        <v>0</v>
      </c>
      <c r="F69" s="1">
        <v>0</v>
      </c>
      <c r="G69" s="1">
        <f>SUM(Spore_Count_Table!C69:F69)/4</f>
        <v>0</v>
      </c>
      <c r="H69" s="12" t="s">
        <v>19</v>
      </c>
      <c r="I69" s="7">
        <f t="shared" si="14"/>
        <v>0</v>
      </c>
      <c r="J69" s="13">
        <v>26.02</v>
      </c>
      <c r="K69" s="7">
        <f t="shared" si="1"/>
        <v>0</v>
      </c>
      <c r="L69" s="2">
        <v>29</v>
      </c>
      <c r="M69" s="7">
        <f t="shared" si="2"/>
        <v>26</v>
      </c>
      <c r="N69" s="7">
        <f t="shared" si="13"/>
        <v>0</v>
      </c>
    </row>
    <row r="70" spans="1:21">
      <c r="A70" s="26">
        <v>173</v>
      </c>
      <c r="B70" s="33">
        <v>178</v>
      </c>
      <c r="C70" s="1">
        <v>5</v>
      </c>
      <c r="D70" s="1">
        <v>3</v>
      </c>
      <c r="E70" s="1">
        <v>2</v>
      </c>
      <c r="F70" s="1">
        <v>1</v>
      </c>
      <c r="G70" s="1">
        <f>SUM(Spore_Count_Table!C70:F70)/4</f>
        <v>2.75</v>
      </c>
      <c r="H70" s="20" t="s">
        <v>22</v>
      </c>
      <c r="I70" s="7">
        <f t="shared" si="14"/>
        <v>8250</v>
      </c>
      <c r="J70" s="13">
        <v>10.02</v>
      </c>
      <c r="K70" s="7">
        <f t="shared" si="1"/>
        <v>11</v>
      </c>
      <c r="L70" s="2">
        <v>13</v>
      </c>
      <c r="M70" s="7">
        <f t="shared" si="2"/>
        <v>10</v>
      </c>
      <c r="N70" s="7">
        <f t="shared" si="13"/>
        <v>825</v>
      </c>
    </row>
    <row r="71" spans="1:21">
      <c r="A71" s="19">
        <v>97</v>
      </c>
      <c r="B71" s="33">
        <v>179</v>
      </c>
      <c r="C71" s="1">
        <v>0</v>
      </c>
      <c r="D71" s="1">
        <v>0</v>
      </c>
      <c r="E71" s="1">
        <v>1</v>
      </c>
      <c r="F71" s="1">
        <v>0</v>
      </c>
      <c r="G71" s="1">
        <f>SUM(Spore_Count_Table!C71:F71)/4</f>
        <v>0.25</v>
      </c>
      <c r="H71" s="20" t="s">
        <v>22</v>
      </c>
      <c r="I71" s="7">
        <f t="shared" si="14"/>
        <v>750</v>
      </c>
      <c r="J71" s="13">
        <v>14.02</v>
      </c>
      <c r="K71" s="7">
        <f t="shared" si="1"/>
        <v>1</v>
      </c>
      <c r="L71" s="2">
        <v>17</v>
      </c>
      <c r="M71" s="7">
        <f t="shared" si="2"/>
        <v>14</v>
      </c>
      <c r="N71" s="7">
        <f t="shared" si="13"/>
        <v>53.571428571428569</v>
      </c>
    </row>
    <row r="72" spans="1:21">
      <c r="A72" s="30"/>
      <c r="B72" s="33">
        <v>180</v>
      </c>
      <c r="C72" s="30"/>
      <c r="D72" s="30"/>
      <c r="E72" s="30"/>
      <c r="F72" s="30"/>
      <c r="G72" s="30"/>
      <c r="H72" s="2" t="s">
        <v>32</v>
      </c>
      <c r="I72" s="2" t="s">
        <v>31</v>
      </c>
      <c r="J72" s="13">
        <v>4.0199999999999996</v>
      </c>
      <c r="K72" s="7">
        <f t="shared" si="1"/>
        <v>0</v>
      </c>
      <c r="L72" s="2">
        <v>7</v>
      </c>
      <c r="M72" s="7">
        <f t="shared" si="2"/>
        <v>4</v>
      </c>
      <c r="N72" s="2">
        <v>0</v>
      </c>
    </row>
    <row r="73" spans="1:21">
      <c r="A73" s="1">
        <v>12</v>
      </c>
      <c r="B73" s="33">
        <v>201</v>
      </c>
      <c r="C73" s="1">
        <v>1</v>
      </c>
      <c r="D73" s="1">
        <v>0</v>
      </c>
      <c r="E73" s="1">
        <v>3</v>
      </c>
      <c r="F73" s="1">
        <v>4</v>
      </c>
      <c r="G73" s="1">
        <f>SUM(Spore_Count_Table!C73:F73)/4</f>
        <v>2</v>
      </c>
      <c r="H73" s="20" t="s">
        <v>22</v>
      </c>
      <c r="I73" s="7">
        <f>PRODUCT(G73*3000)</f>
        <v>6000</v>
      </c>
      <c r="J73" s="13">
        <v>11.02</v>
      </c>
      <c r="K73" s="7">
        <f t="shared" si="1"/>
        <v>8</v>
      </c>
      <c r="L73" s="2">
        <v>14</v>
      </c>
      <c r="M73" s="7">
        <f t="shared" si="2"/>
        <v>11</v>
      </c>
      <c r="N73" s="7">
        <f>I73/M73</f>
        <v>545.4545454545455</v>
      </c>
    </row>
    <row r="74" spans="1:21">
      <c r="A74" s="30"/>
      <c r="B74" s="33">
        <v>202</v>
      </c>
      <c r="C74" s="30"/>
      <c r="D74" s="30"/>
      <c r="E74" s="30"/>
      <c r="F74" s="30"/>
      <c r="G74" s="30"/>
      <c r="H74" s="2" t="s">
        <v>32</v>
      </c>
      <c r="I74" s="2" t="s">
        <v>31</v>
      </c>
      <c r="J74" s="13">
        <v>7.02</v>
      </c>
      <c r="K74" s="7">
        <f t="shared" si="1"/>
        <v>0</v>
      </c>
      <c r="L74" s="2">
        <v>10</v>
      </c>
      <c r="M74" s="7">
        <f t="shared" si="2"/>
        <v>7</v>
      </c>
      <c r="N74" s="2">
        <v>0</v>
      </c>
      <c r="R74" s="27" t="s">
        <v>29</v>
      </c>
      <c r="S74" s="27" t="s">
        <v>30</v>
      </c>
    </row>
    <row r="75" spans="1:21">
      <c r="A75" s="26">
        <v>176</v>
      </c>
      <c r="B75" s="33">
        <v>203</v>
      </c>
      <c r="C75" s="1">
        <v>1</v>
      </c>
      <c r="D75" s="1">
        <v>2</v>
      </c>
      <c r="E75" s="1">
        <v>0</v>
      </c>
      <c r="F75" s="1">
        <v>1</v>
      </c>
      <c r="G75" s="1">
        <f>SUM(Spore_Count_Table!C75:F75)/4</f>
        <v>1</v>
      </c>
      <c r="H75" s="20" t="s">
        <v>22</v>
      </c>
      <c r="I75" s="7">
        <f t="shared" ref="I75:I76" si="15">PRODUCT(G75*3000)</f>
        <v>3000</v>
      </c>
      <c r="J75" s="13">
        <v>11.02</v>
      </c>
      <c r="K75" s="7">
        <f t="shared" si="1"/>
        <v>4</v>
      </c>
      <c r="L75" s="2">
        <v>14</v>
      </c>
      <c r="M75" s="7">
        <f t="shared" si="2"/>
        <v>11</v>
      </c>
      <c r="N75" s="7">
        <f t="shared" ref="N75:N76" si="16">I75/M75</f>
        <v>272.72727272727275</v>
      </c>
      <c r="R75" s="28">
        <f>SUM(I70:I76,I63:I68,I60:I61,I54:I55)/14</f>
        <v>6160.7142857142853</v>
      </c>
      <c r="S75" s="28">
        <f>_xlfn.STDEV.P(I54:I55,I60:I61,I63:I65,I67:I68,I70:I71,I73,I75:I76)</f>
        <v>4589.9804921554241</v>
      </c>
      <c r="T75" s="28">
        <f>ROUND(R75,0)</f>
        <v>6161</v>
      </c>
      <c r="U75" s="28">
        <f>_xlfn.STDEV.P(I3:I27)</f>
        <v>9694.8749347271114</v>
      </c>
    </row>
    <row r="76" spans="1:21">
      <c r="A76" s="19">
        <v>96</v>
      </c>
      <c r="B76" s="33">
        <v>204</v>
      </c>
      <c r="C76" s="1">
        <v>0</v>
      </c>
      <c r="D76" s="1">
        <v>0</v>
      </c>
      <c r="E76" s="1">
        <v>1</v>
      </c>
      <c r="F76" s="1">
        <v>0</v>
      </c>
      <c r="G76" s="1">
        <f>SUM(Spore_Count_Table!C76:F76)/4</f>
        <v>0.25</v>
      </c>
      <c r="H76" s="20" t="s">
        <v>22</v>
      </c>
      <c r="I76" s="7">
        <f t="shared" si="15"/>
        <v>750</v>
      </c>
      <c r="J76" s="13">
        <v>10.02</v>
      </c>
      <c r="K76" s="7">
        <f t="shared" si="1"/>
        <v>1</v>
      </c>
      <c r="L76" s="2">
        <v>13</v>
      </c>
      <c r="M76" s="7">
        <f t="shared" si="2"/>
        <v>10</v>
      </c>
      <c r="N76" s="7">
        <f t="shared" si="16"/>
        <v>75</v>
      </c>
    </row>
    <row r="77" spans="1:21">
      <c r="A77" s="30"/>
      <c r="B77" s="33">
        <v>205</v>
      </c>
      <c r="C77" s="30"/>
      <c r="D77" s="30"/>
      <c r="E77" s="30"/>
      <c r="F77" s="30"/>
      <c r="G77" s="30"/>
      <c r="H77" s="32" t="s">
        <v>33</v>
      </c>
      <c r="I77" s="2" t="s">
        <v>31</v>
      </c>
      <c r="J77" s="13">
        <v>1.31</v>
      </c>
      <c r="K77" s="7">
        <f t="shared" si="1"/>
        <v>0</v>
      </c>
      <c r="L77" s="2">
        <v>2</v>
      </c>
      <c r="M77" s="7">
        <f t="shared" si="2"/>
        <v>-1</v>
      </c>
      <c r="N77" s="2">
        <v>0</v>
      </c>
    </row>
    <row r="78" spans="1:21">
      <c r="L78" s="15"/>
    </row>
    <row r="79" spans="1:21">
      <c r="L79" s="15"/>
    </row>
    <row r="80" spans="1:21">
      <c r="L80" s="15"/>
    </row>
    <row r="81" spans="12:12">
      <c r="L81" s="15"/>
    </row>
    <row r="82" spans="12:12">
      <c r="L82" s="15"/>
    </row>
    <row r="83" spans="12:12">
      <c r="L83" s="15"/>
    </row>
    <row r="84" spans="12:12">
      <c r="L84" s="15"/>
    </row>
    <row r="85" spans="12:12">
      <c r="L85" s="15"/>
    </row>
    <row r="86" spans="12:12">
      <c r="L86" s="15"/>
    </row>
    <row r="87" spans="12:12">
      <c r="L87" s="15"/>
    </row>
    <row r="88" spans="12:12">
      <c r="L88" s="15"/>
    </row>
    <row r="89" spans="12:12">
      <c r="L89" s="15"/>
    </row>
    <row r="90" spans="12:12">
      <c r="L90" s="15"/>
    </row>
    <row r="91" spans="12:12">
      <c r="L91" s="15"/>
    </row>
    <row r="92" spans="12:12">
      <c r="L92" s="15"/>
    </row>
    <row r="93" spans="12:12">
      <c r="L93" s="15"/>
    </row>
    <row r="94" spans="12:12">
      <c r="L94" s="15"/>
    </row>
    <row r="95" spans="12:12">
      <c r="L95" s="15"/>
    </row>
    <row r="96" spans="12:12">
      <c r="L96" s="15"/>
    </row>
    <row r="97" spans="12:12">
      <c r="L97" s="15"/>
    </row>
    <row r="98" spans="12:12">
      <c r="L98" s="15"/>
    </row>
    <row r="99" spans="12:12">
      <c r="L99" s="15"/>
    </row>
    <row r="100" spans="12:12">
      <c r="L100" s="15"/>
    </row>
    <row r="101" spans="12:12">
      <c r="L101" s="15"/>
    </row>
    <row r="102" spans="12:12">
      <c r="L102" s="15"/>
    </row>
    <row r="103" spans="12:12">
      <c r="L103" s="15"/>
    </row>
    <row r="104" spans="12:12">
      <c r="L104" s="15"/>
    </row>
    <row r="105" spans="12:12">
      <c r="L105" s="15"/>
    </row>
    <row r="106" spans="12:12">
      <c r="L106" s="15"/>
    </row>
    <row r="107" spans="12:12">
      <c r="L107" s="15"/>
    </row>
    <row r="108" spans="12:12">
      <c r="L108" s="15"/>
    </row>
    <row r="109" spans="12:12">
      <c r="L109" s="15"/>
    </row>
    <row r="110" spans="12:12">
      <c r="L110" s="15"/>
    </row>
    <row r="111" spans="12:12">
      <c r="L111" s="15"/>
    </row>
    <row r="112" spans="12:12">
      <c r="L112" s="15"/>
    </row>
    <row r="113" spans="12:12">
      <c r="L113" s="15"/>
    </row>
    <row r="114" spans="12:12">
      <c r="L114" s="15"/>
    </row>
    <row r="115" spans="12:12">
      <c r="L115" s="15"/>
    </row>
    <row r="116" spans="12:12">
      <c r="L116" s="15"/>
    </row>
    <row r="117" spans="12:12">
      <c r="L117" s="15"/>
    </row>
    <row r="118" spans="12:12">
      <c r="L118" s="15"/>
    </row>
    <row r="119" spans="12:12">
      <c r="L119" s="15"/>
    </row>
    <row r="120" spans="12:12">
      <c r="L120" s="15"/>
    </row>
    <row r="121" spans="12:12">
      <c r="L121" s="15"/>
    </row>
    <row r="122" spans="12:12">
      <c r="L122" s="15"/>
    </row>
    <row r="123" spans="12:12">
      <c r="L123" s="15"/>
    </row>
    <row r="124" spans="12:12">
      <c r="L124" s="15"/>
    </row>
    <row r="125" spans="12:12">
      <c r="L125" s="15"/>
    </row>
    <row r="126" spans="12:12">
      <c r="L126" s="15"/>
    </row>
    <row r="127" spans="12:12">
      <c r="L127" s="15"/>
    </row>
    <row r="128" spans="12:12">
      <c r="L128" s="15"/>
    </row>
    <row r="129" spans="12:12">
      <c r="L129" s="15"/>
    </row>
    <row r="130" spans="12:12">
      <c r="L130" s="15"/>
    </row>
    <row r="131" spans="12:12">
      <c r="L131" s="15"/>
    </row>
    <row r="132" spans="12:12">
      <c r="L132" s="15"/>
    </row>
    <row r="133" spans="12:12">
      <c r="L133" s="15"/>
    </row>
    <row r="134" spans="12:12">
      <c r="L134" s="15"/>
    </row>
    <row r="135" spans="12:12">
      <c r="L135" s="15"/>
    </row>
    <row r="136" spans="12:12">
      <c r="L136" s="36"/>
    </row>
    <row r="137" spans="12:12">
      <c r="L137" s="15"/>
    </row>
    <row r="138" spans="12:12">
      <c r="L138" s="15"/>
    </row>
    <row r="139" spans="12:12">
      <c r="L139" s="15"/>
    </row>
    <row r="140" spans="12:12">
      <c r="L140" s="15"/>
    </row>
    <row r="141" spans="12:12">
      <c r="L141" s="15"/>
    </row>
    <row r="142" spans="12:12">
      <c r="L142" s="15"/>
    </row>
    <row r="143" spans="12:12">
      <c r="L143" s="15"/>
    </row>
    <row r="144" spans="12:12">
      <c r="L144" s="15"/>
    </row>
    <row r="145" spans="12:12">
      <c r="L145" s="15"/>
    </row>
    <row r="146" spans="12:12">
      <c r="L146" s="15"/>
    </row>
    <row r="147" spans="12:12">
      <c r="L147" s="15"/>
    </row>
    <row r="148" spans="12:12">
      <c r="L148" s="15"/>
    </row>
    <row r="149" spans="12:12">
      <c r="L149" s="15"/>
    </row>
    <row r="150" spans="12:12">
      <c r="L150" s="15"/>
    </row>
    <row r="151" spans="12:12">
      <c r="L151" s="15"/>
    </row>
    <row r="152" spans="12:12">
      <c r="L152" s="15"/>
    </row>
  </sheetData>
  <conditionalFormatting sqref="U3:U5">
    <cfRule type="colorScale" priority="1">
      <colorScale>
        <cfvo type="min"/>
        <cfvo type="max"/>
        <color rgb="FFFFFFFF"/>
        <color rgb="FF57BB8A"/>
      </colorScale>
    </cfRule>
  </conditionalFormatting>
  <conditionalFormatting sqref="I3:I76 H52:H53 H66 H72 H74">
    <cfRule type="colorScale" priority="2">
      <colorScale>
        <cfvo type="formula" val="0"/>
        <cfvo type="formula" val="39000"/>
        <color rgb="FFFFFFFF"/>
        <color rgb="FFFFD666"/>
      </colorScale>
    </cfRule>
  </conditionalFormatting>
  <conditionalFormatting sqref="J3:J27">
    <cfRule type="colorScale" priority="3">
      <colorScale>
        <cfvo type="formula" val="12.02"/>
        <cfvo type="formula" val="18.02"/>
        <color rgb="FFFFFFFF"/>
        <color rgb="FF57BB8A"/>
      </colorScale>
    </cfRule>
  </conditionalFormatting>
  <conditionalFormatting sqref="J28:J52">
    <cfRule type="colorScale" priority="4">
      <colorScale>
        <cfvo type="min"/>
        <cfvo type="max"/>
        <color rgb="FFFFFFFF"/>
        <color rgb="FF57BB8A"/>
      </colorScale>
    </cfRule>
  </conditionalFormatting>
  <conditionalFormatting sqref="J53:J77">
    <cfRule type="colorScale" priority="5">
      <colorScale>
        <cfvo type="min"/>
        <cfvo type="max"/>
        <color rgb="FFFFFFFF"/>
        <color rgb="FF57BB8A"/>
      </colorScale>
    </cfRule>
  </conditionalFormatting>
  <printOptions horizontalCentered="1" gridLines="1"/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W100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15.44140625" customWidth="1"/>
    <col min="2" max="2" width="33.6640625" customWidth="1"/>
    <col min="3" max="3" width="17.5546875" customWidth="1"/>
    <col min="4" max="4" width="16.109375" customWidth="1"/>
  </cols>
  <sheetData>
    <row r="1" spans="1:23" ht="14.4">
      <c r="A1" s="94" t="s">
        <v>35</v>
      </c>
      <c r="B1" s="94" t="s">
        <v>114</v>
      </c>
      <c r="C1" s="94" t="s">
        <v>115</v>
      </c>
      <c r="D1" s="94" t="s">
        <v>116</v>
      </c>
      <c r="E1" s="94" t="s">
        <v>37</v>
      </c>
      <c r="F1" s="94" t="s">
        <v>9</v>
      </c>
      <c r="G1" s="94" t="s">
        <v>117</v>
      </c>
      <c r="H1" s="94" t="s">
        <v>118</v>
      </c>
      <c r="I1" s="94" t="s">
        <v>119</v>
      </c>
      <c r="J1" s="94" t="s">
        <v>120</v>
      </c>
      <c r="K1" s="94" t="s">
        <v>121</v>
      </c>
      <c r="L1" s="94" t="s">
        <v>122</v>
      </c>
      <c r="M1" s="94" t="s">
        <v>123</v>
      </c>
      <c r="N1" s="94" t="s">
        <v>124</v>
      </c>
      <c r="O1" s="94" t="s">
        <v>125</v>
      </c>
      <c r="P1" s="94" t="s">
        <v>126</v>
      </c>
      <c r="Q1" s="94" t="s">
        <v>127</v>
      </c>
      <c r="R1" s="94" t="s">
        <v>58</v>
      </c>
      <c r="S1" s="94" t="s">
        <v>59</v>
      </c>
      <c r="T1" s="94" t="s">
        <v>60</v>
      </c>
      <c r="U1" s="94" t="s">
        <v>61</v>
      </c>
      <c r="V1" s="94" t="s">
        <v>13</v>
      </c>
      <c r="W1" s="94" t="s">
        <v>128</v>
      </c>
    </row>
    <row r="2" spans="1:23" ht="14.4">
      <c r="A2" s="95">
        <v>130</v>
      </c>
      <c r="B2" s="94" t="s">
        <v>105</v>
      </c>
      <c r="C2" s="94" t="s">
        <v>129</v>
      </c>
      <c r="D2" s="94" t="s">
        <v>130</v>
      </c>
      <c r="E2" s="95">
        <v>25</v>
      </c>
      <c r="F2" s="94" t="s">
        <v>131</v>
      </c>
      <c r="G2" s="95">
        <v>2</v>
      </c>
      <c r="H2" s="96">
        <v>24</v>
      </c>
      <c r="I2" s="95">
        <v>-1</v>
      </c>
      <c r="J2" s="95">
        <v>0</v>
      </c>
      <c r="K2" s="95">
        <v>0</v>
      </c>
      <c r="L2" s="95">
        <v>0</v>
      </c>
      <c r="M2" s="95">
        <v>0</v>
      </c>
      <c r="N2" s="95">
        <v>0</v>
      </c>
      <c r="O2" s="95">
        <v>0</v>
      </c>
      <c r="P2" s="95">
        <v>0</v>
      </c>
      <c r="Q2" s="95">
        <v>0</v>
      </c>
      <c r="R2" s="97">
        <v>0</v>
      </c>
      <c r="S2" s="97">
        <v>0</v>
      </c>
      <c r="T2" s="98">
        <v>3</v>
      </c>
      <c r="U2" s="99">
        <v>0</v>
      </c>
      <c r="V2" s="100">
        <v>0</v>
      </c>
      <c r="W2" s="101">
        <v>0</v>
      </c>
    </row>
    <row r="3" spans="1:23" ht="14.4" hidden="1">
      <c r="A3" s="95">
        <v>205</v>
      </c>
      <c r="B3" s="94" t="s">
        <v>132</v>
      </c>
      <c r="C3" s="94" t="s">
        <v>133</v>
      </c>
      <c r="D3" s="94" t="s">
        <v>134</v>
      </c>
      <c r="E3" s="95">
        <v>25</v>
      </c>
      <c r="F3" s="94" t="s">
        <v>100</v>
      </c>
      <c r="G3" s="95">
        <v>2</v>
      </c>
      <c r="H3" s="96">
        <v>24</v>
      </c>
      <c r="I3" s="95">
        <v>-1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7">
        <v>0</v>
      </c>
      <c r="S3" s="97">
        <v>0</v>
      </c>
      <c r="T3" s="98">
        <v>3</v>
      </c>
      <c r="U3" s="99">
        <v>0</v>
      </c>
      <c r="V3" s="100">
        <v>0</v>
      </c>
      <c r="W3" s="27">
        <v>1</v>
      </c>
    </row>
    <row r="4" spans="1:23" ht="14.4" hidden="1">
      <c r="A4" s="95">
        <v>50</v>
      </c>
      <c r="B4" s="94" t="s">
        <v>95</v>
      </c>
      <c r="C4" s="94" t="s">
        <v>135</v>
      </c>
      <c r="D4" s="94" t="s">
        <v>130</v>
      </c>
      <c r="E4" s="95">
        <v>25</v>
      </c>
      <c r="F4" s="94" t="s">
        <v>100</v>
      </c>
      <c r="G4" s="95">
        <v>3</v>
      </c>
      <c r="H4" s="95">
        <v>24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  <c r="P4" s="95">
        <v>0</v>
      </c>
      <c r="Q4" s="95">
        <v>0</v>
      </c>
      <c r="R4" s="97">
        <v>0</v>
      </c>
      <c r="S4" s="97">
        <v>0</v>
      </c>
      <c r="T4" s="98">
        <v>4</v>
      </c>
      <c r="U4" s="102">
        <v>0</v>
      </c>
      <c r="V4" s="100">
        <v>0</v>
      </c>
      <c r="W4" s="101">
        <v>0</v>
      </c>
    </row>
    <row r="5" spans="1:23" ht="14.4" hidden="1">
      <c r="A5" s="95">
        <v>210</v>
      </c>
      <c r="B5" s="94" t="s">
        <v>110</v>
      </c>
      <c r="C5" s="94" t="s">
        <v>133</v>
      </c>
      <c r="D5" s="94" t="s">
        <v>130</v>
      </c>
      <c r="E5" s="95">
        <v>25</v>
      </c>
      <c r="F5" s="94" t="s">
        <v>100</v>
      </c>
      <c r="G5" s="95">
        <v>3</v>
      </c>
      <c r="H5" s="96">
        <v>24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7">
        <v>0</v>
      </c>
      <c r="S5" s="97">
        <v>0</v>
      </c>
      <c r="T5" s="98">
        <v>4</v>
      </c>
      <c r="U5" s="99">
        <v>0</v>
      </c>
      <c r="V5" s="100">
        <v>0</v>
      </c>
      <c r="W5" s="101">
        <v>0</v>
      </c>
    </row>
    <row r="6" spans="1:23" ht="14.4" hidden="1">
      <c r="A6" s="95">
        <v>209</v>
      </c>
      <c r="B6" s="94" t="s">
        <v>110</v>
      </c>
      <c r="C6" s="94" t="s">
        <v>133</v>
      </c>
      <c r="D6" s="94" t="s">
        <v>130</v>
      </c>
      <c r="E6" s="95">
        <v>24</v>
      </c>
      <c r="F6" s="94" t="s">
        <v>113</v>
      </c>
      <c r="G6" s="95">
        <v>4</v>
      </c>
      <c r="H6" s="96">
        <v>23</v>
      </c>
      <c r="I6" s="95">
        <v>1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  <c r="R6" s="97">
        <v>0</v>
      </c>
      <c r="S6" s="97">
        <v>0</v>
      </c>
      <c r="T6" s="98">
        <v>5</v>
      </c>
      <c r="U6" s="99">
        <v>0</v>
      </c>
      <c r="V6" s="100">
        <v>0</v>
      </c>
      <c r="W6" s="101">
        <v>0</v>
      </c>
    </row>
    <row r="7" spans="1:23" ht="14.4" hidden="1">
      <c r="A7" s="95">
        <v>29</v>
      </c>
      <c r="B7" s="94" t="s">
        <v>95</v>
      </c>
      <c r="C7" s="94" t="s">
        <v>135</v>
      </c>
      <c r="D7" s="94" t="s">
        <v>130</v>
      </c>
      <c r="E7" s="95">
        <v>9</v>
      </c>
      <c r="F7" s="94" t="s">
        <v>104</v>
      </c>
      <c r="G7" s="95">
        <v>5</v>
      </c>
      <c r="H7" s="95">
        <v>23</v>
      </c>
      <c r="I7" s="95">
        <v>2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7">
        <v>0</v>
      </c>
      <c r="S7" s="97">
        <v>0</v>
      </c>
      <c r="T7" s="98">
        <v>6</v>
      </c>
      <c r="U7" s="99">
        <v>0</v>
      </c>
      <c r="V7" s="100">
        <v>0</v>
      </c>
      <c r="W7" s="101">
        <v>0</v>
      </c>
    </row>
    <row r="8" spans="1:23" ht="14.4" hidden="1">
      <c r="A8" s="95">
        <v>125</v>
      </c>
      <c r="B8" s="94" t="s">
        <v>136</v>
      </c>
      <c r="C8" s="94" t="s">
        <v>129</v>
      </c>
      <c r="D8" s="94" t="s">
        <v>134</v>
      </c>
      <c r="E8" s="95">
        <v>25</v>
      </c>
      <c r="F8" s="94" t="s">
        <v>104</v>
      </c>
      <c r="G8" s="95">
        <v>5</v>
      </c>
      <c r="H8" s="96">
        <v>24</v>
      </c>
      <c r="I8" s="95">
        <v>2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  <c r="R8" s="97">
        <v>0</v>
      </c>
      <c r="S8" s="97">
        <v>0</v>
      </c>
      <c r="T8" s="98">
        <v>6</v>
      </c>
      <c r="U8" s="102">
        <v>0</v>
      </c>
      <c r="V8" s="100">
        <v>0</v>
      </c>
      <c r="W8" s="27">
        <v>1</v>
      </c>
    </row>
    <row r="9" spans="1:23" ht="14.4" hidden="1">
      <c r="A9" s="95">
        <v>166</v>
      </c>
      <c r="B9" s="94" t="s">
        <v>132</v>
      </c>
      <c r="C9" s="94" t="s">
        <v>133</v>
      </c>
      <c r="D9" s="94" t="s">
        <v>134</v>
      </c>
      <c r="E9" s="95">
        <v>6</v>
      </c>
      <c r="F9" s="94" t="s">
        <v>104</v>
      </c>
      <c r="G9" s="95">
        <v>5</v>
      </c>
      <c r="H9" s="96">
        <v>23</v>
      </c>
      <c r="I9" s="95">
        <v>2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7">
        <v>0</v>
      </c>
      <c r="S9" s="97">
        <v>0</v>
      </c>
      <c r="T9" s="98">
        <v>6</v>
      </c>
      <c r="U9" s="99">
        <v>0</v>
      </c>
      <c r="V9" s="100">
        <v>0</v>
      </c>
      <c r="W9" s="101">
        <v>0</v>
      </c>
    </row>
    <row r="10" spans="1:23" ht="14.4" hidden="1">
      <c r="A10" s="95">
        <v>199</v>
      </c>
      <c r="B10" s="94" t="s">
        <v>110</v>
      </c>
      <c r="C10" s="94" t="s">
        <v>133</v>
      </c>
      <c r="D10" s="94" t="s">
        <v>130</v>
      </c>
      <c r="E10" s="95">
        <v>19</v>
      </c>
      <c r="F10" s="94" t="s">
        <v>112</v>
      </c>
      <c r="G10" s="95">
        <v>6</v>
      </c>
      <c r="H10" s="96">
        <v>22</v>
      </c>
      <c r="I10" s="95">
        <v>3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>
        <v>0</v>
      </c>
      <c r="Q10" s="95">
        <v>0</v>
      </c>
      <c r="R10" s="97">
        <v>0</v>
      </c>
      <c r="S10" s="97">
        <v>0</v>
      </c>
      <c r="T10" s="98">
        <v>7</v>
      </c>
      <c r="U10" s="99">
        <v>0</v>
      </c>
      <c r="V10" s="100">
        <v>0</v>
      </c>
      <c r="W10" s="101">
        <v>0</v>
      </c>
    </row>
    <row r="11" spans="1:23" ht="14.4" hidden="1">
      <c r="A11" s="95">
        <v>161</v>
      </c>
      <c r="B11" s="94" t="s">
        <v>132</v>
      </c>
      <c r="C11" s="94" t="s">
        <v>133</v>
      </c>
      <c r="D11" s="94" t="s">
        <v>134</v>
      </c>
      <c r="E11" s="95">
        <v>1</v>
      </c>
      <c r="F11" s="94" t="s">
        <v>108</v>
      </c>
      <c r="G11" s="95">
        <v>7</v>
      </c>
      <c r="H11" s="96">
        <v>22</v>
      </c>
      <c r="I11" s="95">
        <v>4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7">
        <v>0</v>
      </c>
      <c r="S11" s="97">
        <v>0</v>
      </c>
      <c r="T11" s="98">
        <v>8</v>
      </c>
      <c r="U11" s="99">
        <v>0</v>
      </c>
      <c r="V11" s="100">
        <v>0</v>
      </c>
      <c r="W11" s="101">
        <v>0</v>
      </c>
    </row>
    <row r="12" spans="1:23" ht="14.4" hidden="1">
      <c r="A12" s="95">
        <v>165</v>
      </c>
      <c r="B12" s="94" t="s">
        <v>132</v>
      </c>
      <c r="C12" s="94" t="s">
        <v>133</v>
      </c>
      <c r="D12" s="94" t="s">
        <v>134</v>
      </c>
      <c r="E12" s="95">
        <v>5</v>
      </c>
      <c r="F12" s="94" t="s">
        <v>108</v>
      </c>
      <c r="G12" s="95">
        <v>7</v>
      </c>
      <c r="H12" s="96">
        <v>21</v>
      </c>
      <c r="I12" s="95">
        <v>4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>
        <v>0</v>
      </c>
      <c r="R12" s="97">
        <v>0</v>
      </c>
      <c r="S12" s="97">
        <v>0</v>
      </c>
      <c r="T12" s="98">
        <v>8</v>
      </c>
      <c r="U12" s="99">
        <v>0</v>
      </c>
      <c r="V12" s="100">
        <v>0</v>
      </c>
      <c r="W12" s="101">
        <v>0</v>
      </c>
    </row>
    <row r="13" spans="1:23" ht="14.4" hidden="1">
      <c r="A13" s="95">
        <v>180</v>
      </c>
      <c r="B13" s="94" t="s">
        <v>132</v>
      </c>
      <c r="C13" s="94" t="s">
        <v>133</v>
      </c>
      <c r="D13" s="94" t="s">
        <v>134</v>
      </c>
      <c r="E13" s="95">
        <v>20</v>
      </c>
      <c r="F13" s="94" t="s">
        <v>108</v>
      </c>
      <c r="G13" s="95">
        <v>7</v>
      </c>
      <c r="H13" s="96">
        <v>20</v>
      </c>
      <c r="I13" s="95">
        <v>4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  <c r="Q13" s="95">
        <v>0</v>
      </c>
      <c r="R13" s="97">
        <v>0</v>
      </c>
      <c r="S13" s="97">
        <v>0</v>
      </c>
      <c r="T13" s="98">
        <v>8</v>
      </c>
      <c r="U13" s="99">
        <v>0</v>
      </c>
      <c r="V13" s="100">
        <v>0</v>
      </c>
      <c r="W13" s="101">
        <v>0</v>
      </c>
    </row>
    <row r="14" spans="1:23" ht="14.4" hidden="1">
      <c r="A14" s="95">
        <v>190</v>
      </c>
      <c r="B14" s="94" t="s">
        <v>110</v>
      </c>
      <c r="C14" s="94" t="s">
        <v>133</v>
      </c>
      <c r="D14" s="94" t="s">
        <v>130</v>
      </c>
      <c r="E14" s="95">
        <v>10</v>
      </c>
      <c r="F14" s="94" t="s">
        <v>108</v>
      </c>
      <c r="G14" s="95">
        <v>7</v>
      </c>
      <c r="H14" s="96">
        <v>21</v>
      </c>
      <c r="I14" s="95">
        <v>4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  <c r="P14" s="95">
        <v>0</v>
      </c>
      <c r="Q14" s="95">
        <v>0</v>
      </c>
      <c r="R14" s="97">
        <v>0</v>
      </c>
      <c r="S14" s="97">
        <v>0</v>
      </c>
      <c r="T14" s="98">
        <v>8</v>
      </c>
      <c r="U14" s="99">
        <v>0</v>
      </c>
      <c r="V14" s="100">
        <v>0</v>
      </c>
      <c r="W14" s="101">
        <v>0</v>
      </c>
    </row>
    <row r="15" spans="1:23" ht="14.4" hidden="1">
      <c r="A15" s="95">
        <v>196</v>
      </c>
      <c r="B15" s="94" t="s">
        <v>110</v>
      </c>
      <c r="C15" s="94" t="s">
        <v>133</v>
      </c>
      <c r="D15" s="94" t="s">
        <v>130</v>
      </c>
      <c r="E15" s="95">
        <v>16</v>
      </c>
      <c r="F15" s="94" t="s">
        <v>108</v>
      </c>
      <c r="G15" s="95">
        <v>7</v>
      </c>
      <c r="H15" s="96">
        <v>20</v>
      </c>
      <c r="I15" s="95">
        <v>4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  <c r="Q15" s="95">
        <v>0</v>
      </c>
      <c r="R15" s="97">
        <v>0</v>
      </c>
      <c r="S15" s="97">
        <v>0</v>
      </c>
      <c r="T15" s="98">
        <v>8</v>
      </c>
      <c r="U15" s="99">
        <v>0</v>
      </c>
      <c r="V15" s="100">
        <v>0</v>
      </c>
      <c r="W15" s="101">
        <v>0</v>
      </c>
    </row>
    <row r="16" spans="1:23" ht="14.4" hidden="1">
      <c r="A16" s="95">
        <v>99</v>
      </c>
      <c r="B16" s="94" t="s">
        <v>136</v>
      </c>
      <c r="C16" s="94" t="s">
        <v>129</v>
      </c>
      <c r="D16" s="94" t="s">
        <v>134</v>
      </c>
      <c r="E16" s="95">
        <v>19</v>
      </c>
      <c r="F16" s="94" t="s">
        <v>103</v>
      </c>
      <c r="G16" s="95">
        <v>9</v>
      </c>
      <c r="H16" s="96">
        <v>23</v>
      </c>
      <c r="I16" s="95">
        <v>6</v>
      </c>
      <c r="J16" s="95">
        <v>0</v>
      </c>
      <c r="K16" s="95">
        <v>0</v>
      </c>
      <c r="L16" s="95">
        <v>0</v>
      </c>
      <c r="M16" s="95">
        <v>0</v>
      </c>
      <c r="N16" s="95">
        <v>0</v>
      </c>
      <c r="O16" s="95">
        <v>0</v>
      </c>
      <c r="P16" s="95">
        <v>0</v>
      </c>
      <c r="Q16" s="95">
        <v>0</v>
      </c>
      <c r="R16" s="97">
        <v>0</v>
      </c>
      <c r="S16" s="97">
        <v>0</v>
      </c>
      <c r="T16" s="98">
        <v>10</v>
      </c>
      <c r="U16" s="99">
        <v>0</v>
      </c>
      <c r="V16" s="100">
        <v>0</v>
      </c>
      <c r="W16" s="101">
        <v>0</v>
      </c>
    </row>
    <row r="17" spans="1:23" ht="14.4" hidden="1">
      <c r="A17" s="95">
        <v>174</v>
      </c>
      <c r="B17" s="94" t="s">
        <v>132</v>
      </c>
      <c r="C17" s="94" t="s">
        <v>133</v>
      </c>
      <c r="D17" s="94" t="s">
        <v>134</v>
      </c>
      <c r="E17" s="95">
        <v>14</v>
      </c>
      <c r="F17" s="94" t="s">
        <v>103</v>
      </c>
      <c r="G17" s="95">
        <v>9</v>
      </c>
      <c r="H17" s="96">
        <v>19</v>
      </c>
      <c r="I17" s="95">
        <v>6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7">
        <v>0</v>
      </c>
      <c r="S17" s="97">
        <v>0</v>
      </c>
      <c r="T17" s="98">
        <v>10</v>
      </c>
      <c r="U17" s="99">
        <v>0</v>
      </c>
      <c r="V17" s="100">
        <v>0</v>
      </c>
      <c r="W17" s="101">
        <v>0</v>
      </c>
    </row>
    <row r="18" spans="1:23" ht="14.4" hidden="1">
      <c r="A18" s="95">
        <v>84</v>
      </c>
      <c r="B18" s="94" t="s">
        <v>136</v>
      </c>
      <c r="C18" s="94" t="s">
        <v>129</v>
      </c>
      <c r="D18" s="94" t="s">
        <v>134</v>
      </c>
      <c r="E18" s="95">
        <v>4</v>
      </c>
      <c r="F18" s="94" t="s">
        <v>101</v>
      </c>
      <c r="G18" s="95">
        <v>10</v>
      </c>
      <c r="H18" s="96">
        <v>22</v>
      </c>
      <c r="I18" s="95">
        <v>7</v>
      </c>
      <c r="J18" s="95">
        <v>0</v>
      </c>
      <c r="K18" s="95">
        <v>0</v>
      </c>
      <c r="L18" s="95">
        <v>0</v>
      </c>
      <c r="M18" s="95">
        <v>0</v>
      </c>
      <c r="N18" s="95">
        <v>0</v>
      </c>
      <c r="O18" s="95">
        <v>0</v>
      </c>
      <c r="P18" s="95">
        <v>0</v>
      </c>
      <c r="Q18" s="95">
        <v>0</v>
      </c>
      <c r="R18" s="97">
        <v>0</v>
      </c>
      <c r="S18" s="97">
        <v>0</v>
      </c>
      <c r="T18" s="98">
        <v>11</v>
      </c>
      <c r="U18" s="99">
        <v>0</v>
      </c>
      <c r="V18" s="100">
        <v>0</v>
      </c>
      <c r="W18" s="101">
        <v>0</v>
      </c>
    </row>
    <row r="19" spans="1:23" ht="14.4" hidden="1">
      <c r="A19" s="95">
        <v>202</v>
      </c>
      <c r="B19" s="94" t="s">
        <v>132</v>
      </c>
      <c r="C19" s="94" t="s">
        <v>133</v>
      </c>
      <c r="D19" s="94" t="s">
        <v>134</v>
      </c>
      <c r="E19" s="95">
        <v>22</v>
      </c>
      <c r="F19" s="94" t="s">
        <v>101</v>
      </c>
      <c r="G19" s="95">
        <v>10</v>
      </c>
      <c r="H19" s="96">
        <v>18</v>
      </c>
      <c r="I19" s="95">
        <v>7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  <c r="Q19" s="95">
        <v>0</v>
      </c>
      <c r="R19" s="97">
        <v>0</v>
      </c>
      <c r="S19" s="97">
        <v>0</v>
      </c>
      <c r="T19" s="98">
        <v>11</v>
      </c>
      <c r="U19" s="99">
        <v>0</v>
      </c>
      <c r="V19" s="100">
        <v>0</v>
      </c>
      <c r="W19" s="101">
        <v>0</v>
      </c>
    </row>
    <row r="20" spans="1:23" ht="14.4" hidden="1">
      <c r="A20" s="95">
        <v>170</v>
      </c>
      <c r="B20" s="94" t="s">
        <v>132</v>
      </c>
      <c r="C20" s="94" t="s">
        <v>133</v>
      </c>
      <c r="D20" s="94" t="s">
        <v>134</v>
      </c>
      <c r="E20" s="95">
        <v>10</v>
      </c>
      <c r="F20" s="94" t="s">
        <v>109</v>
      </c>
      <c r="G20" s="95">
        <v>13</v>
      </c>
      <c r="H20" s="96">
        <v>17</v>
      </c>
      <c r="I20" s="95">
        <v>10</v>
      </c>
      <c r="J20" s="95">
        <v>2</v>
      </c>
      <c r="K20" s="95">
        <v>1</v>
      </c>
      <c r="L20" s="95">
        <v>2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7">
        <v>2</v>
      </c>
      <c r="S20" s="97">
        <v>13</v>
      </c>
      <c r="T20" s="98">
        <v>1</v>
      </c>
      <c r="U20" s="99">
        <v>2</v>
      </c>
      <c r="V20" s="100">
        <v>0</v>
      </c>
      <c r="W20" s="27">
        <v>1</v>
      </c>
    </row>
    <row r="21" spans="1:23" ht="14.4" hidden="1">
      <c r="A21" s="95">
        <v>175</v>
      </c>
      <c r="B21" s="94" t="s">
        <v>132</v>
      </c>
      <c r="C21" s="94" t="s">
        <v>133</v>
      </c>
      <c r="D21" s="94" t="s">
        <v>134</v>
      </c>
      <c r="E21" s="95">
        <v>15</v>
      </c>
      <c r="F21" s="94" t="s">
        <v>109</v>
      </c>
      <c r="G21" s="95">
        <v>13</v>
      </c>
      <c r="H21" s="96">
        <v>16</v>
      </c>
      <c r="I21" s="95">
        <v>10</v>
      </c>
      <c r="J21" s="95">
        <v>2</v>
      </c>
      <c r="K21" s="95">
        <v>1</v>
      </c>
      <c r="L21" s="95">
        <v>2</v>
      </c>
      <c r="M21" s="95">
        <v>1</v>
      </c>
      <c r="N21" s="95">
        <v>3</v>
      </c>
      <c r="O21" s="95">
        <v>0.75</v>
      </c>
      <c r="P21" s="95">
        <v>2250</v>
      </c>
      <c r="Q21" s="95">
        <v>1</v>
      </c>
      <c r="R21" s="97">
        <v>2</v>
      </c>
      <c r="S21" s="97">
        <v>13</v>
      </c>
      <c r="T21" s="98">
        <v>1</v>
      </c>
      <c r="U21" s="99">
        <v>2</v>
      </c>
      <c r="V21" s="100">
        <v>225</v>
      </c>
      <c r="W21" s="101">
        <v>0</v>
      </c>
    </row>
    <row r="22" spans="1:23" ht="14.4" hidden="1">
      <c r="A22" s="95">
        <v>178</v>
      </c>
      <c r="B22" s="94" t="s">
        <v>132</v>
      </c>
      <c r="C22" s="94" t="s">
        <v>133</v>
      </c>
      <c r="D22" s="94" t="s">
        <v>134</v>
      </c>
      <c r="E22" s="95">
        <v>18</v>
      </c>
      <c r="F22" s="94" t="s">
        <v>109</v>
      </c>
      <c r="G22" s="95">
        <v>13</v>
      </c>
      <c r="H22" s="96">
        <v>15</v>
      </c>
      <c r="I22" s="95">
        <v>10</v>
      </c>
      <c r="J22" s="95">
        <v>3</v>
      </c>
      <c r="K22" s="95">
        <v>1</v>
      </c>
      <c r="L22" s="95">
        <v>3</v>
      </c>
      <c r="M22" s="95">
        <v>1</v>
      </c>
      <c r="N22" s="95">
        <v>11</v>
      </c>
      <c r="O22" s="95">
        <v>2.75</v>
      </c>
      <c r="P22" s="95">
        <v>8250</v>
      </c>
      <c r="Q22" s="95">
        <v>1</v>
      </c>
      <c r="R22" s="97">
        <v>3</v>
      </c>
      <c r="S22" s="97">
        <v>13</v>
      </c>
      <c r="T22" s="98">
        <v>1</v>
      </c>
      <c r="U22" s="99">
        <v>3</v>
      </c>
      <c r="V22" s="100">
        <v>825</v>
      </c>
      <c r="W22" s="101">
        <v>0</v>
      </c>
    </row>
    <row r="23" spans="1:23" ht="14.4" hidden="1">
      <c r="A23" s="95">
        <v>204</v>
      </c>
      <c r="B23" s="94" t="s">
        <v>132</v>
      </c>
      <c r="C23" s="94" t="s">
        <v>133</v>
      </c>
      <c r="D23" s="94" t="s">
        <v>134</v>
      </c>
      <c r="E23" s="95">
        <v>24</v>
      </c>
      <c r="F23" s="94" t="s">
        <v>109</v>
      </c>
      <c r="G23" s="95">
        <v>13</v>
      </c>
      <c r="H23" s="96">
        <v>14</v>
      </c>
      <c r="I23" s="95">
        <v>10</v>
      </c>
      <c r="J23" s="95">
        <v>1</v>
      </c>
      <c r="K23" s="95">
        <v>1</v>
      </c>
      <c r="L23" s="95">
        <v>1</v>
      </c>
      <c r="M23" s="95">
        <v>1</v>
      </c>
      <c r="N23" s="95">
        <v>1</v>
      </c>
      <c r="O23" s="95">
        <v>0.25</v>
      </c>
      <c r="P23" s="95">
        <v>750</v>
      </c>
      <c r="Q23" s="95">
        <v>1</v>
      </c>
      <c r="R23" s="97">
        <v>1</v>
      </c>
      <c r="S23" s="97">
        <v>12</v>
      </c>
      <c r="T23" s="98">
        <v>2</v>
      </c>
      <c r="U23" s="99">
        <v>0.5</v>
      </c>
      <c r="V23" s="100">
        <v>75</v>
      </c>
      <c r="W23" s="101">
        <v>0</v>
      </c>
    </row>
    <row r="24" spans="1:23" ht="14.4" hidden="1">
      <c r="A24" s="95">
        <v>95</v>
      </c>
      <c r="B24" s="94" t="s">
        <v>136</v>
      </c>
      <c r="C24" s="94" t="s">
        <v>129</v>
      </c>
      <c r="D24" s="94" t="s">
        <v>134</v>
      </c>
      <c r="E24" s="95">
        <v>15</v>
      </c>
      <c r="F24" s="94" t="s">
        <v>88</v>
      </c>
      <c r="G24" s="95">
        <v>14</v>
      </c>
      <c r="H24" s="96">
        <v>21</v>
      </c>
      <c r="I24" s="95">
        <v>11</v>
      </c>
      <c r="J24" s="95">
        <v>1</v>
      </c>
      <c r="K24" s="95">
        <v>1</v>
      </c>
      <c r="L24" s="95">
        <v>1</v>
      </c>
      <c r="M24" s="95">
        <v>1</v>
      </c>
      <c r="N24" s="95">
        <v>1</v>
      </c>
      <c r="O24" s="95">
        <v>0.25</v>
      </c>
      <c r="P24" s="95">
        <v>750</v>
      </c>
      <c r="Q24" s="95">
        <v>1</v>
      </c>
      <c r="R24" s="97">
        <v>1</v>
      </c>
      <c r="S24" s="97">
        <v>14</v>
      </c>
      <c r="T24" s="98">
        <v>1</v>
      </c>
      <c r="U24" s="99">
        <v>1</v>
      </c>
      <c r="V24" s="100">
        <v>68.180000000000007</v>
      </c>
      <c r="W24" s="101">
        <v>0</v>
      </c>
    </row>
    <row r="25" spans="1:23" ht="14.4" hidden="1">
      <c r="A25" s="95">
        <v>122</v>
      </c>
      <c r="B25" s="94" t="s">
        <v>136</v>
      </c>
      <c r="C25" s="94" t="s">
        <v>129</v>
      </c>
      <c r="D25" s="94" t="s">
        <v>134</v>
      </c>
      <c r="E25" s="95">
        <v>22</v>
      </c>
      <c r="F25" s="94" t="s">
        <v>88</v>
      </c>
      <c r="G25" s="95">
        <v>14</v>
      </c>
      <c r="H25" s="96">
        <v>20</v>
      </c>
      <c r="I25" s="95">
        <v>11</v>
      </c>
      <c r="J25" s="95">
        <v>2</v>
      </c>
      <c r="K25" s="95">
        <v>1</v>
      </c>
      <c r="L25" s="95">
        <v>2</v>
      </c>
      <c r="M25" s="95">
        <v>1</v>
      </c>
      <c r="N25" s="95">
        <v>14</v>
      </c>
      <c r="O25" s="95">
        <v>3.5</v>
      </c>
      <c r="P25" s="95">
        <v>10500</v>
      </c>
      <c r="Q25" s="95">
        <v>1</v>
      </c>
      <c r="R25" s="97">
        <v>2</v>
      </c>
      <c r="S25" s="97">
        <v>13</v>
      </c>
      <c r="T25" s="98">
        <v>2</v>
      </c>
      <c r="U25" s="99">
        <v>1</v>
      </c>
      <c r="V25" s="100">
        <v>954.55</v>
      </c>
      <c r="W25" s="101">
        <v>0</v>
      </c>
    </row>
    <row r="26" spans="1:23" ht="14.4">
      <c r="A26" s="95">
        <v>102</v>
      </c>
      <c r="B26" s="94" t="s">
        <v>105</v>
      </c>
      <c r="C26" s="94" t="s">
        <v>129</v>
      </c>
      <c r="D26" s="94" t="s">
        <v>130</v>
      </c>
      <c r="E26" s="95">
        <v>2</v>
      </c>
      <c r="F26" s="94" t="s">
        <v>88</v>
      </c>
      <c r="G26" s="95">
        <v>14</v>
      </c>
      <c r="H26" s="96">
        <v>23</v>
      </c>
      <c r="I26" s="95">
        <v>11</v>
      </c>
      <c r="J26" s="95">
        <v>2</v>
      </c>
      <c r="K26" s="95">
        <v>1</v>
      </c>
      <c r="L26" s="95">
        <v>2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7">
        <v>2</v>
      </c>
      <c r="S26" s="97">
        <v>13</v>
      </c>
      <c r="T26" s="98">
        <v>2</v>
      </c>
      <c r="U26" s="99">
        <v>1</v>
      </c>
      <c r="V26" s="100">
        <v>0</v>
      </c>
      <c r="W26" s="27">
        <v>1</v>
      </c>
    </row>
    <row r="27" spans="1:23" ht="14.4" hidden="1">
      <c r="A27" s="95">
        <v>162</v>
      </c>
      <c r="B27" s="94" t="s">
        <v>132</v>
      </c>
      <c r="C27" s="94" t="s">
        <v>133</v>
      </c>
      <c r="D27" s="94" t="s">
        <v>134</v>
      </c>
      <c r="E27" s="95">
        <v>2</v>
      </c>
      <c r="F27" s="94" t="s">
        <v>88</v>
      </c>
      <c r="G27" s="95">
        <v>14</v>
      </c>
      <c r="H27" s="96">
        <v>13</v>
      </c>
      <c r="I27" s="95">
        <v>11</v>
      </c>
      <c r="J27" s="95">
        <v>0</v>
      </c>
      <c r="K27" s="95">
        <v>0</v>
      </c>
      <c r="L27" s="95">
        <v>0</v>
      </c>
      <c r="M27" s="95">
        <v>1</v>
      </c>
      <c r="N27" s="95">
        <v>1</v>
      </c>
      <c r="O27" s="95">
        <v>0.25</v>
      </c>
      <c r="P27" s="95">
        <v>750</v>
      </c>
      <c r="Q27" s="95">
        <v>1</v>
      </c>
      <c r="R27" s="97">
        <v>0</v>
      </c>
      <c r="S27" s="97">
        <v>0</v>
      </c>
      <c r="T27" s="98">
        <v>15</v>
      </c>
      <c r="U27" s="99">
        <v>0</v>
      </c>
      <c r="V27" s="100">
        <v>68.180000000000007</v>
      </c>
      <c r="W27" s="101">
        <v>0</v>
      </c>
    </row>
    <row r="28" spans="1:23" ht="14.4" hidden="1">
      <c r="A28" s="95">
        <v>167</v>
      </c>
      <c r="B28" s="94" t="s">
        <v>132</v>
      </c>
      <c r="C28" s="94" t="s">
        <v>133</v>
      </c>
      <c r="D28" s="94" t="s">
        <v>134</v>
      </c>
      <c r="E28" s="95">
        <v>7</v>
      </c>
      <c r="F28" s="94" t="s">
        <v>88</v>
      </c>
      <c r="G28" s="95">
        <v>14</v>
      </c>
      <c r="H28" s="96">
        <v>12</v>
      </c>
      <c r="I28" s="95">
        <v>11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1</v>
      </c>
      <c r="R28" s="97">
        <v>0</v>
      </c>
      <c r="S28" s="97">
        <v>0</v>
      </c>
      <c r="T28" s="98">
        <v>15</v>
      </c>
      <c r="U28" s="99">
        <v>0</v>
      </c>
      <c r="V28" s="100">
        <v>0</v>
      </c>
      <c r="W28" s="101">
        <v>0</v>
      </c>
    </row>
    <row r="29" spans="1:23" ht="14.4" hidden="1">
      <c r="A29" s="95">
        <v>168</v>
      </c>
      <c r="B29" s="94" t="s">
        <v>132</v>
      </c>
      <c r="C29" s="94" t="s">
        <v>133</v>
      </c>
      <c r="D29" s="94" t="s">
        <v>134</v>
      </c>
      <c r="E29" s="95">
        <v>8</v>
      </c>
      <c r="F29" s="94" t="s">
        <v>88</v>
      </c>
      <c r="G29" s="95">
        <v>14</v>
      </c>
      <c r="H29" s="96">
        <v>11</v>
      </c>
      <c r="I29" s="95">
        <v>11</v>
      </c>
      <c r="J29" s="95">
        <v>2</v>
      </c>
      <c r="K29" s="95">
        <v>1</v>
      </c>
      <c r="L29" s="95">
        <v>2</v>
      </c>
      <c r="M29" s="95">
        <v>1</v>
      </c>
      <c r="N29" s="95">
        <v>5</v>
      </c>
      <c r="O29" s="95">
        <v>1.25</v>
      </c>
      <c r="P29" s="95">
        <v>3750</v>
      </c>
      <c r="Q29" s="95">
        <v>1</v>
      </c>
      <c r="R29" s="97">
        <v>2</v>
      </c>
      <c r="S29" s="97">
        <v>13</v>
      </c>
      <c r="T29" s="98">
        <v>2</v>
      </c>
      <c r="U29" s="99">
        <v>1</v>
      </c>
      <c r="V29" s="100">
        <v>340.91</v>
      </c>
      <c r="W29" s="101">
        <v>0</v>
      </c>
    </row>
    <row r="30" spans="1:23" ht="14.4" hidden="1">
      <c r="A30" s="95">
        <v>171</v>
      </c>
      <c r="B30" s="94" t="s">
        <v>132</v>
      </c>
      <c r="C30" s="94" t="s">
        <v>133</v>
      </c>
      <c r="D30" s="94" t="s">
        <v>134</v>
      </c>
      <c r="E30" s="95">
        <v>11</v>
      </c>
      <c r="F30" s="94" t="s">
        <v>88</v>
      </c>
      <c r="G30" s="95">
        <v>14</v>
      </c>
      <c r="H30" s="96">
        <v>10</v>
      </c>
      <c r="I30" s="95">
        <v>11</v>
      </c>
      <c r="J30" s="95">
        <v>0</v>
      </c>
      <c r="K30" s="95">
        <v>0</v>
      </c>
      <c r="L30" s="95">
        <v>0</v>
      </c>
      <c r="M30" s="95">
        <v>1</v>
      </c>
      <c r="N30" s="95">
        <v>10</v>
      </c>
      <c r="O30" s="95">
        <v>2.5</v>
      </c>
      <c r="P30" s="95">
        <v>7500</v>
      </c>
      <c r="Q30" s="95">
        <v>1</v>
      </c>
      <c r="R30" s="97">
        <v>0</v>
      </c>
      <c r="S30" s="97">
        <v>0</v>
      </c>
      <c r="T30" s="98">
        <v>15</v>
      </c>
      <c r="U30" s="99">
        <v>0</v>
      </c>
      <c r="V30" s="100">
        <v>681.82</v>
      </c>
      <c r="W30" s="101">
        <v>0</v>
      </c>
    </row>
    <row r="31" spans="1:23" ht="14.4" hidden="1">
      <c r="A31" s="95">
        <v>201</v>
      </c>
      <c r="B31" s="94" t="s">
        <v>132</v>
      </c>
      <c r="C31" s="94" t="s">
        <v>133</v>
      </c>
      <c r="D31" s="94" t="s">
        <v>134</v>
      </c>
      <c r="E31" s="95">
        <v>21</v>
      </c>
      <c r="F31" s="94" t="s">
        <v>88</v>
      </c>
      <c r="G31" s="95">
        <v>14</v>
      </c>
      <c r="H31" s="96">
        <v>9</v>
      </c>
      <c r="I31" s="95">
        <v>11</v>
      </c>
      <c r="J31" s="95">
        <v>3</v>
      </c>
      <c r="K31" s="95">
        <v>1</v>
      </c>
      <c r="L31" s="95">
        <v>3</v>
      </c>
      <c r="M31" s="95">
        <v>1</v>
      </c>
      <c r="N31" s="95">
        <v>8</v>
      </c>
      <c r="O31" s="95">
        <v>2</v>
      </c>
      <c r="P31" s="95">
        <v>6000</v>
      </c>
      <c r="Q31" s="95">
        <v>1</v>
      </c>
      <c r="R31" s="97">
        <v>3</v>
      </c>
      <c r="S31" s="97">
        <v>12</v>
      </c>
      <c r="T31" s="98">
        <v>3</v>
      </c>
      <c r="U31" s="99">
        <v>1</v>
      </c>
      <c r="V31" s="100">
        <v>545.45000000000005</v>
      </c>
      <c r="W31" s="101">
        <v>0</v>
      </c>
    </row>
    <row r="32" spans="1:23" ht="14.4" hidden="1">
      <c r="A32" s="95">
        <v>203</v>
      </c>
      <c r="B32" s="94" t="s">
        <v>132</v>
      </c>
      <c r="C32" s="94" t="s">
        <v>133</v>
      </c>
      <c r="D32" s="94" t="s">
        <v>134</v>
      </c>
      <c r="E32" s="95">
        <v>23</v>
      </c>
      <c r="F32" s="94" t="s">
        <v>88</v>
      </c>
      <c r="G32" s="95">
        <v>14</v>
      </c>
      <c r="H32" s="96">
        <v>8</v>
      </c>
      <c r="I32" s="95">
        <v>11</v>
      </c>
      <c r="J32" s="95">
        <v>1</v>
      </c>
      <c r="K32" s="95">
        <v>1</v>
      </c>
      <c r="L32" s="95">
        <v>1</v>
      </c>
      <c r="M32" s="95">
        <v>1</v>
      </c>
      <c r="N32" s="95">
        <v>4</v>
      </c>
      <c r="O32" s="95">
        <v>1</v>
      </c>
      <c r="P32" s="95">
        <v>3000</v>
      </c>
      <c r="Q32" s="95">
        <v>1</v>
      </c>
      <c r="R32" s="97">
        <v>1</v>
      </c>
      <c r="S32" s="97">
        <v>13</v>
      </c>
      <c r="T32" s="98">
        <v>2</v>
      </c>
      <c r="U32" s="99">
        <v>0.5</v>
      </c>
      <c r="V32" s="100">
        <v>272.73</v>
      </c>
      <c r="W32" s="101">
        <v>0</v>
      </c>
    </row>
    <row r="33" spans="1:23" ht="14.4" hidden="1">
      <c r="A33" s="95">
        <v>2</v>
      </c>
      <c r="B33" s="94" t="s">
        <v>137</v>
      </c>
      <c r="C33" s="94" t="s">
        <v>135</v>
      </c>
      <c r="D33" s="94" t="s">
        <v>134</v>
      </c>
      <c r="E33" s="95">
        <v>2</v>
      </c>
      <c r="F33" s="94" t="s">
        <v>65</v>
      </c>
      <c r="G33" s="95">
        <v>15</v>
      </c>
      <c r="H33" s="95">
        <v>24</v>
      </c>
      <c r="I33" s="95">
        <v>12</v>
      </c>
      <c r="J33" s="95">
        <v>1</v>
      </c>
      <c r="K33" s="95">
        <v>1</v>
      </c>
      <c r="L33" s="95">
        <v>1</v>
      </c>
      <c r="M33" s="95">
        <v>1</v>
      </c>
      <c r="N33" s="95">
        <v>36</v>
      </c>
      <c r="O33" s="95">
        <v>9</v>
      </c>
      <c r="P33" s="95">
        <v>27000</v>
      </c>
      <c r="Q33" s="95">
        <v>1</v>
      </c>
      <c r="R33" s="97">
        <v>1</v>
      </c>
      <c r="S33" s="97">
        <v>15</v>
      </c>
      <c r="T33" s="98">
        <v>1</v>
      </c>
      <c r="U33" s="99">
        <v>1</v>
      </c>
      <c r="V33" s="103">
        <v>2250</v>
      </c>
      <c r="W33" s="101">
        <v>0</v>
      </c>
    </row>
    <row r="34" spans="1:23" ht="14.4" hidden="1">
      <c r="A34" s="95">
        <v>9</v>
      </c>
      <c r="B34" s="94" t="s">
        <v>137</v>
      </c>
      <c r="C34" s="94" t="s">
        <v>135</v>
      </c>
      <c r="D34" s="94" t="s">
        <v>134</v>
      </c>
      <c r="E34" s="95">
        <v>9</v>
      </c>
      <c r="F34" s="94" t="s">
        <v>65</v>
      </c>
      <c r="G34" s="95">
        <v>15</v>
      </c>
      <c r="H34" s="95">
        <v>23</v>
      </c>
      <c r="I34" s="95">
        <v>12</v>
      </c>
      <c r="J34" s="95">
        <v>1</v>
      </c>
      <c r="K34" s="95">
        <v>1</v>
      </c>
      <c r="L34" s="95">
        <v>1</v>
      </c>
      <c r="M34" s="95">
        <v>1</v>
      </c>
      <c r="N34" s="95">
        <v>23</v>
      </c>
      <c r="O34" s="95">
        <v>5.75</v>
      </c>
      <c r="P34" s="95">
        <v>17250</v>
      </c>
      <c r="Q34" s="95">
        <v>1</v>
      </c>
      <c r="R34" s="97">
        <v>1</v>
      </c>
      <c r="S34" s="97">
        <v>13</v>
      </c>
      <c r="T34" s="98">
        <v>3</v>
      </c>
      <c r="U34" s="99">
        <v>0.33333333300000001</v>
      </c>
      <c r="V34" s="100">
        <v>1437.5</v>
      </c>
      <c r="W34" s="101">
        <v>0</v>
      </c>
    </row>
    <row r="35" spans="1:23" ht="14.4" hidden="1">
      <c r="A35" s="95">
        <v>42</v>
      </c>
      <c r="B35" s="94" t="s">
        <v>137</v>
      </c>
      <c r="C35" s="94" t="s">
        <v>135</v>
      </c>
      <c r="D35" s="94" t="s">
        <v>134</v>
      </c>
      <c r="E35" s="95">
        <v>22</v>
      </c>
      <c r="F35" s="94" t="s">
        <v>65</v>
      </c>
      <c r="G35" s="95">
        <v>15</v>
      </c>
      <c r="H35" s="95">
        <v>22</v>
      </c>
      <c r="I35" s="95">
        <v>12</v>
      </c>
      <c r="J35" s="95">
        <v>2</v>
      </c>
      <c r="K35" s="95">
        <v>1</v>
      </c>
      <c r="L35" s="95">
        <v>2</v>
      </c>
      <c r="M35" s="95">
        <v>1</v>
      </c>
      <c r="N35" s="95">
        <v>14</v>
      </c>
      <c r="O35" s="95">
        <v>3.5</v>
      </c>
      <c r="P35" s="95">
        <v>10500</v>
      </c>
      <c r="Q35" s="95">
        <v>1</v>
      </c>
      <c r="R35" s="97">
        <v>2</v>
      </c>
      <c r="S35" s="97">
        <v>13</v>
      </c>
      <c r="T35" s="98">
        <v>3</v>
      </c>
      <c r="U35" s="99">
        <v>0.66666666699999999</v>
      </c>
      <c r="V35" s="100">
        <v>875</v>
      </c>
      <c r="W35" s="101">
        <v>0</v>
      </c>
    </row>
    <row r="36" spans="1:23" ht="14.4" hidden="1">
      <c r="A36" s="95">
        <v>90</v>
      </c>
      <c r="B36" s="94" t="s">
        <v>136</v>
      </c>
      <c r="C36" s="94" t="s">
        <v>129</v>
      </c>
      <c r="D36" s="94" t="s">
        <v>134</v>
      </c>
      <c r="E36" s="95">
        <v>10</v>
      </c>
      <c r="F36" s="94" t="s">
        <v>65</v>
      </c>
      <c r="G36" s="95">
        <v>15</v>
      </c>
      <c r="H36" s="96">
        <v>19</v>
      </c>
      <c r="I36" s="95">
        <v>12</v>
      </c>
      <c r="J36" s="95">
        <v>4</v>
      </c>
      <c r="K36" s="95">
        <v>1</v>
      </c>
      <c r="L36" s="95">
        <v>4</v>
      </c>
      <c r="M36" s="95">
        <v>1</v>
      </c>
      <c r="N36" s="95">
        <v>3</v>
      </c>
      <c r="O36" s="95">
        <v>0.75</v>
      </c>
      <c r="P36" s="95">
        <v>2250</v>
      </c>
      <c r="Q36" s="95">
        <v>1</v>
      </c>
      <c r="R36" s="97">
        <v>4</v>
      </c>
      <c r="S36" s="97">
        <v>13</v>
      </c>
      <c r="T36" s="98">
        <v>3</v>
      </c>
      <c r="U36" s="99">
        <v>1.3333333329999999</v>
      </c>
      <c r="V36" s="100">
        <v>187.5</v>
      </c>
      <c r="W36" s="101">
        <v>0</v>
      </c>
    </row>
    <row r="37" spans="1:23" ht="14.4" hidden="1">
      <c r="A37" s="95">
        <v>163</v>
      </c>
      <c r="B37" s="94" t="s">
        <v>132</v>
      </c>
      <c r="C37" s="94" t="s">
        <v>133</v>
      </c>
      <c r="D37" s="94" t="s">
        <v>134</v>
      </c>
      <c r="E37" s="95">
        <v>3</v>
      </c>
      <c r="F37" s="94" t="s">
        <v>65</v>
      </c>
      <c r="G37" s="95">
        <v>15</v>
      </c>
      <c r="H37" s="96">
        <v>7</v>
      </c>
      <c r="I37" s="95">
        <v>12</v>
      </c>
      <c r="J37" s="95">
        <v>0</v>
      </c>
      <c r="K37" s="95">
        <v>0</v>
      </c>
      <c r="L37" s="95">
        <v>0</v>
      </c>
      <c r="M37" s="95">
        <v>1</v>
      </c>
      <c r="N37" s="95">
        <v>9</v>
      </c>
      <c r="O37" s="95">
        <v>2.25</v>
      </c>
      <c r="P37" s="95">
        <v>6750</v>
      </c>
      <c r="Q37" s="95">
        <v>1</v>
      </c>
      <c r="R37" s="97">
        <v>0</v>
      </c>
      <c r="S37" s="97">
        <v>0</v>
      </c>
      <c r="T37" s="98">
        <v>16</v>
      </c>
      <c r="U37" s="99">
        <v>0</v>
      </c>
      <c r="V37" s="100">
        <v>562.5</v>
      </c>
      <c r="W37" s="101">
        <v>0</v>
      </c>
    </row>
    <row r="38" spans="1:23" ht="14.4" hidden="1">
      <c r="A38" s="95">
        <v>169</v>
      </c>
      <c r="B38" s="94" t="s">
        <v>132</v>
      </c>
      <c r="C38" s="94" t="s">
        <v>133</v>
      </c>
      <c r="D38" s="94" t="s">
        <v>134</v>
      </c>
      <c r="E38" s="95">
        <v>9</v>
      </c>
      <c r="F38" s="94" t="s">
        <v>65</v>
      </c>
      <c r="G38" s="95">
        <v>15</v>
      </c>
      <c r="H38" s="96">
        <v>6</v>
      </c>
      <c r="I38" s="95">
        <v>12</v>
      </c>
      <c r="J38" s="95">
        <v>2</v>
      </c>
      <c r="K38" s="95">
        <v>1</v>
      </c>
      <c r="L38" s="95">
        <v>2</v>
      </c>
      <c r="M38" s="95">
        <v>1</v>
      </c>
      <c r="N38" s="95">
        <v>17</v>
      </c>
      <c r="O38" s="95">
        <v>4.25</v>
      </c>
      <c r="P38" s="95">
        <v>12750</v>
      </c>
      <c r="Q38" s="95">
        <v>1</v>
      </c>
      <c r="R38" s="97">
        <v>2</v>
      </c>
      <c r="S38" s="97">
        <v>13</v>
      </c>
      <c r="T38" s="98">
        <v>3</v>
      </c>
      <c r="U38" s="99">
        <v>0.66666666699999999</v>
      </c>
      <c r="V38" s="100">
        <v>1062.5</v>
      </c>
      <c r="W38" s="101">
        <v>0</v>
      </c>
    </row>
    <row r="39" spans="1:23" ht="14.4" hidden="1">
      <c r="A39" s="95">
        <v>172</v>
      </c>
      <c r="B39" s="94" t="s">
        <v>132</v>
      </c>
      <c r="C39" s="94" t="s">
        <v>133</v>
      </c>
      <c r="D39" s="94" t="s">
        <v>134</v>
      </c>
      <c r="E39" s="95">
        <v>12</v>
      </c>
      <c r="F39" s="94" t="s">
        <v>65</v>
      </c>
      <c r="G39" s="95">
        <v>15</v>
      </c>
      <c r="H39" s="96">
        <v>5</v>
      </c>
      <c r="I39" s="95">
        <v>12</v>
      </c>
      <c r="J39" s="95">
        <v>3</v>
      </c>
      <c r="K39" s="95">
        <v>1</v>
      </c>
      <c r="L39" s="95">
        <v>3</v>
      </c>
      <c r="M39" s="95">
        <v>1</v>
      </c>
      <c r="N39" s="95">
        <v>16</v>
      </c>
      <c r="O39" s="95">
        <v>4</v>
      </c>
      <c r="P39" s="95">
        <v>12000</v>
      </c>
      <c r="Q39" s="95">
        <v>1</v>
      </c>
      <c r="R39" s="97">
        <v>3</v>
      </c>
      <c r="S39" s="97">
        <v>14</v>
      </c>
      <c r="T39" s="98">
        <v>2</v>
      </c>
      <c r="U39" s="99">
        <v>1.5</v>
      </c>
      <c r="V39" s="100">
        <v>1000</v>
      </c>
      <c r="W39" s="101">
        <v>0</v>
      </c>
    </row>
    <row r="40" spans="1:23" ht="14.4" hidden="1">
      <c r="A40" s="95">
        <v>173</v>
      </c>
      <c r="B40" s="94" t="s">
        <v>132</v>
      </c>
      <c r="C40" s="94" t="s">
        <v>133</v>
      </c>
      <c r="D40" s="94" t="s">
        <v>134</v>
      </c>
      <c r="E40" s="95">
        <v>13</v>
      </c>
      <c r="F40" s="94" t="s">
        <v>65</v>
      </c>
      <c r="G40" s="95">
        <v>15</v>
      </c>
      <c r="H40" s="96">
        <v>4</v>
      </c>
      <c r="I40" s="95">
        <v>12</v>
      </c>
      <c r="J40" s="95">
        <v>1</v>
      </c>
      <c r="K40" s="95">
        <v>1</v>
      </c>
      <c r="L40" s="95">
        <v>1</v>
      </c>
      <c r="M40" s="95">
        <v>1</v>
      </c>
      <c r="N40" s="95">
        <v>8</v>
      </c>
      <c r="O40" s="95">
        <v>2</v>
      </c>
      <c r="P40" s="95">
        <v>6000</v>
      </c>
      <c r="Q40" s="95">
        <v>1</v>
      </c>
      <c r="R40" s="97">
        <v>1</v>
      </c>
      <c r="S40" s="97">
        <v>13</v>
      </c>
      <c r="T40" s="98">
        <v>3</v>
      </c>
      <c r="U40" s="99">
        <v>0.33333333300000001</v>
      </c>
      <c r="V40" s="100">
        <v>500</v>
      </c>
      <c r="W40" s="101">
        <v>0</v>
      </c>
    </row>
    <row r="41" spans="1:23" ht="14.4" hidden="1">
      <c r="A41" s="95">
        <v>6</v>
      </c>
      <c r="B41" s="94" t="s">
        <v>137</v>
      </c>
      <c r="C41" s="94" t="s">
        <v>135</v>
      </c>
      <c r="D41" s="94" t="s">
        <v>134</v>
      </c>
      <c r="E41" s="95">
        <v>6</v>
      </c>
      <c r="F41" s="94" t="s">
        <v>71</v>
      </c>
      <c r="G41" s="95">
        <v>16</v>
      </c>
      <c r="H41" s="95">
        <v>21</v>
      </c>
      <c r="I41" s="95">
        <v>13</v>
      </c>
      <c r="J41" s="95">
        <v>3</v>
      </c>
      <c r="K41" s="95">
        <v>2</v>
      </c>
      <c r="L41" s="95">
        <v>1.5</v>
      </c>
      <c r="M41" s="95">
        <v>1</v>
      </c>
      <c r="N41" s="95">
        <v>20</v>
      </c>
      <c r="O41" s="95">
        <v>5</v>
      </c>
      <c r="P41" s="95">
        <v>15000</v>
      </c>
      <c r="Q41" s="95">
        <v>1</v>
      </c>
      <c r="R41" s="97">
        <v>3</v>
      </c>
      <c r="S41" s="97">
        <v>13</v>
      </c>
      <c r="T41" s="98">
        <v>4</v>
      </c>
      <c r="U41" s="99">
        <v>0.75</v>
      </c>
      <c r="V41" s="100">
        <v>1153.8499999999999</v>
      </c>
      <c r="W41" s="101">
        <v>0</v>
      </c>
    </row>
    <row r="42" spans="1:23" ht="14.4" hidden="1">
      <c r="A42" s="95">
        <v>8</v>
      </c>
      <c r="B42" s="94" t="s">
        <v>137</v>
      </c>
      <c r="C42" s="94" t="s">
        <v>135</v>
      </c>
      <c r="D42" s="94" t="s">
        <v>134</v>
      </c>
      <c r="E42" s="95">
        <v>8</v>
      </c>
      <c r="F42" s="94" t="s">
        <v>71</v>
      </c>
      <c r="G42" s="95">
        <v>16</v>
      </c>
      <c r="H42" s="95">
        <v>20</v>
      </c>
      <c r="I42" s="95">
        <v>13</v>
      </c>
      <c r="J42" s="95">
        <v>3</v>
      </c>
      <c r="K42" s="95">
        <v>2</v>
      </c>
      <c r="L42" s="95">
        <v>1.5</v>
      </c>
      <c r="M42" s="95">
        <v>1</v>
      </c>
      <c r="N42" s="95">
        <v>9</v>
      </c>
      <c r="O42" s="95">
        <v>2.25</v>
      </c>
      <c r="P42" s="95">
        <v>6750</v>
      </c>
      <c r="Q42" s="95">
        <v>1</v>
      </c>
      <c r="R42" s="97">
        <v>3</v>
      </c>
      <c r="S42" s="97">
        <v>13</v>
      </c>
      <c r="T42" s="98">
        <v>4</v>
      </c>
      <c r="U42" s="99">
        <v>0.75</v>
      </c>
      <c r="V42" s="100">
        <v>519.23</v>
      </c>
      <c r="W42" s="101">
        <v>0</v>
      </c>
    </row>
    <row r="43" spans="1:23" ht="14.4" hidden="1">
      <c r="A43" s="95">
        <v>14</v>
      </c>
      <c r="B43" s="94" t="s">
        <v>137</v>
      </c>
      <c r="C43" s="94" t="s">
        <v>135</v>
      </c>
      <c r="D43" s="94" t="s">
        <v>134</v>
      </c>
      <c r="E43" s="95">
        <v>14</v>
      </c>
      <c r="F43" s="94" t="s">
        <v>71</v>
      </c>
      <c r="G43" s="95">
        <v>16</v>
      </c>
      <c r="H43" s="95">
        <v>19</v>
      </c>
      <c r="I43" s="95">
        <v>13</v>
      </c>
      <c r="J43" s="95">
        <v>2</v>
      </c>
      <c r="K43" s="95">
        <v>1</v>
      </c>
      <c r="L43" s="95">
        <v>2</v>
      </c>
      <c r="M43" s="95">
        <v>1</v>
      </c>
      <c r="N43" s="95">
        <v>26</v>
      </c>
      <c r="O43" s="95">
        <v>6.5</v>
      </c>
      <c r="P43" s="95">
        <v>19500</v>
      </c>
      <c r="Q43" s="95">
        <v>1</v>
      </c>
      <c r="R43" s="97">
        <v>2</v>
      </c>
      <c r="S43" s="97">
        <v>15</v>
      </c>
      <c r="T43" s="98">
        <v>2</v>
      </c>
      <c r="U43" s="99">
        <v>1</v>
      </c>
      <c r="V43" s="100">
        <v>1500</v>
      </c>
      <c r="W43" s="101">
        <v>0</v>
      </c>
    </row>
    <row r="44" spans="1:23" ht="14.4" hidden="1">
      <c r="A44" s="95">
        <v>17</v>
      </c>
      <c r="B44" s="94" t="s">
        <v>137</v>
      </c>
      <c r="C44" s="94" t="s">
        <v>135</v>
      </c>
      <c r="D44" s="94" t="s">
        <v>134</v>
      </c>
      <c r="E44" s="95">
        <v>17</v>
      </c>
      <c r="F44" s="94" t="s">
        <v>71</v>
      </c>
      <c r="G44" s="95">
        <v>16</v>
      </c>
      <c r="H44" s="95">
        <v>18</v>
      </c>
      <c r="I44" s="95">
        <v>13</v>
      </c>
      <c r="J44" s="95">
        <v>0</v>
      </c>
      <c r="K44" s="95">
        <v>0</v>
      </c>
      <c r="L44" s="95">
        <v>0</v>
      </c>
      <c r="M44" s="95">
        <v>1</v>
      </c>
      <c r="N44" s="95">
        <v>12</v>
      </c>
      <c r="O44" s="95">
        <v>3</v>
      </c>
      <c r="P44" s="95">
        <v>9000</v>
      </c>
      <c r="Q44" s="95">
        <v>1</v>
      </c>
      <c r="R44" s="97">
        <v>0</v>
      </c>
      <c r="S44" s="97">
        <v>0</v>
      </c>
      <c r="T44" s="98">
        <v>17</v>
      </c>
      <c r="U44" s="99">
        <v>0</v>
      </c>
      <c r="V44" s="100">
        <v>692.31</v>
      </c>
      <c r="W44" s="101">
        <v>0</v>
      </c>
    </row>
    <row r="45" spans="1:23" ht="14.4" hidden="1">
      <c r="A45" s="95">
        <v>41</v>
      </c>
      <c r="B45" s="94" t="s">
        <v>137</v>
      </c>
      <c r="C45" s="94" t="s">
        <v>135</v>
      </c>
      <c r="D45" s="94" t="s">
        <v>134</v>
      </c>
      <c r="E45" s="95">
        <v>21</v>
      </c>
      <c r="F45" s="94" t="s">
        <v>71</v>
      </c>
      <c r="G45" s="95">
        <v>16</v>
      </c>
      <c r="H45" s="95">
        <v>17</v>
      </c>
      <c r="I45" s="95">
        <v>13</v>
      </c>
      <c r="J45" s="95">
        <v>2</v>
      </c>
      <c r="K45" s="95">
        <v>2</v>
      </c>
      <c r="L45" s="95">
        <v>1</v>
      </c>
      <c r="M45" s="95">
        <v>1</v>
      </c>
      <c r="N45" s="95">
        <v>26</v>
      </c>
      <c r="O45" s="95">
        <v>6.5</v>
      </c>
      <c r="P45" s="95">
        <v>19500</v>
      </c>
      <c r="Q45" s="95">
        <v>1</v>
      </c>
      <c r="R45" s="97">
        <v>2</v>
      </c>
      <c r="S45" s="97">
        <v>13</v>
      </c>
      <c r="T45" s="98">
        <v>4</v>
      </c>
      <c r="U45" s="99">
        <v>0.5</v>
      </c>
      <c r="V45" s="100">
        <v>1500</v>
      </c>
      <c r="W45" s="101">
        <v>0</v>
      </c>
    </row>
    <row r="46" spans="1:23" ht="14.4" hidden="1">
      <c r="A46" s="95">
        <v>86</v>
      </c>
      <c r="B46" s="94" t="s">
        <v>136</v>
      </c>
      <c r="C46" s="94" t="s">
        <v>129</v>
      </c>
      <c r="D46" s="94" t="s">
        <v>134</v>
      </c>
      <c r="E46" s="95">
        <v>6</v>
      </c>
      <c r="F46" s="94" t="s">
        <v>71</v>
      </c>
      <c r="G46" s="95">
        <v>16</v>
      </c>
      <c r="H46" s="96">
        <v>18</v>
      </c>
      <c r="I46" s="95">
        <v>13</v>
      </c>
      <c r="J46" s="95">
        <v>2</v>
      </c>
      <c r="K46" s="95">
        <v>1</v>
      </c>
      <c r="L46" s="95">
        <v>2</v>
      </c>
      <c r="M46" s="95">
        <v>1</v>
      </c>
      <c r="N46" s="95">
        <v>41</v>
      </c>
      <c r="O46" s="95">
        <v>10.25</v>
      </c>
      <c r="P46" s="95">
        <v>30750</v>
      </c>
      <c r="Q46" s="95">
        <v>1</v>
      </c>
      <c r="R46" s="97">
        <v>2</v>
      </c>
      <c r="S46" s="97">
        <v>13</v>
      </c>
      <c r="T46" s="98">
        <v>4</v>
      </c>
      <c r="U46" s="99">
        <v>0.5</v>
      </c>
      <c r="V46" s="100">
        <v>2365.38</v>
      </c>
      <c r="W46" s="101">
        <v>0</v>
      </c>
    </row>
    <row r="47" spans="1:23" ht="14.4" hidden="1">
      <c r="A47" s="95">
        <v>97</v>
      </c>
      <c r="B47" s="94" t="s">
        <v>136</v>
      </c>
      <c r="C47" s="94" t="s">
        <v>129</v>
      </c>
      <c r="D47" s="94" t="s">
        <v>134</v>
      </c>
      <c r="E47" s="95">
        <v>17</v>
      </c>
      <c r="F47" s="94" t="s">
        <v>71</v>
      </c>
      <c r="G47" s="95">
        <v>16</v>
      </c>
      <c r="H47" s="96">
        <v>17</v>
      </c>
      <c r="I47" s="95">
        <v>13</v>
      </c>
      <c r="J47" s="95">
        <v>1</v>
      </c>
      <c r="K47" s="95">
        <v>1</v>
      </c>
      <c r="L47" s="95">
        <v>1</v>
      </c>
      <c r="M47" s="95">
        <v>1</v>
      </c>
      <c r="N47" s="95">
        <v>26</v>
      </c>
      <c r="O47" s="95">
        <v>6.5</v>
      </c>
      <c r="P47" s="95">
        <v>19500</v>
      </c>
      <c r="Q47" s="95">
        <v>1</v>
      </c>
      <c r="R47" s="97">
        <v>1</v>
      </c>
      <c r="S47" s="97">
        <v>15</v>
      </c>
      <c r="T47" s="98">
        <v>2</v>
      </c>
      <c r="U47" s="99">
        <v>0.5</v>
      </c>
      <c r="V47" s="100">
        <v>1500</v>
      </c>
      <c r="W47" s="101">
        <v>0</v>
      </c>
    </row>
    <row r="48" spans="1:23" ht="14.4" hidden="1">
      <c r="A48" s="95">
        <v>81</v>
      </c>
      <c r="B48" s="94" t="s">
        <v>136</v>
      </c>
      <c r="C48" s="94" t="s">
        <v>129</v>
      </c>
      <c r="D48" s="94" t="s">
        <v>134</v>
      </c>
      <c r="E48" s="95">
        <v>1</v>
      </c>
      <c r="F48" s="94" t="s">
        <v>63</v>
      </c>
      <c r="G48" s="95">
        <v>17</v>
      </c>
      <c r="H48" s="96">
        <v>16</v>
      </c>
      <c r="I48" s="95">
        <v>14</v>
      </c>
      <c r="J48" s="95">
        <v>3</v>
      </c>
      <c r="K48" s="95">
        <v>1</v>
      </c>
      <c r="L48" s="95">
        <v>3</v>
      </c>
      <c r="M48" s="95">
        <v>1</v>
      </c>
      <c r="N48" s="95">
        <v>21</v>
      </c>
      <c r="O48" s="95">
        <v>5.25</v>
      </c>
      <c r="P48" s="95">
        <v>15750</v>
      </c>
      <c r="Q48" s="95">
        <v>1</v>
      </c>
      <c r="R48" s="97">
        <v>3</v>
      </c>
      <c r="S48" s="97">
        <v>12</v>
      </c>
      <c r="T48" s="98">
        <v>6</v>
      </c>
      <c r="U48" s="99">
        <v>0.5</v>
      </c>
      <c r="V48" s="100">
        <v>1125</v>
      </c>
      <c r="W48" s="101">
        <v>0</v>
      </c>
    </row>
    <row r="49" spans="1:23" ht="14.4">
      <c r="A49" s="95">
        <v>104</v>
      </c>
      <c r="B49" s="94" t="s">
        <v>105</v>
      </c>
      <c r="C49" s="94" t="s">
        <v>129</v>
      </c>
      <c r="D49" s="94" t="s">
        <v>130</v>
      </c>
      <c r="E49" s="95">
        <v>4</v>
      </c>
      <c r="F49" s="94" t="s">
        <v>71</v>
      </c>
      <c r="G49" s="95">
        <v>16</v>
      </c>
      <c r="H49" s="96">
        <v>22</v>
      </c>
      <c r="I49" s="95">
        <v>13</v>
      </c>
      <c r="J49" s="95">
        <v>5</v>
      </c>
      <c r="K49" s="95">
        <v>2</v>
      </c>
      <c r="L49" s="95">
        <v>2.5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7">
        <v>5</v>
      </c>
      <c r="S49" s="97">
        <v>12</v>
      </c>
      <c r="T49" s="98">
        <v>5</v>
      </c>
      <c r="U49" s="99">
        <v>1</v>
      </c>
      <c r="V49" s="100">
        <v>0</v>
      </c>
      <c r="W49" s="27">
        <v>1</v>
      </c>
    </row>
    <row r="50" spans="1:23" ht="14.4" hidden="1">
      <c r="A50" s="95">
        <v>176</v>
      </c>
      <c r="B50" s="94" t="s">
        <v>132</v>
      </c>
      <c r="C50" s="94" t="s">
        <v>133</v>
      </c>
      <c r="D50" s="94" t="s">
        <v>134</v>
      </c>
      <c r="E50" s="95">
        <v>16</v>
      </c>
      <c r="F50" s="94" t="s">
        <v>71</v>
      </c>
      <c r="G50" s="95">
        <v>16</v>
      </c>
      <c r="H50" s="96">
        <v>3</v>
      </c>
      <c r="I50" s="95">
        <v>13</v>
      </c>
      <c r="J50" s="95">
        <v>2</v>
      </c>
      <c r="K50" s="95">
        <v>1</v>
      </c>
      <c r="L50" s="95">
        <v>2</v>
      </c>
      <c r="M50" s="95">
        <v>1</v>
      </c>
      <c r="N50" s="95">
        <v>21</v>
      </c>
      <c r="O50" s="95">
        <v>5.25</v>
      </c>
      <c r="P50" s="95">
        <v>15750</v>
      </c>
      <c r="Q50" s="95">
        <v>1</v>
      </c>
      <c r="R50" s="97">
        <v>2</v>
      </c>
      <c r="S50" s="97">
        <v>14</v>
      </c>
      <c r="T50" s="98">
        <v>3</v>
      </c>
      <c r="U50" s="99">
        <v>0.66666666699999999</v>
      </c>
      <c r="V50" s="100">
        <v>1211.54</v>
      </c>
      <c r="W50" s="101">
        <v>0</v>
      </c>
    </row>
    <row r="51" spans="1:23" ht="14.4" hidden="1">
      <c r="A51" s="95">
        <v>1</v>
      </c>
      <c r="B51" s="94" t="s">
        <v>137</v>
      </c>
      <c r="C51" s="94" t="s">
        <v>135</v>
      </c>
      <c r="D51" s="94" t="s">
        <v>134</v>
      </c>
      <c r="E51" s="95">
        <v>1</v>
      </c>
      <c r="F51" s="94" t="s">
        <v>63</v>
      </c>
      <c r="G51" s="95">
        <v>17</v>
      </c>
      <c r="H51" s="95">
        <v>16</v>
      </c>
      <c r="I51" s="95">
        <v>14</v>
      </c>
      <c r="J51" s="95">
        <v>5</v>
      </c>
      <c r="K51" s="95">
        <v>3</v>
      </c>
      <c r="L51" s="95">
        <v>1.6666669999999999</v>
      </c>
      <c r="M51" s="95">
        <v>0</v>
      </c>
      <c r="N51" s="95">
        <v>0</v>
      </c>
      <c r="O51" s="95">
        <v>0</v>
      </c>
      <c r="P51" s="95">
        <v>0</v>
      </c>
      <c r="Q51" s="95">
        <v>1</v>
      </c>
      <c r="R51" s="97">
        <v>5</v>
      </c>
      <c r="S51" s="97">
        <v>13</v>
      </c>
      <c r="T51" s="98">
        <v>5</v>
      </c>
      <c r="U51" s="99">
        <v>1</v>
      </c>
      <c r="V51" s="100">
        <v>0</v>
      </c>
      <c r="W51" s="101">
        <v>0</v>
      </c>
    </row>
    <row r="52" spans="1:23" ht="14.4" hidden="1">
      <c r="A52" s="95">
        <v>11</v>
      </c>
      <c r="B52" s="94" t="s">
        <v>137</v>
      </c>
      <c r="C52" s="94" t="s">
        <v>135</v>
      </c>
      <c r="D52" s="94" t="s">
        <v>134</v>
      </c>
      <c r="E52" s="95">
        <v>11</v>
      </c>
      <c r="F52" s="94" t="s">
        <v>63</v>
      </c>
      <c r="G52" s="95">
        <v>17</v>
      </c>
      <c r="H52" s="95">
        <v>15</v>
      </c>
      <c r="I52" s="95">
        <v>14</v>
      </c>
      <c r="J52" s="95">
        <v>7</v>
      </c>
      <c r="K52" s="95">
        <v>2</v>
      </c>
      <c r="L52" s="95">
        <v>3.5</v>
      </c>
      <c r="M52" s="95">
        <v>1</v>
      </c>
      <c r="N52" s="95">
        <v>22</v>
      </c>
      <c r="O52" s="95">
        <v>5.5</v>
      </c>
      <c r="P52" s="95">
        <v>16500</v>
      </c>
      <c r="Q52" s="95">
        <v>1</v>
      </c>
      <c r="R52" s="97">
        <v>7</v>
      </c>
      <c r="S52" s="97">
        <v>12</v>
      </c>
      <c r="T52" s="98">
        <v>6</v>
      </c>
      <c r="U52" s="99">
        <v>1.1666666670000001</v>
      </c>
      <c r="V52" s="100">
        <v>1178.57</v>
      </c>
      <c r="W52" s="101">
        <v>0</v>
      </c>
    </row>
    <row r="53" spans="1:23" ht="14.4" hidden="1">
      <c r="A53" s="95">
        <v>18</v>
      </c>
      <c r="B53" s="94" t="s">
        <v>137</v>
      </c>
      <c r="C53" s="94" t="s">
        <v>135</v>
      </c>
      <c r="D53" s="94" t="s">
        <v>134</v>
      </c>
      <c r="E53" s="95">
        <v>18</v>
      </c>
      <c r="F53" s="94" t="s">
        <v>63</v>
      </c>
      <c r="G53" s="95">
        <v>17</v>
      </c>
      <c r="H53" s="95">
        <v>14</v>
      </c>
      <c r="I53" s="95">
        <v>14</v>
      </c>
      <c r="J53" s="95">
        <v>0</v>
      </c>
      <c r="K53" s="95">
        <v>0</v>
      </c>
      <c r="L53" s="95">
        <v>0</v>
      </c>
      <c r="M53" s="95">
        <v>1</v>
      </c>
      <c r="N53" s="95">
        <v>26</v>
      </c>
      <c r="O53" s="95">
        <v>6.5</v>
      </c>
      <c r="P53" s="95">
        <v>19500</v>
      </c>
      <c r="Q53" s="95">
        <v>1</v>
      </c>
      <c r="R53" s="97">
        <v>0</v>
      </c>
      <c r="S53" s="97">
        <v>0</v>
      </c>
      <c r="T53" s="98">
        <v>18</v>
      </c>
      <c r="U53" s="99">
        <v>0</v>
      </c>
      <c r="V53" s="100">
        <v>1392.86</v>
      </c>
      <c r="W53" s="101">
        <v>0</v>
      </c>
    </row>
    <row r="54" spans="1:23" ht="14.4" hidden="1">
      <c r="A54" s="95">
        <v>43</v>
      </c>
      <c r="B54" s="94" t="s">
        <v>137</v>
      </c>
      <c r="C54" s="94" t="s">
        <v>135</v>
      </c>
      <c r="D54" s="94" t="s">
        <v>134</v>
      </c>
      <c r="E54" s="95">
        <v>23</v>
      </c>
      <c r="F54" s="94" t="s">
        <v>63</v>
      </c>
      <c r="G54" s="95">
        <v>17</v>
      </c>
      <c r="H54" s="95">
        <v>13</v>
      </c>
      <c r="I54" s="95">
        <v>14</v>
      </c>
      <c r="J54" s="95">
        <v>6</v>
      </c>
      <c r="K54" s="95">
        <v>2</v>
      </c>
      <c r="L54" s="95">
        <v>3</v>
      </c>
      <c r="M54" s="95">
        <v>1</v>
      </c>
      <c r="N54" s="95">
        <v>40</v>
      </c>
      <c r="O54" s="95">
        <v>10</v>
      </c>
      <c r="P54" s="95">
        <v>30000</v>
      </c>
      <c r="Q54" s="95">
        <v>1</v>
      </c>
      <c r="R54" s="97">
        <v>6</v>
      </c>
      <c r="S54" s="97">
        <v>13</v>
      </c>
      <c r="T54" s="98">
        <v>5</v>
      </c>
      <c r="U54" s="99">
        <v>1.2</v>
      </c>
      <c r="V54" s="100">
        <v>2142.86</v>
      </c>
      <c r="W54" s="101">
        <v>0</v>
      </c>
    </row>
    <row r="55" spans="1:23" ht="14.4" hidden="1">
      <c r="A55" s="95">
        <v>28</v>
      </c>
      <c r="B55" s="94" t="s">
        <v>95</v>
      </c>
      <c r="C55" s="94" t="s">
        <v>135</v>
      </c>
      <c r="D55" s="94" t="s">
        <v>130</v>
      </c>
      <c r="E55" s="95">
        <v>8</v>
      </c>
      <c r="F55" s="94" t="s">
        <v>63</v>
      </c>
      <c r="G55" s="95">
        <v>17</v>
      </c>
      <c r="H55" s="104">
        <v>22</v>
      </c>
      <c r="I55" s="95">
        <v>14</v>
      </c>
      <c r="J55" s="95">
        <v>5</v>
      </c>
      <c r="K55" s="95">
        <v>2</v>
      </c>
      <c r="L55" s="95">
        <v>2.5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7">
        <v>5</v>
      </c>
      <c r="S55" s="97">
        <v>13</v>
      </c>
      <c r="T55" s="98">
        <v>5</v>
      </c>
      <c r="U55" s="99">
        <v>1</v>
      </c>
      <c r="V55" s="100">
        <v>0</v>
      </c>
      <c r="W55" s="101">
        <v>0</v>
      </c>
    </row>
    <row r="56" spans="1:23" ht="14.4" hidden="1">
      <c r="A56" s="95">
        <v>87</v>
      </c>
      <c r="B56" s="94" t="s">
        <v>136</v>
      </c>
      <c r="C56" s="94" t="s">
        <v>129</v>
      </c>
      <c r="D56" s="94" t="s">
        <v>134</v>
      </c>
      <c r="E56" s="95">
        <v>7</v>
      </c>
      <c r="F56" s="94" t="s">
        <v>63</v>
      </c>
      <c r="G56" s="95">
        <v>17</v>
      </c>
      <c r="H56" s="96">
        <v>15</v>
      </c>
      <c r="I56" s="95">
        <v>14</v>
      </c>
      <c r="J56" s="95">
        <v>2</v>
      </c>
      <c r="K56" s="95">
        <v>1</v>
      </c>
      <c r="L56" s="95">
        <v>2</v>
      </c>
      <c r="M56" s="95">
        <v>1</v>
      </c>
      <c r="N56" s="95">
        <v>29</v>
      </c>
      <c r="O56" s="95">
        <v>7.25</v>
      </c>
      <c r="P56" s="95">
        <v>21750</v>
      </c>
      <c r="Q56" s="95">
        <v>1</v>
      </c>
      <c r="R56" s="97">
        <v>2</v>
      </c>
      <c r="S56" s="97">
        <v>13</v>
      </c>
      <c r="T56" s="98">
        <v>5</v>
      </c>
      <c r="U56" s="99">
        <v>0.4</v>
      </c>
      <c r="V56" s="100">
        <v>1553.57</v>
      </c>
      <c r="W56" s="101">
        <v>0</v>
      </c>
    </row>
    <row r="57" spans="1:23" ht="14.4" hidden="1">
      <c r="A57" s="95">
        <v>91</v>
      </c>
      <c r="B57" s="94" t="s">
        <v>136</v>
      </c>
      <c r="C57" s="94" t="s">
        <v>129</v>
      </c>
      <c r="D57" s="94" t="s">
        <v>134</v>
      </c>
      <c r="E57" s="95">
        <v>11</v>
      </c>
      <c r="F57" s="94" t="s">
        <v>63</v>
      </c>
      <c r="G57" s="95">
        <v>17</v>
      </c>
      <c r="H57" s="96">
        <v>14</v>
      </c>
      <c r="I57" s="95">
        <v>14</v>
      </c>
      <c r="J57" s="95">
        <v>0</v>
      </c>
      <c r="K57" s="95">
        <v>0</v>
      </c>
      <c r="L57" s="95">
        <v>0</v>
      </c>
      <c r="M57" s="95">
        <v>1</v>
      </c>
      <c r="N57" s="95">
        <v>35</v>
      </c>
      <c r="O57" s="95">
        <v>8.75</v>
      </c>
      <c r="P57" s="95">
        <v>26250</v>
      </c>
      <c r="Q57" s="95">
        <v>1</v>
      </c>
      <c r="R57" s="97">
        <v>0</v>
      </c>
      <c r="S57" s="97">
        <v>0</v>
      </c>
      <c r="T57" s="98">
        <v>18</v>
      </c>
      <c r="U57" s="99">
        <v>0</v>
      </c>
      <c r="V57" s="100">
        <v>1875</v>
      </c>
      <c r="W57" s="101">
        <v>0</v>
      </c>
    </row>
    <row r="58" spans="1:23" ht="14.4" hidden="1">
      <c r="A58" s="95">
        <v>92</v>
      </c>
      <c r="B58" s="94" t="s">
        <v>136</v>
      </c>
      <c r="C58" s="94" t="s">
        <v>129</v>
      </c>
      <c r="D58" s="94" t="s">
        <v>134</v>
      </c>
      <c r="E58" s="95">
        <v>12</v>
      </c>
      <c r="F58" s="94" t="s">
        <v>63</v>
      </c>
      <c r="G58" s="95">
        <v>17</v>
      </c>
      <c r="H58" s="96">
        <v>13</v>
      </c>
      <c r="I58" s="95">
        <v>14</v>
      </c>
      <c r="J58" s="95">
        <v>5</v>
      </c>
      <c r="K58" s="95">
        <v>2</v>
      </c>
      <c r="L58" s="95">
        <v>2.5</v>
      </c>
      <c r="M58" s="95">
        <v>1</v>
      </c>
      <c r="N58" s="95">
        <v>21</v>
      </c>
      <c r="O58" s="95">
        <v>5.25</v>
      </c>
      <c r="P58" s="95">
        <v>15750</v>
      </c>
      <c r="Q58" s="95">
        <v>1</v>
      </c>
      <c r="R58" s="97">
        <v>5</v>
      </c>
      <c r="S58" s="97">
        <v>13</v>
      </c>
      <c r="T58" s="98">
        <v>5</v>
      </c>
      <c r="U58" s="99">
        <v>1</v>
      </c>
      <c r="V58" s="100">
        <v>1125</v>
      </c>
      <c r="W58" s="101">
        <v>0</v>
      </c>
    </row>
    <row r="59" spans="1:23" ht="14.4" hidden="1">
      <c r="A59" s="95">
        <v>93</v>
      </c>
      <c r="B59" s="94" t="s">
        <v>136</v>
      </c>
      <c r="C59" s="94" t="s">
        <v>129</v>
      </c>
      <c r="D59" s="94" t="s">
        <v>134</v>
      </c>
      <c r="E59" s="95">
        <v>13</v>
      </c>
      <c r="F59" s="94" t="s">
        <v>63</v>
      </c>
      <c r="G59" s="95">
        <v>17</v>
      </c>
      <c r="H59" s="96">
        <v>12</v>
      </c>
      <c r="I59" s="95">
        <v>14</v>
      </c>
      <c r="J59" s="95">
        <v>1</v>
      </c>
      <c r="K59" s="95">
        <v>1</v>
      </c>
      <c r="L59" s="95">
        <v>1</v>
      </c>
      <c r="M59" s="95">
        <v>1</v>
      </c>
      <c r="N59" s="95">
        <v>47</v>
      </c>
      <c r="O59" s="95">
        <v>11.75</v>
      </c>
      <c r="P59" s="95">
        <v>35250</v>
      </c>
      <c r="Q59" s="95">
        <v>1</v>
      </c>
      <c r="R59" s="97">
        <v>1</v>
      </c>
      <c r="S59" s="97">
        <v>15</v>
      </c>
      <c r="T59" s="98">
        <v>3</v>
      </c>
      <c r="U59" s="99">
        <v>0.33333333300000001</v>
      </c>
      <c r="V59" s="100">
        <v>2517.86</v>
      </c>
      <c r="W59" s="101">
        <v>0</v>
      </c>
    </row>
    <row r="60" spans="1:23" ht="14.4" hidden="1">
      <c r="A60" s="95">
        <v>94</v>
      </c>
      <c r="B60" s="94" t="s">
        <v>136</v>
      </c>
      <c r="C60" s="94" t="s">
        <v>129</v>
      </c>
      <c r="D60" s="94" t="s">
        <v>134</v>
      </c>
      <c r="E60" s="95">
        <v>14</v>
      </c>
      <c r="F60" s="94" t="s">
        <v>63</v>
      </c>
      <c r="G60" s="95">
        <v>17</v>
      </c>
      <c r="H60" s="96">
        <v>11</v>
      </c>
      <c r="I60" s="95">
        <v>14</v>
      </c>
      <c r="J60" s="95">
        <v>0</v>
      </c>
      <c r="K60" s="95">
        <v>0</v>
      </c>
      <c r="L60" s="95">
        <v>0</v>
      </c>
      <c r="M60" s="95">
        <v>1</v>
      </c>
      <c r="N60" s="95">
        <v>31</v>
      </c>
      <c r="O60" s="95">
        <v>7.75</v>
      </c>
      <c r="P60" s="95">
        <v>23250</v>
      </c>
      <c r="Q60" s="95">
        <v>1</v>
      </c>
      <c r="R60" s="97">
        <v>0</v>
      </c>
      <c r="S60" s="97">
        <v>0</v>
      </c>
      <c r="T60" s="98">
        <v>18</v>
      </c>
      <c r="U60" s="99">
        <v>0</v>
      </c>
      <c r="V60" s="100">
        <v>1660.71</v>
      </c>
      <c r="W60" s="101">
        <v>0</v>
      </c>
    </row>
    <row r="61" spans="1:23" ht="14.4" hidden="1">
      <c r="A61" s="95">
        <v>98</v>
      </c>
      <c r="B61" s="94" t="s">
        <v>136</v>
      </c>
      <c r="C61" s="94" t="s">
        <v>129</v>
      </c>
      <c r="D61" s="94" t="s">
        <v>134</v>
      </c>
      <c r="E61" s="95">
        <v>18</v>
      </c>
      <c r="F61" s="94" t="s">
        <v>63</v>
      </c>
      <c r="G61" s="95">
        <v>17</v>
      </c>
      <c r="H61" s="96">
        <v>10</v>
      </c>
      <c r="I61" s="95">
        <v>14</v>
      </c>
      <c r="J61" s="95">
        <v>1</v>
      </c>
      <c r="K61" s="95">
        <v>1</v>
      </c>
      <c r="L61" s="95">
        <v>1</v>
      </c>
      <c r="M61" s="95">
        <v>1</v>
      </c>
      <c r="N61" s="95">
        <v>46</v>
      </c>
      <c r="O61" s="95">
        <v>11.5</v>
      </c>
      <c r="P61" s="95">
        <v>34500</v>
      </c>
      <c r="Q61" s="95">
        <v>1</v>
      </c>
      <c r="R61" s="97">
        <v>1</v>
      </c>
      <c r="S61" s="97">
        <v>14</v>
      </c>
      <c r="T61" s="98">
        <v>4</v>
      </c>
      <c r="U61" s="99">
        <v>0.25</v>
      </c>
      <c r="V61" s="100">
        <v>2464.29</v>
      </c>
      <c r="W61" s="101">
        <v>0</v>
      </c>
    </row>
    <row r="62" spans="1:23" ht="14.4" hidden="1">
      <c r="A62" s="95">
        <v>124</v>
      </c>
      <c r="B62" s="94" t="s">
        <v>136</v>
      </c>
      <c r="C62" s="94" t="s">
        <v>129</v>
      </c>
      <c r="D62" s="94" t="s">
        <v>134</v>
      </c>
      <c r="E62" s="95">
        <v>24</v>
      </c>
      <c r="F62" s="94" t="s">
        <v>63</v>
      </c>
      <c r="G62" s="95">
        <v>17</v>
      </c>
      <c r="H62" s="96">
        <v>9</v>
      </c>
      <c r="I62" s="95">
        <v>14</v>
      </c>
      <c r="J62" s="95">
        <v>2</v>
      </c>
      <c r="K62" s="95">
        <v>1</v>
      </c>
      <c r="L62" s="95">
        <v>2</v>
      </c>
      <c r="M62" s="95">
        <v>1</v>
      </c>
      <c r="N62" s="95">
        <v>47</v>
      </c>
      <c r="O62" s="95">
        <v>11.75</v>
      </c>
      <c r="P62" s="95">
        <v>35250</v>
      </c>
      <c r="Q62" s="95">
        <v>1</v>
      </c>
      <c r="R62" s="97">
        <v>2</v>
      </c>
      <c r="S62" s="97">
        <v>12</v>
      </c>
      <c r="T62" s="98">
        <v>6</v>
      </c>
      <c r="U62" s="99">
        <v>0.33333333300000001</v>
      </c>
      <c r="V62" s="100">
        <v>2517.86</v>
      </c>
      <c r="W62" s="101">
        <v>0</v>
      </c>
    </row>
    <row r="63" spans="1:23" ht="14.4" hidden="1">
      <c r="A63" s="95">
        <v>89</v>
      </c>
      <c r="B63" s="94" t="s">
        <v>136</v>
      </c>
      <c r="C63" s="94" t="s">
        <v>129</v>
      </c>
      <c r="D63" s="94" t="s">
        <v>134</v>
      </c>
      <c r="E63" s="95">
        <v>9</v>
      </c>
      <c r="F63" s="94" t="s">
        <v>94</v>
      </c>
      <c r="G63" s="95">
        <v>18</v>
      </c>
      <c r="H63" s="96">
        <v>8</v>
      </c>
      <c r="I63" s="95">
        <v>15</v>
      </c>
      <c r="J63" s="95">
        <v>5</v>
      </c>
      <c r="K63" s="95">
        <v>2</v>
      </c>
      <c r="L63" s="95">
        <v>2.5</v>
      </c>
      <c r="M63" s="95">
        <v>1</v>
      </c>
      <c r="N63" s="95">
        <v>14</v>
      </c>
      <c r="O63" s="95">
        <v>3.5</v>
      </c>
      <c r="P63" s="95">
        <v>10500</v>
      </c>
      <c r="Q63" s="95">
        <v>1</v>
      </c>
      <c r="R63" s="97">
        <v>5</v>
      </c>
      <c r="S63" s="97">
        <v>13</v>
      </c>
      <c r="T63" s="98">
        <v>6</v>
      </c>
      <c r="U63" s="99">
        <v>0.83333333300000001</v>
      </c>
      <c r="V63" s="100">
        <v>700</v>
      </c>
      <c r="W63" s="101">
        <v>0</v>
      </c>
    </row>
    <row r="64" spans="1:23" ht="14.4" hidden="1">
      <c r="A64" s="95">
        <v>179</v>
      </c>
      <c r="B64" s="94" t="s">
        <v>132</v>
      </c>
      <c r="C64" s="94" t="s">
        <v>133</v>
      </c>
      <c r="D64" s="94" t="s">
        <v>134</v>
      </c>
      <c r="E64" s="95">
        <v>19</v>
      </c>
      <c r="F64" s="94" t="s">
        <v>63</v>
      </c>
      <c r="G64" s="95">
        <v>17</v>
      </c>
      <c r="H64" s="96">
        <v>2</v>
      </c>
      <c r="I64" s="95">
        <v>14</v>
      </c>
      <c r="J64" s="95">
        <v>2</v>
      </c>
      <c r="K64" s="95">
        <v>1</v>
      </c>
      <c r="L64" s="95">
        <v>2</v>
      </c>
      <c r="M64" s="95">
        <v>1</v>
      </c>
      <c r="N64" s="95">
        <v>1</v>
      </c>
      <c r="O64" s="95">
        <v>0.25</v>
      </c>
      <c r="P64" s="95">
        <v>750</v>
      </c>
      <c r="Q64" s="95">
        <v>1</v>
      </c>
      <c r="R64" s="97">
        <v>2</v>
      </c>
      <c r="S64" s="97">
        <v>15</v>
      </c>
      <c r="T64" s="98">
        <v>3</v>
      </c>
      <c r="U64" s="99">
        <v>0.66666666699999999</v>
      </c>
      <c r="V64" s="100">
        <v>53.57</v>
      </c>
      <c r="W64" s="101">
        <v>0</v>
      </c>
    </row>
    <row r="65" spans="1:23" ht="14.4" hidden="1">
      <c r="A65" s="95">
        <v>189</v>
      </c>
      <c r="B65" s="94" t="s">
        <v>110</v>
      </c>
      <c r="C65" s="94" t="s">
        <v>133</v>
      </c>
      <c r="D65" s="94" t="s">
        <v>130</v>
      </c>
      <c r="E65" s="95">
        <v>9</v>
      </c>
      <c r="F65" s="94" t="s">
        <v>63</v>
      </c>
      <c r="G65" s="95">
        <v>17</v>
      </c>
      <c r="H65" s="96">
        <v>19</v>
      </c>
      <c r="I65" s="95">
        <v>14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7">
        <v>0</v>
      </c>
      <c r="S65" s="97">
        <v>0</v>
      </c>
      <c r="T65" s="98">
        <v>18</v>
      </c>
      <c r="U65" s="99">
        <v>0</v>
      </c>
      <c r="V65" s="100">
        <v>0</v>
      </c>
      <c r="W65" s="101">
        <v>0</v>
      </c>
    </row>
    <row r="66" spans="1:23" ht="14.4" hidden="1">
      <c r="A66" s="95">
        <v>45</v>
      </c>
      <c r="B66" s="94" t="s">
        <v>137</v>
      </c>
      <c r="C66" s="94" t="s">
        <v>135</v>
      </c>
      <c r="D66" s="94" t="s">
        <v>134</v>
      </c>
      <c r="E66" s="95">
        <v>25</v>
      </c>
      <c r="F66" s="94" t="s">
        <v>94</v>
      </c>
      <c r="G66" s="95">
        <v>18</v>
      </c>
      <c r="H66" s="95">
        <v>12</v>
      </c>
      <c r="I66" s="95">
        <v>15</v>
      </c>
      <c r="J66" s="95">
        <v>3</v>
      </c>
      <c r="K66" s="95">
        <v>1</v>
      </c>
      <c r="L66" s="95">
        <v>3</v>
      </c>
      <c r="M66" s="95">
        <v>0</v>
      </c>
      <c r="N66" s="95">
        <v>0</v>
      </c>
      <c r="O66" s="95">
        <v>0</v>
      </c>
      <c r="P66" s="95">
        <v>0</v>
      </c>
      <c r="Q66" s="95">
        <v>1</v>
      </c>
      <c r="R66" s="97">
        <v>3</v>
      </c>
      <c r="S66" s="97">
        <v>16</v>
      </c>
      <c r="T66" s="98">
        <v>3</v>
      </c>
      <c r="U66" s="102">
        <v>1</v>
      </c>
      <c r="V66" s="100">
        <v>0</v>
      </c>
      <c r="W66" s="101">
        <v>0</v>
      </c>
    </row>
    <row r="67" spans="1:23" ht="14.4" hidden="1">
      <c r="A67" s="95">
        <v>39</v>
      </c>
      <c r="B67" s="94" t="s">
        <v>95</v>
      </c>
      <c r="C67" s="94" t="s">
        <v>135</v>
      </c>
      <c r="D67" s="94" t="s">
        <v>130</v>
      </c>
      <c r="E67" s="95">
        <v>19</v>
      </c>
      <c r="F67" s="94" t="s">
        <v>94</v>
      </c>
      <c r="G67" s="95">
        <v>18</v>
      </c>
      <c r="H67" s="104">
        <v>21</v>
      </c>
      <c r="I67" s="95">
        <v>15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7">
        <v>0</v>
      </c>
      <c r="S67" s="97">
        <v>0</v>
      </c>
      <c r="T67" s="98">
        <v>19</v>
      </c>
      <c r="U67" s="99">
        <v>0</v>
      </c>
      <c r="V67" s="100">
        <v>0</v>
      </c>
      <c r="W67" s="101">
        <v>0</v>
      </c>
    </row>
    <row r="68" spans="1:23" ht="14.4" hidden="1">
      <c r="A68" s="95">
        <v>96</v>
      </c>
      <c r="B68" s="94" t="s">
        <v>136</v>
      </c>
      <c r="C68" s="94" t="s">
        <v>129</v>
      </c>
      <c r="D68" s="94" t="s">
        <v>134</v>
      </c>
      <c r="E68" s="95">
        <v>16</v>
      </c>
      <c r="F68" s="94" t="s">
        <v>94</v>
      </c>
      <c r="G68" s="95">
        <v>18</v>
      </c>
      <c r="H68" s="96">
        <v>7</v>
      </c>
      <c r="I68" s="95">
        <v>15</v>
      </c>
      <c r="J68" s="95">
        <v>0</v>
      </c>
      <c r="K68" s="95">
        <v>0</v>
      </c>
      <c r="L68" s="95">
        <v>0</v>
      </c>
      <c r="M68" s="95">
        <v>1</v>
      </c>
      <c r="N68" s="95">
        <v>32</v>
      </c>
      <c r="O68" s="95">
        <v>8</v>
      </c>
      <c r="P68" s="95">
        <v>24000</v>
      </c>
      <c r="Q68" s="95">
        <v>1</v>
      </c>
      <c r="R68" s="97">
        <v>0</v>
      </c>
      <c r="S68" s="97">
        <v>0</v>
      </c>
      <c r="T68" s="98">
        <v>19</v>
      </c>
      <c r="U68" s="99">
        <v>0</v>
      </c>
      <c r="V68" s="100">
        <v>1600</v>
      </c>
      <c r="W68" s="101">
        <v>0</v>
      </c>
    </row>
    <row r="69" spans="1:23" ht="14.4" hidden="1">
      <c r="A69" s="95">
        <v>123</v>
      </c>
      <c r="B69" s="94" t="s">
        <v>136</v>
      </c>
      <c r="C69" s="94" t="s">
        <v>129</v>
      </c>
      <c r="D69" s="94" t="s">
        <v>134</v>
      </c>
      <c r="E69" s="95">
        <v>23</v>
      </c>
      <c r="F69" s="94" t="s">
        <v>94</v>
      </c>
      <c r="G69" s="95">
        <v>18</v>
      </c>
      <c r="H69" s="96">
        <v>6</v>
      </c>
      <c r="I69" s="95">
        <v>15</v>
      </c>
      <c r="J69" s="95">
        <v>0</v>
      </c>
      <c r="K69" s="95">
        <v>0</v>
      </c>
      <c r="L69" s="95">
        <v>0</v>
      </c>
      <c r="M69" s="95">
        <v>1</v>
      </c>
      <c r="N69" s="95">
        <v>52</v>
      </c>
      <c r="O69" s="95">
        <v>13</v>
      </c>
      <c r="P69" s="95">
        <v>39000</v>
      </c>
      <c r="Q69" s="95">
        <v>1</v>
      </c>
      <c r="R69" s="97">
        <v>0</v>
      </c>
      <c r="S69" s="97">
        <v>0</v>
      </c>
      <c r="T69" s="98">
        <v>19</v>
      </c>
      <c r="U69" s="99">
        <v>0</v>
      </c>
      <c r="V69" s="100">
        <v>2600</v>
      </c>
      <c r="W69" s="101">
        <v>0</v>
      </c>
    </row>
    <row r="70" spans="1:23" ht="14.4" hidden="1">
      <c r="A70" s="95">
        <v>85</v>
      </c>
      <c r="B70" s="94" t="s">
        <v>136</v>
      </c>
      <c r="C70" s="94" t="s">
        <v>129</v>
      </c>
      <c r="D70" s="94" t="s">
        <v>134</v>
      </c>
      <c r="E70" s="95">
        <v>5</v>
      </c>
      <c r="F70" s="94" t="s">
        <v>67</v>
      </c>
      <c r="G70" s="95">
        <v>29</v>
      </c>
      <c r="H70" s="96">
        <v>5</v>
      </c>
      <c r="I70" s="95">
        <v>13</v>
      </c>
      <c r="J70" s="95">
        <v>11</v>
      </c>
      <c r="K70" s="95">
        <v>5</v>
      </c>
      <c r="L70" s="95">
        <v>2.2000000000000002</v>
      </c>
      <c r="M70" s="95">
        <v>0</v>
      </c>
      <c r="N70" s="95">
        <v>0</v>
      </c>
      <c r="O70" s="95">
        <v>0</v>
      </c>
      <c r="P70" s="95">
        <v>0</v>
      </c>
      <c r="Q70" s="95">
        <v>1</v>
      </c>
      <c r="R70" s="97">
        <v>6</v>
      </c>
      <c r="S70" s="97">
        <v>13</v>
      </c>
      <c r="T70" s="98">
        <v>4</v>
      </c>
      <c r="U70" s="99">
        <v>2.75</v>
      </c>
      <c r="V70" s="100">
        <v>0</v>
      </c>
      <c r="W70" s="101">
        <v>0</v>
      </c>
    </row>
    <row r="71" spans="1:23" ht="14.4" hidden="1">
      <c r="A71" s="95">
        <v>30</v>
      </c>
      <c r="B71" s="94" t="s">
        <v>95</v>
      </c>
      <c r="C71" s="94" t="s">
        <v>135</v>
      </c>
      <c r="D71" s="94" t="s">
        <v>130</v>
      </c>
      <c r="E71" s="95">
        <v>10</v>
      </c>
      <c r="F71" s="94" t="s">
        <v>98</v>
      </c>
      <c r="G71" s="95">
        <v>19</v>
      </c>
      <c r="H71" s="104">
        <v>20</v>
      </c>
      <c r="I71" s="95">
        <v>16</v>
      </c>
      <c r="J71" s="95">
        <v>5</v>
      </c>
      <c r="K71" s="95">
        <v>3</v>
      </c>
      <c r="L71" s="95">
        <v>1.6666669999999999</v>
      </c>
      <c r="M71" s="95">
        <v>0</v>
      </c>
      <c r="N71" s="95">
        <v>0</v>
      </c>
      <c r="O71" s="95">
        <v>0</v>
      </c>
      <c r="P71" s="95">
        <v>0</v>
      </c>
      <c r="Q71" s="95">
        <v>0</v>
      </c>
      <c r="R71" s="97">
        <v>5</v>
      </c>
      <c r="S71" s="97">
        <v>13</v>
      </c>
      <c r="T71" s="98">
        <v>7</v>
      </c>
      <c r="U71" s="99">
        <v>0.71428571399999996</v>
      </c>
      <c r="V71" s="100">
        <v>0</v>
      </c>
      <c r="W71" s="101">
        <v>0</v>
      </c>
    </row>
    <row r="72" spans="1:23" ht="14.4" hidden="1">
      <c r="A72" s="95">
        <v>38</v>
      </c>
      <c r="B72" s="94" t="s">
        <v>95</v>
      </c>
      <c r="C72" s="94" t="s">
        <v>135</v>
      </c>
      <c r="D72" s="94" t="s">
        <v>130</v>
      </c>
      <c r="E72" s="95">
        <v>18</v>
      </c>
      <c r="F72" s="94" t="s">
        <v>98</v>
      </c>
      <c r="G72" s="95">
        <v>19</v>
      </c>
      <c r="H72" s="104">
        <v>19</v>
      </c>
      <c r="I72" s="95">
        <v>16</v>
      </c>
      <c r="J72" s="95">
        <v>0</v>
      </c>
      <c r="K72" s="95">
        <v>0</v>
      </c>
      <c r="L72" s="95">
        <v>0</v>
      </c>
      <c r="M72" s="95">
        <v>0</v>
      </c>
      <c r="N72" s="95">
        <v>0</v>
      </c>
      <c r="O72" s="95">
        <v>0</v>
      </c>
      <c r="P72" s="95">
        <v>0</v>
      </c>
      <c r="Q72" s="95">
        <v>0</v>
      </c>
      <c r="R72" s="97">
        <v>0</v>
      </c>
      <c r="S72" s="97">
        <v>0</v>
      </c>
      <c r="T72" s="98">
        <v>20</v>
      </c>
      <c r="U72" s="99">
        <v>0</v>
      </c>
      <c r="V72" s="100">
        <v>0</v>
      </c>
      <c r="W72" s="101">
        <v>0</v>
      </c>
    </row>
    <row r="73" spans="1:23" ht="14.4" hidden="1">
      <c r="A73" s="95">
        <v>197</v>
      </c>
      <c r="B73" s="94" t="s">
        <v>110</v>
      </c>
      <c r="C73" s="94" t="s">
        <v>133</v>
      </c>
      <c r="D73" s="94" t="s">
        <v>130</v>
      </c>
      <c r="E73" s="95">
        <v>17</v>
      </c>
      <c r="F73" s="94" t="s">
        <v>98</v>
      </c>
      <c r="G73" s="95">
        <v>19</v>
      </c>
      <c r="H73" s="96">
        <v>18</v>
      </c>
      <c r="I73" s="95">
        <v>16</v>
      </c>
      <c r="J73" s="95">
        <v>4</v>
      </c>
      <c r="K73" s="95">
        <v>3</v>
      </c>
      <c r="L73" s="95">
        <v>1.3333330000000001</v>
      </c>
      <c r="M73" s="95">
        <v>0</v>
      </c>
      <c r="N73" s="95">
        <v>0</v>
      </c>
      <c r="O73" s="95">
        <v>0</v>
      </c>
      <c r="P73" s="95">
        <v>0</v>
      </c>
      <c r="Q73" s="95">
        <v>0</v>
      </c>
      <c r="R73" s="97">
        <v>4</v>
      </c>
      <c r="S73" s="97">
        <v>15</v>
      </c>
      <c r="T73" s="98">
        <v>5</v>
      </c>
      <c r="U73" s="99">
        <v>0.8</v>
      </c>
      <c r="V73" s="100">
        <v>0</v>
      </c>
      <c r="W73" s="101">
        <v>0</v>
      </c>
    </row>
    <row r="74" spans="1:23" ht="14.4" hidden="1">
      <c r="A74" s="95">
        <v>208</v>
      </c>
      <c r="B74" s="94" t="s">
        <v>110</v>
      </c>
      <c r="C74" s="94" t="s">
        <v>133</v>
      </c>
      <c r="D74" s="94" t="s">
        <v>130</v>
      </c>
      <c r="E74" s="95">
        <v>23</v>
      </c>
      <c r="F74" s="94" t="s">
        <v>98</v>
      </c>
      <c r="G74" s="95">
        <v>19</v>
      </c>
      <c r="H74" s="96">
        <v>17</v>
      </c>
      <c r="I74" s="95">
        <v>16</v>
      </c>
      <c r="J74" s="95">
        <v>5</v>
      </c>
      <c r="K74" s="95">
        <v>3</v>
      </c>
      <c r="L74" s="95">
        <v>1.6666669999999999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97">
        <v>5</v>
      </c>
      <c r="S74" s="97">
        <v>13</v>
      </c>
      <c r="T74" s="98">
        <v>7</v>
      </c>
      <c r="U74" s="99">
        <v>0.71428571399999996</v>
      </c>
      <c r="V74" s="100">
        <v>0</v>
      </c>
      <c r="W74" s="101">
        <v>0</v>
      </c>
    </row>
    <row r="75" spans="1:23" ht="14.4" hidden="1">
      <c r="A75" s="95">
        <v>24</v>
      </c>
      <c r="B75" s="94" t="s">
        <v>95</v>
      </c>
      <c r="C75" s="94" t="s">
        <v>135</v>
      </c>
      <c r="D75" s="94" t="s">
        <v>130</v>
      </c>
      <c r="E75" s="95">
        <v>4</v>
      </c>
      <c r="F75" s="94" t="s">
        <v>96</v>
      </c>
      <c r="G75" s="95">
        <v>20</v>
      </c>
      <c r="H75" s="104">
        <v>18</v>
      </c>
      <c r="I75" s="95">
        <v>17</v>
      </c>
      <c r="J75" s="95">
        <v>4</v>
      </c>
      <c r="K75" s="95">
        <v>3</v>
      </c>
      <c r="L75" s="95">
        <v>1.3333330000000001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7">
        <v>4</v>
      </c>
      <c r="S75" s="97">
        <v>13</v>
      </c>
      <c r="T75" s="98">
        <v>8</v>
      </c>
      <c r="U75" s="99">
        <v>0.5</v>
      </c>
      <c r="V75" s="100">
        <v>0</v>
      </c>
      <c r="W75" s="101">
        <v>0</v>
      </c>
    </row>
    <row r="76" spans="1:23" ht="14.4" hidden="1">
      <c r="A76" s="95">
        <v>15</v>
      </c>
      <c r="B76" s="94" t="s">
        <v>137</v>
      </c>
      <c r="C76" s="94" t="s">
        <v>135</v>
      </c>
      <c r="D76" s="94" t="s">
        <v>134</v>
      </c>
      <c r="E76" s="95">
        <v>15</v>
      </c>
      <c r="F76" s="94" t="s">
        <v>82</v>
      </c>
      <c r="G76" s="95">
        <v>21</v>
      </c>
      <c r="H76" s="95">
        <v>11</v>
      </c>
      <c r="I76" s="95">
        <v>18</v>
      </c>
      <c r="J76" s="95">
        <v>2</v>
      </c>
      <c r="K76" s="95">
        <v>1</v>
      </c>
      <c r="L76" s="95">
        <v>2</v>
      </c>
      <c r="M76" s="95">
        <v>0</v>
      </c>
      <c r="N76" s="95">
        <v>0</v>
      </c>
      <c r="O76" s="95">
        <v>0</v>
      </c>
      <c r="P76" s="95">
        <v>0</v>
      </c>
      <c r="Q76" s="95">
        <v>1</v>
      </c>
      <c r="R76" s="97">
        <v>2</v>
      </c>
      <c r="S76" s="97">
        <v>16</v>
      </c>
      <c r="T76" s="98">
        <v>6</v>
      </c>
      <c r="U76" s="99">
        <v>0.33333333300000001</v>
      </c>
      <c r="V76" s="100">
        <v>0</v>
      </c>
      <c r="W76" s="101">
        <v>0</v>
      </c>
    </row>
    <row r="77" spans="1:23" ht="14.4" hidden="1">
      <c r="A77" s="95">
        <v>34</v>
      </c>
      <c r="B77" s="94" t="s">
        <v>95</v>
      </c>
      <c r="C77" s="94" t="s">
        <v>135</v>
      </c>
      <c r="D77" s="94" t="s">
        <v>130</v>
      </c>
      <c r="E77" s="95">
        <v>14</v>
      </c>
      <c r="F77" s="94" t="s">
        <v>82</v>
      </c>
      <c r="G77" s="95">
        <v>21</v>
      </c>
      <c r="H77" s="104">
        <v>17</v>
      </c>
      <c r="I77" s="95">
        <v>18</v>
      </c>
      <c r="J77" s="95">
        <v>2</v>
      </c>
      <c r="K77" s="95">
        <v>1</v>
      </c>
      <c r="L77" s="95">
        <v>2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97">
        <v>2</v>
      </c>
      <c r="S77" s="97">
        <v>17</v>
      </c>
      <c r="T77" s="98">
        <v>5</v>
      </c>
      <c r="U77" s="99">
        <v>0.4</v>
      </c>
      <c r="V77" s="100">
        <v>0</v>
      </c>
      <c r="W77" s="101">
        <v>0</v>
      </c>
    </row>
    <row r="78" spans="1:23" ht="14.4" hidden="1">
      <c r="A78" s="95">
        <v>182</v>
      </c>
      <c r="B78" s="94" t="s">
        <v>110</v>
      </c>
      <c r="C78" s="94" t="s">
        <v>133</v>
      </c>
      <c r="D78" s="94" t="s">
        <v>130</v>
      </c>
      <c r="E78" s="95">
        <v>2</v>
      </c>
      <c r="F78" s="94" t="s">
        <v>111</v>
      </c>
      <c r="G78" s="95">
        <v>28</v>
      </c>
      <c r="H78" s="96">
        <v>16</v>
      </c>
      <c r="I78" s="95">
        <v>25</v>
      </c>
      <c r="J78" s="95">
        <v>8</v>
      </c>
      <c r="K78" s="95">
        <v>6</v>
      </c>
      <c r="L78" s="95">
        <v>1.3333330000000001</v>
      </c>
      <c r="M78" s="95">
        <v>0</v>
      </c>
      <c r="N78" s="95">
        <v>0</v>
      </c>
      <c r="O78" s="95">
        <v>0</v>
      </c>
      <c r="P78" s="95">
        <v>0</v>
      </c>
      <c r="Q78" s="95">
        <v>0</v>
      </c>
      <c r="R78" s="97">
        <v>4</v>
      </c>
      <c r="S78" s="97">
        <v>13</v>
      </c>
      <c r="T78" s="98">
        <v>16</v>
      </c>
      <c r="U78" s="99">
        <v>0.5</v>
      </c>
      <c r="V78" s="100">
        <v>0</v>
      </c>
      <c r="W78" s="101">
        <v>0</v>
      </c>
    </row>
    <row r="79" spans="1:23" ht="14.4" hidden="1">
      <c r="A79" s="95">
        <v>183</v>
      </c>
      <c r="B79" s="94" t="s">
        <v>110</v>
      </c>
      <c r="C79" s="94" t="s">
        <v>133</v>
      </c>
      <c r="D79" s="94" t="s">
        <v>130</v>
      </c>
      <c r="E79" s="95">
        <v>3</v>
      </c>
      <c r="F79" s="94" t="s">
        <v>111</v>
      </c>
      <c r="G79" s="95">
        <v>28</v>
      </c>
      <c r="H79" s="96">
        <v>15</v>
      </c>
      <c r="I79" s="95">
        <v>25</v>
      </c>
      <c r="J79" s="95">
        <v>5</v>
      </c>
      <c r="K79" s="95">
        <v>4</v>
      </c>
      <c r="L79" s="95">
        <v>1.25</v>
      </c>
      <c r="M79" s="95">
        <v>0</v>
      </c>
      <c r="N79" s="95">
        <v>0</v>
      </c>
      <c r="O79" s="95">
        <v>0</v>
      </c>
      <c r="P79" s="95">
        <v>0</v>
      </c>
      <c r="Q79" s="95">
        <v>0</v>
      </c>
      <c r="R79" s="97">
        <v>5</v>
      </c>
      <c r="S79" s="97">
        <v>15</v>
      </c>
      <c r="T79" s="98">
        <v>14</v>
      </c>
      <c r="U79" s="99">
        <v>0.35714285699999998</v>
      </c>
      <c r="V79" s="100">
        <v>0</v>
      </c>
      <c r="W79" s="101">
        <v>0</v>
      </c>
    </row>
    <row r="80" spans="1:23" ht="14.4" hidden="1">
      <c r="A80" s="95">
        <v>3</v>
      </c>
      <c r="B80" s="94" t="s">
        <v>137</v>
      </c>
      <c r="C80" s="94" t="s">
        <v>135</v>
      </c>
      <c r="D80" s="94" t="s">
        <v>134</v>
      </c>
      <c r="E80" s="95">
        <v>3</v>
      </c>
      <c r="F80" s="94" t="s">
        <v>67</v>
      </c>
      <c r="G80" s="95">
        <v>29</v>
      </c>
      <c r="H80" s="95">
        <v>10</v>
      </c>
      <c r="I80" s="95">
        <v>26</v>
      </c>
      <c r="J80" s="95">
        <v>12</v>
      </c>
      <c r="K80" s="95">
        <v>5</v>
      </c>
      <c r="L80" s="95">
        <v>2.4</v>
      </c>
      <c r="M80" s="95">
        <v>0</v>
      </c>
      <c r="N80" s="95">
        <v>0</v>
      </c>
      <c r="O80" s="95">
        <v>0</v>
      </c>
      <c r="P80" s="95">
        <v>0</v>
      </c>
      <c r="Q80" s="95">
        <v>1</v>
      </c>
      <c r="R80" s="97">
        <v>6</v>
      </c>
      <c r="S80" s="97">
        <v>13</v>
      </c>
      <c r="T80" s="98">
        <v>17</v>
      </c>
      <c r="U80" s="99">
        <v>0.70588235300000002</v>
      </c>
      <c r="V80" s="100">
        <v>0</v>
      </c>
      <c r="W80" s="101">
        <v>0</v>
      </c>
    </row>
    <row r="81" spans="1:23" ht="14.4" hidden="1">
      <c r="A81" s="95">
        <v>4</v>
      </c>
      <c r="B81" s="94" t="s">
        <v>137</v>
      </c>
      <c r="C81" s="94" t="s">
        <v>135</v>
      </c>
      <c r="D81" s="94" t="s">
        <v>134</v>
      </c>
      <c r="E81" s="95">
        <v>4</v>
      </c>
      <c r="F81" s="94" t="s">
        <v>67</v>
      </c>
      <c r="G81" s="95">
        <v>29</v>
      </c>
      <c r="H81" s="95">
        <v>9</v>
      </c>
      <c r="I81" s="95">
        <v>26</v>
      </c>
      <c r="J81" s="95">
        <v>15</v>
      </c>
      <c r="K81" s="95">
        <v>6</v>
      </c>
      <c r="L81" s="95">
        <v>2.5</v>
      </c>
      <c r="M81" s="95">
        <v>0</v>
      </c>
      <c r="N81" s="95">
        <v>0</v>
      </c>
      <c r="O81" s="95">
        <v>0</v>
      </c>
      <c r="P81" s="95">
        <v>0</v>
      </c>
      <c r="Q81" s="95">
        <v>1</v>
      </c>
      <c r="R81" s="97">
        <v>9</v>
      </c>
      <c r="S81" s="97">
        <v>13</v>
      </c>
      <c r="T81" s="98">
        <v>17</v>
      </c>
      <c r="U81" s="99">
        <v>0.88235294099999995</v>
      </c>
      <c r="V81" s="100">
        <v>0</v>
      </c>
      <c r="W81" s="101">
        <v>0</v>
      </c>
    </row>
    <row r="82" spans="1:23" ht="14.4" hidden="1">
      <c r="A82" s="95">
        <v>5</v>
      </c>
      <c r="B82" s="94" t="s">
        <v>137</v>
      </c>
      <c r="C82" s="94" t="s">
        <v>135</v>
      </c>
      <c r="D82" s="94" t="s">
        <v>134</v>
      </c>
      <c r="E82" s="95">
        <v>5</v>
      </c>
      <c r="F82" s="94" t="s">
        <v>67</v>
      </c>
      <c r="G82" s="95">
        <v>29</v>
      </c>
      <c r="H82" s="95">
        <v>8</v>
      </c>
      <c r="I82" s="95">
        <v>26</v>
      </c>
      <c r="J82" s="95">
        <v>10</v>
      </c>
      <c r="K82" s="95">
        <v>5</v>
      </c>
      <c r="L82" s="95">
        <v>2</v>
      </c>
      <c r="M82" s="95">
        <v>0</v>
      </c>
      <c r="N82" s="95">
        <v>0</v>
      </c>
      <c r="O82" s="95">
        <v>0</v>
      </c>
      <c r="P82" s="95">
        <v>0</v>
      </c>
      <c r="Q82" s="95">
        <v>1</v>
      </c>
      <c r="R82" s="97">
        <v>6</v>
      </c>
      <c r="S82" s="97">
        <v>15</v>
      </c>
      <c r="T82" s="98">
        <v>15</v>
      </c>
      <c r="U82" s="99">
        <v>0.66666666699999999</v>
      </c>
      <c r="V82" s="100">
        <v>0</v>
      </c>
      <c r="W82" s="101">
        <v>0</v>
      </c>
    </row>
    <row r="83" spans="1:23" ht="14.4" hidden="1">
      <c r="A83" s="95">
        <v>7</v>
      </c>
      <c r="B83" s="94" t="s">
        <v>137</v>
      </c>
      <c r="C83" s="94" t="s">
        <v>135</v>
      </c>
      <c r="D83" s="94" t="s">
        <v>134</v>
      </c>
      <c r="E83" s="95">
        <v>7</v>
      </c>
      <c r="F83" s="94" t="s">
        <v>67</v>
      </c>
      <c r="G83" s="95">
        <v>29</v>
      </c>
      <c r="H83" s="95">
        <v>7</v>
      </c>
      <c r="I83" s="95">
        <v>26</v>
      </c>
      <c r="J83" s="95">
        <v>8</v>
      </c>
      <c r="K83" s="95">
        <v>5</v>
      </c>
      <c r="L83" s="95">
        <v>1.6</v>
      </c>
      <c r="M83" s="95">
        <v>0</v>
      </c>
      <c r="N83" s="95">
        <v>0</v>
      </c>
      <c r="O83" s="95">
        <v>0</v>
      </c>
      <c r="P83" s="95">
        <v>0</v>
      </c>
      <c r="Q83" s="95">
        <v>1</v>
      </c>
      <c r="R83" s="97">
        <v>5</v>
      </c>
      <c r="S83" s="97">
        <v>13</v>
      </c>
      <c r="T83" s="98">
        <v>17</v>
      </c>
      <c r="U83" s="99">
        <v>0.47058823500000002</v>
      </c>
      <c r="V83" s="100">
        <v>0</v>
      </c>
      <c r="W83" s="101">
        <v>0</v>
      </c>
    </row>
    <row r="84" spans="1:23" ht="14.4" hidden="1">
      <c r="A84" s="95">
        <v>10</v>
      </c>
      <c r="B84" s="94" t="s">
        <v>137</v>
      </c>
      <c r="C84" s="94" t="s">
        <v>135</v>
      </c>
      <c r="D84" s="94" t="s">
        <v>134</v>
      </c>
      <c r="E84" s="95">
        <v>10</v>
      </c>
      <c r="F84" s="94" t="s">
        <v>67</v>
      </c>
      <c r="G84" s="95">
        <v>29</v>
      </c>
      <c r="H84" s="95">
        <v>6</v>
      </c>
      <c r="I84" s="95">
        <v>26</v>
      </c>
      <c r="J84" s="95">
        <v>16</v>
      </c>
      <c r="K84" s="95">
        <v>6</v>
      </c>
      <c r="L84" s="95">
        <v>2.6666669999999999</v>
      </c>
      <c r="M84" s="95">
        <v>0</v>
      </c>
      <c r="N84" s="95">
        <v>0</v>
      </c>
      <c r="O84" s="95">
        <v>0</v>
      </c>
      <c r="P84" s="95">
        <v>0</v>
      </c>
      <c r="Q84" s="95">
        <v>1</v>
      </c>
      <c r="R84" s="97">
        <v>8</v>
      </c>
      <c r="S84" s="97">
        <v>15</v>
      </c>
      <c r="T84" s="98">
        <v>15</v>
      </c>
      <c r="U84" s="99">
        <v>1.066666667</v>
      </c>
      <c r="V84" s="100">
        <v>0</v>
      </c>
      <c r="W84" s="101">
        <v>0</v>
      </c>
    </row>
    <row r="85" spans="1:23" ht="14.4" hidden="1">
      <c r="A85" s="95">
        <v>12</v>
      </c>
      <c r="B85" s="94" t="s">
        <v>137</v>
      </c>
      <c r="C85" s="94" t="s">
        <v>135</v>
      </c>
      <c r="D85" s="94" t="s">
        <v>134</v>
      </c>
      <c r="E85" s="95">
        <v>12</v>
      </c>
      <c r="F85" s="94" t="s">
        <v>67</v>
      </c>
      <c r="G85" s="95">
        <v>29</v>
      </c>
      <c r="H85" s="95">
        <v>5</v>
      </c>
      <c r="I85" s="95">
        <v>26</v>
      </c>
      <c r="J85" s="95">
        <v>16</v>
      </c>
      <c r="K85" s="95">
        <v>7</v>
      </c>
      <c r="L85" s="95">
        <v>2.285714</v>
      </c>
      <c r="M85" s="95">
        <v>0</v>
      </c>
      <c r="N85" s="95">
        <v>0</v>
      </c>
      <c r="O85" s="95">
        <v>0</v>
      </c>
      <c r="P85" s="95">
        <v>0</v>
      </c>
      <c r="Q85" s="95">
        <v>1</v>
      </c>
      <c r="R85" s="97">
        <v>6</v>
      </c>
      <c r="S85" s="97">
        <v>12</v>
      </c>
      <c r="T85" s="98">
        <v>18</v>
      </c>
      <c r="U85" s="99">
        <v>0.88888888899999996</v>
      </c>
      <c r="V85" s="100">
        <v>0</v>
      </c>
      <c r="W85" s="101">
        <v>0</v>
      </c>
    </row>
    <row r="86" spans="1:23" ht="14.4" hidden="1">
      <c r="A86" s="95">
        <v>13</v>
      </c>
      <c r="B86" s="94" t="s">
        <v>137</v>
      </c>
      <c r="C86" s="94" t="s">
        <v>135</v>
      </c>
      <c r="D86" s="94" t="s">
        <v>134</v>
      </c>
      <c r="E86" s="95">
        <v>13</v>
      </c>
      <c r="F86" s="94" t="s">
        <v>67</v>
      </c>
      <c r="G86" s="95">
        <v>29</v>
      </c>
      <c r="H86" s="95">
        <v>4</v>
      </c>
      <c r="I86" s="95">
        <v>26</v>
      </c>
      <c r="J86" s="95">
        <v>14</v>
      </c>
      <c r="K86" s="95">
        <v>6</v>
      </c>
      <c r="L86" s="95">
        <v>2.3333330000000001</v>
      </c>
      <c r="M86" s="95">
        <v>0</v>
      </c>
      <c r="N86" s="95">
        <v>0</v>
      </c>
      <c r="O86" s="95">
        <v>0</v>
      </c>
      <c r="P86" s="95">
        <v>0</v>
      </c>
      <c r="Q86" s="95">
        <v>1</v>
      </c>
      <c r="R86" s="97">
        <v>7</v>
      </c>
      <c r="S86" s="97">
        <v>13</v>
      </c>
      <c r="T86" s="98">
        <v>17</v>
      </c>
      <c r="U86" s="99">
        <v>0.82352941199999996</v>
      </c>
      <c r="V86" s="100">
        <v>0</v>
      </c>
      <c r="W86" s="101">
        <v>0</v>
      </c>
    </row>
    <row r="87" spans="1:23" ht="14.4" hidden="1">
      <c r="A87" s="95">
        <v>16</v>
      </c>
      <c r="B87" s="94" t="s">
        <v>137</v>
      </c>
      <c r="C87" s="94" t="s">
        <v>135</v>
      </c>
      <c r="D87" s="94" t="s">
        <v>134</v>
      </c>
      <c r="E87" s="95">
        <v>16</v>
      </c>
      <c r="F87" s="94" t="s">
        <v>67</v>
      </c>
      <c r="G87" s="95">
        <v>29</v>
      </c>
      <c r="H87" s="95">
        <v>3</v>
      </c>
      <c r="I87" s="95">
        <v>26</v>
      </c>
      <c r="J87" s="95">
        <v>18</v>
      </c>
      <c r="K87" s="95">
        <v>7</v>
      </c>
      <c r="L87" s="95">
        <v>2.5714290000000002</v>
      </c>
      <c r="M87" s="95">
        <v>0</v>
      </c>
      <c r="N87" s="95">
        <v>0</v>
      </c>
      <c r="O87" s="95">
        <v>0</v>
      </c>
      <c r="P87" s="95">
        <v>0</v>
      </c>
      <c r="Q87" s="95">
        <v>1</v>
      </c>
      <c r="R87" s="97">
        <v>5</v>
      </c>
      <c r="S87" s="97">
        <v>13</v>
      </c>
      <c r="T87" s="98">
        <v>17</v>
      </c>
      <c r="U87" s="99">
        <v>1.0588235290000001</v>
      </c>
      <c r="V87" s="100">
        <v>0</v>
      </c>
      <c r="W87" s="101">
        <v>0</v>
      </c>
    </row>
    <row r="88" spans="1:23" ht="14.4" hidden="1">
      <c r="A88" s="95">
        <v>19</v>
      </c>
      <c r="B88" s="94" t="s">
        <v>137</v>
      </c>
      <c r="C88" s="94" t="s">
        <v>135</v>
      </c>
      <c r="D88" s="94" t="s">
        <v>134</v>
      </c>
      <c r="E88" s="95">
        <v>19</v>
      </c>
      <c r="F88" s="94" t="s">
        <v>67</v>
      </c>
      <c r="G88" s="95">
        <v>29</v>
      </c>
      <c r="H88" s="95">
        <v>2</v>
      </c>
      <c r="I88" s="95">
        <v>26</v>
      </c>
      <c r="J88" s="95">
        <v>10</v>
      </c>
      <c r="K88" s="95">
        <v>5</v>
      </c>
      <c r="L88" s="95">
        <v>2</v>
      </c>
      <c r="M88" s="95">
        <v>0</v>
      </c>
      <c r="N88" s="95">
        <v>0</v>
      </c>
      <c r="O88" s="95">
        <v>0</v>
      </c>
      <c r="P88" s="95">
        <v>0</v>
      </c>
      <c r="Q88" s="95">
        <v>1</v>
      </c>
      <c r="R88" s="97">
        <v>7</v>
      </c>
      <c r="S88" s="97">
        <v>17</v>
      </c>
      <c r="T88" s="98">
        <v>13</v>
      </c>
      <c r="U88" s="99">
        <v>0.76923076899999998</v>
      </c>
      <c r="V88" s="100">
        <v>0</v>
      </c>
      <c r="W88" s="101">
        <v>0</v>
      </c>
    </row>
    <row r="89" spans="1:23" ht="14.4" hidden="1">
      <c r="A89" s="95">
        <v>20</v>
      </c>
      <c r="B89" s="94" t="s">
        <v>137</v>
      </c>
      <c r="C89" s="94" t="s">
        <v>135</v>
      </c>
      <c r="D89" s="94" t="s">
        <v>134</v>
      </c>
      <c r="E89" s="95">
        <v>20</v>
      </c>
      <c r="F89" s="94" t="s">
        <v>67</v>
      </c>
      <c r="G89" s="95">
        <v>29</v>
      </c>
      <c r="H89" s="95">
        <v>1</v>
      </c>
      <c r="I89" s="95">
        <v>26</v>
      </c>
      <c r="J89" s="95">
        <v>19</v>
      </c>
      <c r="K89" s="95">
        <v>7</v>
      </c>
      <c r="L89" s="95">
        <v>2.714286</v>
      </c>
      <c r="M89" s="95">
        <v>0</v>
      </c>
      <c r="N89" s="95">
        <v>0</v>
      </c>
      <c r="O89" s="95">
        <v>0</v>
      </c>
      <c r="P89" s="95">
        <v>0</v>
      </c>
      <c r="Q89" s="95">
        <v>1</v>
      </c>
      <c r="R89" s="97">
        <v>10</v>
      </c>
      <c r="S89" s="97">
        <v>14</v>
      </c>
      <c r="T89" s="98">
        <v>16</v>
      </c>
      <c r="U89" s="99">
        <v>1.1875</v>
      </c>
      <c r="V89" s="100">
        <v>0</v>
      </c>
      <c r="W89" s="101">
        <v>0</v>
      </c>
    </row>
    <row r="90" spans="1:23" ht="14.4" hidden="1">
      <c r="A90" s="95">
        <v>44</v>
      </c>
      <c r="B90" s="94" t="s">
        <v>137</v>
      </c>
      <c r="C90" s="94" t="s">
        <v>135</v>
      </c>
      <c r="D90" s="94" t="s">
        <v>134</v>
      </c>
      <c r="E90" s="95">
        <v>24</v>
      </c>
      <c r="F90" s="94" t="s">
        <v>67</v>
      </c>
      <c r="G90" s="95">
        <v>29</v>
      </c>
      <c r="H90" s="95">
        <v>0</v>
      </c>
      <c r="I90" s="95">
        <v>26</v>
      </c>
      <c r="J90" s="95">
        <v>18</v>
      </c>
      <c r="K90" s="95">
        <v>6</v>
      </c>
      <c r="L90" s="95">
        <v>3</v>
      </c>
      <c r="M90" s="95">
        <v>0</v>
      </c>
      <c r="N90" s="95">
        <v>0</v>
      </c>
      <c r="O90" s="95">
        <v>0</v>
      </c>
      <c r="P90" s="95">
        <v>0</v>
      </c>
      <c r="Q90" s="95">
        <v>1</v>
      </c>
      <c r="R90" s="97">
        <v>9</v>
      </c>
      <c r="S90" s="97">
        <v>12</v>
      </c>
      <c r="T90" s="98">
        <v>18</v>
      </c>
      <c r="U90" s="99">
        <v>1</v>
      </c>
      <c r="V90" s="100">
        <v>0</v>
      </c>
      <c r="W90" s="101">
        <v>0</v>
      </c>
    </row>
    <row r="91" spans="1:23" ht="14.4" hidden="1">
      <c r="A91" s="95">
        <v>21</v>
      </c>
      <c r="B91" s="94" t="s">
        <v>95</v>
      </c>
      <c r="C91" s="94" t="s">
        <v>135</v>
      </c>
      <c r="D91" s="94" t="s">
        <v>130</v>
      </c>
      <c r="E91" s="95">
        <v>1</v>
      </c>
      <c r="F91" s="94" t="s">
        <v>67</v>
      </c>
      <c r="G91" s="95">
        <v>29</v>
      </c>
      <c r="H91" s="104">
        <v>16</v>
      </c>
      <c r="I91" s="95">
        <v>26</v>
      </c>
      <c r="J91" s="95">
        <v>10</v>
      </c>
      <c r="K91" s="95">
        <v>4</v>
      </c>
      <c r="L91" s="95">
        <v>2.5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7">
        <v>8</v>
      </c>
      <c r="S91" s="97">
        <v>14</v>
      </c>
      <c r="T91" s="98">
        <v>16</v>
      </c>
      <c r="U91" s="99">
        <v>0.625</v>
      </c>
      <c r="V91" s="100">
        <v>0</v>
      </c>
      <c r="W91" s="101">
        <v>0</v>
      </c>
    </row>
    <row r="92" spans="1:23" ht="14.4" hidden="1">
      <c r="A92" s="95">
        <v>22</v>
      </c>
      <c r="B92" s="94" t="s">
        <v>95</v>
      </c>
      <c r="C92" s="94" t="s">
        <v>135</v>
      </c>
      <c r="D92" s="94" t="s">
        <v>130</v>
      </c>
      <c r="E92" s="95">
        <v>2</v>
      </c>
      <c r="F92" s="94" t="s">
        <v>67</v>
      </c>
      <c r="G92" s="95">
        <v>29</v>
      </c>
      <c r="H92" s="104">
        <v>15</v>
      </c>
      <c r="I92" s="95">
        <v>26</v>
      </c>
      <c r="J92" s="95">
        <v>10</v>
      </c>
      <c r="K92" s="95">
        <v>5</v>
      </c>
      <c r="L92" s="95">
        <v>2</v>
      </c>
      <c r="M92" s="95">
        <v>0</v>
      </c>
      <c r="N92" s="95">
        <v>0</v>
      </c>
      <c r="O92" s="95">
        <v>0</v>
      </c>
      <c r="P92" s="95">
        <v>0</v>
      </c>
      <c r="Q92" s="95">
        <v>0</v>
      </c>
      <c r="R92" s="97">
        <v>8</v>
      </c>
      <c r="S92" s="97">
        <v>14</v>
      </c>
      <c r="T92" s="98">
        <v>16</v>
      </c>
      <c r="U92" s="99">
        <v>0.625</v>
      </c>
      <c r="V92" s="100">
        <v>0</v>
      </c>
      <c r="W92" s="101">
        <v>0</v>
      </c>
    </row>
    <row r="93" spans="1:23" ht="14.4" hidden="1">
      <c r="A93" s="95">
        <v>23</v>
      </c>
      <c r="B93" s="94" t="s">
        <v>95</v>
      </c>
      <c r="C93" s="94" t="s">
        <v>135</v>
      </c>
      <c r="D93" s="94" t="s">
        <v>130</v>
      </c>
      <c r="E93" s="95">
        <v>3</v>
      </c>
      <c r="F93" s="94" t="s">
        <v>67</v>
      </c>
      <c r="G93" s="95">
        <v>29</v>
      </c>
      <c r="H93" s="104">
        <v>14</v>
      </c>
      <c r="I93" s="95">
        <v>26</v>
      </c>
      <c r="J93" s="95">
        <v>7</v>
      </c>
      <c r="K93" s="95">
        <v>6</v>
      </c>
      <c r="L93" s="95">
        <v>1.1666669999999999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7">
        <v>4</v>
      </c>
      <c r="S93" s="97">
        <v>16</v>
      </c>
      <c r="T93" s="98">
        <v>14</v>
      </c>
      <c r="U93" s="99">
        <v>0.5</v>
      </c>
      <c r="V93" s="100">
        <v>0</v>
      </c>
      <c r="W93" s="101">
        <v>0</v>
      </c>
    </row>
    <row r="94" spans="1:23" ht="14.4" hidden="1">
      <c r="A94" s="95">
        <v>25</v>
      </c>
      <c r="B94" s="94" t="s">
        <v>95</v>
      </c>
      <c r="C94" s="94" t="s">
        <v>135</v>
      </c>
      <c r="D94" s="94" t="s">
        <v>130</v>
      </c>
      <c r="E94" s="95">
        <v>5</v>
      </c>
      <c r="F94" s="94" t="s">
        <v>67</v>
      </c>
      <c r="G94" s="95">
        <v>29</v>
      </c>
      <c r="H94" s="104">
        <v>13</v>
      </c>
      <c r="I94" s="95">
        <v>26</v>
      </c>
      <c r="J94" s="95">
        <v>4</v>
      </c>
      <c r="K94" s="95">
        <v>3</v>
      </c>
      <c r="L94" s="95">
        <v>1.3333330000000001</v>
      </c>
      <c r="M94" s="95">
        <v>0</v>
      </c>
      <c r="N94" s="95">
        <v>0</v>
      </c>
      <c r="O94" s="95">
        <v>0</v>
      </c>
      <c r="P94" s="95">
        <v>0</v>
      </c>
      <c r="Q94" s="95">
        <v>0</v>
      </c>
      <c r="R94" s="97">
        <v>4</v>
      </c>
      <c r="S94" s="97">
        <v>13</v>
      </c>
      <c r="T94" s="98">
        <v>17</v>
      </c>
      <c r="U94" s="99">
        <v>0.235294118</v>
      </c>
      <c r="V94" s="100">
        <v>0</v>
      </c>
      <c r="W94" s="101">
        <v>0</v>
      </c>
    </row>
    <row r="95" spans="1:23" ht="14.4" hidden="1">
      <c r="A95" s="95">
        <v>26</v>
      </c>
      <c r="B95" s="94" t="s">
        <v>95</v>
      </c>
      <c r="C95" s="94" t="s">
        <v>135</v>
      </c>
      <c r="D95" s="94" t="s">
        <v>130</v>
      </c>
      <c r="E95" s="95">
        <v>6</v>
      </c>
      <c r="F95" s="94" t="s">
        <v>67</v>
      </c>
      <c r="G95" s="95">
        <v>29</v>
      </c>
      <c r="H95" s="104">
        <v>12</v>
      </c>
      <c r="I95" s="95">
        <v>26</v>
      </c>
      <c r="J95" s="95">
        <v>10</v>
      </c>
      <c r="K95" s="95">
        <v>6</v>
      </c>
      <c r="L95" s="95">
        <v>1.6666669999999999</v>
      </c>
      <c r="M95" s="95">
        <v>0</v>
      </c>
      <c r="N95" s="95">
        <v>0</v>
      </c>
      <c r="O95" s="95">
        <v>0</v>
      </c>
      <c r="P95" s="95">
        <v>0</v>
      </c>
      <c r="Q95" s="95">
        <v>0</v>
      </c>
      <c r="R95" s="97">
        <v>6</v>
      </c>
      <c r="S95" s="97">
        <v>15</v>
      </c>
      <c r="T95" s="98">
        <v>15</v>
      </c>
      <c r="U95" s="99">
        <v>0.66666666699999999</v>
      </c>
      <c r="V95" s="100">
        <v>0</v>
      </c>
      <c r="W95" s="101">
        <v>0</v>
      </c>
    </row>
    <row r="96" spans="1:23" ht="14.4" hidden="1">
      <c r="A96" s="95">
        <v>27</v>
      </c>
      <c r="B96" s="94" t="s">
        <v>95</v>
      </c>
      <c r="C96" s="94" t="s">
        <v>135</v>
      </c>
      <c r="D96" s="94" t="s">
        <v>130</v>
      </c>
      <c r="E96" s="95">
        <v>7</v>
      </c>
      <c r="F96" s="94" t="s">
        <v>67</v>
      </c>
      <c r="G96" s="95">
        <v>29</v>
      </c>
      <c r="H96" s="104">
        <v>11</v>
      </c>
      <c r="I96" s="95">
        <v>26</v>
      </c>
      <c r="J96" s="95">
        <v>11</v>
      </c>
      <c r="K96" s="95">
        <v>6</v>
      </c>
      <c r="L96" s="95">
        <v>1.8333330000000001</v>
      </c>
      <c r="M96" s="95">
        <v>0</v>
      </c>
      <c r="N96" s="95">
        <v>0</v>
      </c>
      <c r="O96" s="95">
        <v>0</v>
      </c>
      <c r="P96" s="95">
        <v>0</v>
      </c>
      <c r="Q96" s="95">
        <v>0</v>
      </c>
      <c r="R96" s="97">
        <v>5</v>
      </c>
      <c r="S96" s="97">
        <v>13</v>
      </c>
      <c r="T96" s="98">
        <v>17</v>
      </c>
      <c r="U96" s="99">
        <v>0.64705882400000003</v>
      </c>
      <c r="V96" s="100">
        <v>0</v>
      </c>
      <c r="W96" s="101">
        <v>0</v>
      </c>
    </row>
    <row r="97" spans="1:23" ht="14.4" hidden="1">
      <c r="A97" s="95">
        <v>31</v>
      </c>
      <c r="B97" s="94" t="s">
        <v>95</v>
      </c>
      <c r="C97" s="94" t="s">
        <v>135</v>
      </c>
      <c r="D97" s="94" t="s">
        <v>130</v>
      </c>
      <c r="E97" s="95">
        <v>11</v>
      </c>
      <c r="F97" s="94" t="s">
        <v>67</v>
      </c>
      <c r="G97" s="95">
        <v>29</v>
      </c>
      <c r="H97" s="104">
        <v>10</v>
      </c>
      <c r="I97" s="95">
        <v>26</v>
      </c>
      <c r="J97" s="95">
        <v>14</v>
      </c>
      <c r="K97" s="95">
        <v>5</v>
      </c>
      <c r="L97" s="95">
        <v>2.8</v>
      </c>
      <c r="M97" s="95">
        <v>0</v>
      </c>
      <c r="N97" s="95">
        <v>0</v>
      </c>
      <c r="O97" s="95">
        <v>0</v>
      </c>
      <c r="P97" s="95">
        <v>0</v>
      </c>
      <c r="Q97" s="95">
        <v>0</v>
      </c>
      <c r="R97" s="97">
        <v>8</v>
      </c>
      <c r="S97" s="97">
        <v>15</v>
      </c>
      <c r="T97" s="98">
        <v>15</v>
      </c>
      <c r="U97" s="99">
        <v>0.93333333299999999</v>
      </c>
      <c r="V97" s="100">
        <v>0</v>
      </c>
      <c r="W97" s="101">
        <v>0</v>
      </c>
    </row>
    <row r="98" spans="1:23" ht="14.4" hidden="1">
      <c r="A98" s="95">
        <v>32</v>
      </c>
      <c r="B98" s="94" t="s">
        <v>95</v>
      </c>
      <c r="C98" s="94" t="s">
        <v>135</v>
      </c>
      <c r="D98" s="94" t="s">
        <v>130</v>
      </c>
      <c r="E98" s="95">
        <v>12</v>
      </c>
      <c r="F98" s="94" t="s">
        <v>67</v>
      </c>
      <c r="G98" s="95">
        <v>29</v>
      </c>
      <c r="H98" s="104">
        <v>9</v>
      </c>
      <c r="I98" s="95">
        <v>26</v>
      </c>
      <c r="J98" s="95">
        <v>9</v>
      </c>
      <c r="K98" s="95">
        <v>6</v>
      </c>
      <c r="L98" s="95">
        <v>1.5</v>
      </c>
      <c r="M98" s="95">
        <v>0</v>
      </c>
      <c r="N98" s="95">
        <v>0</v>
      </c>
      <c r="O98" s="95">
        <v>0</v>
      </c>
      <c r="P98" s="95">
        <v>0</v>
      </c>
      <c r="Q98" s="95">
        <v>0</v>
      </c>
      <c r="R98" s="97">
        <v>4</v>
      </c>
      <c r="S98" s="97">
        <v>14</v>
      </c>
      <c r="T98" s="98">
        <v>16</v>
      </c>
      <c r="U98" s="99">
        <v>0.5625</v>
      </c>
      <c r="V98" s="100">
        <v>0</v>
      </c>
      <c r="W98" s="101">
        <v>0</v>
      </c>
    </row>
    <row r="99" spans="1:23" ht="14.4" hidden="1">
      <c r="A99" s="95">
        <v>33</v>
      </c>
      <c r="B99" s="94" t="s">
        <v>95</v>
      </c>
      <c r="C99" s="94" t="s">
        <v>135</v>
      </c>
      <c r="D99" s="94" t="s">
        <v>130</v>
      </c>
      <c r="E99" s="95">
        <v>13</v>
      </c>
      <c r="F99" s="94" t="s">
        <v>67</v>
      </c>
      <c r="G99" s="95">
        <v>29</v>
      </c>
      <c r="H99" s="104">
        <v>8</v>
      </c>
      <c r="I99" s="95">
        <v>26</v>
      </c>
      <c r="J99" s="95">
        <v>12</v>
      </c>
      <c r="K99" s="95">
        <v>6</v>
      </c>
      <c r="L99" s="95">
        <v>2</v>
      </c>
      <c r="M99" s="95">
        <v>0</v>
      </c>
      <c r="N99" s="95">
        <v>0</v>
      </c>
      <c r="O99" s="95">
        <v>0</v>
      </c>
      <c r="P99" s="95">
        <v>0</v>
      </c>
      <c r="Q99" s="95">
        <v>0</v>
      </c>
      <c r="R99" s="97">
        <v>6</v>
      </c>
      <c r="S99" s="97">
        <v>13</v>
      </c>
      <c r="T99" s="98">
        <v>17</v>
      </c>
      <c r="U99" s="99">
        <v>0.70588235300000002</v>
      </c>
      <c r="V99" s="100">
        <v>0</v>
      </c>
      <c r="W99" s="101">
        <v>0</v>
      </c>
    </row>
    <row r="100" spans="1:23" ht="14.4" hidden="1">
      <c r="A100" s="95">
        <v>35</v>
      </c>
      <c r="B100" s="94" t="s">
        <v>95</v>
      </c>
      <c r="C100" s="94" t="s">
        <v>135</v>
      </c>
      <c r="D100" s="94" t="s">
        <v>130</v>
      </c>
      <c r="E100" s="95">
        <v>15</v>
      </c>
      <c r="F100" s="94" t="s">
        <v>67</v>
      </c>
      <c r="G100" s="95">
        <v>29</v>
      </c>
      <c r="H100" s="104">
        <v>7</v>
      </c>
      <c r="I100" s="95">
        <v>26</v>
      </c>
      <c r="J100" s="95">
        <v>12</v>
      </c>
      <c r="K100" s="95">
        <v>6</v>
      </c>
      <c r="L100" s="95">
        <v>2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7">
        <v>7</v>
      </c>
      <c r="S100" s="97">
        <v>13</v>
      </c>
      <c r="T100" s="98">
        <v>17</v>
      </c>
      <c r="U100" s="99">
        <v>0.70588235300000002</v>
      </c>
      <c r="V100" s="100">
        <v>0</v>
      </c>
      <c r="W100" s="101">
        <v>0</v>
      </c>
    </row>
    <row r="101" spans="1:23" ht="14.4" hidden="1">
      <c r="A101" s="95">
        <v>36</v>
      </c>
      <c r="B101" s="94" t="s">
        <v>95</v>
      </c>
      <c r="C101" s="94" t="s">
        <v>135</v>
      </c>
      <c r="D101" s="94" t="s">
        <v>130</v>
      </c>
      <c r="E101" s="95">
        <v>16</v>
      </c>
      <c r="F101" s="94" t="s">
        <v>67</v>
      </c>
      <c r="G101" s="95">
        <v>29</v>
      </c>
      <c r="H101" s="104">
        <v>6</v>
      </c>
      <c r="I101" s="95">
        <v>26</v>
      </c>
      <c r="J101" s="95">
        <v>11</v>
      </c>
      <c r="K101" s="95">
        <v>5</v>
      </c>
      <c r="L101" s="95">
        <v>2.2000000000000002</v>
      </c>
      <c r="M101" s="95">
        <v>0</v>
      </c>
      <c r="N101" s="95">
        <v>0</v>
      </c>
      <c r="O101" s="95">
        <v>0</v>
      </c>
      <c r="P101" s="95">
        <v>0</v>
      </c>
      <c r="Q101" s="95">
        <v>0</v>
      </c>
      <c r="R101" s="97">
        <v>8</v>
      </c>
      <c r="S101" s="97">
        <v>14</v>
      </c>
      <c r="T101" s="98">
        <v>16</v>
      </c>
      <c r="U101" s="99">
        <v>0.6875</v>
      </c>
      <c r="V101" s="100">
        <v>0</v>
      </c>
      <c r="W101" s="101">
        <v>0</v>
      </c>
    </row>
    <row r="102" spans="1:23" ht="14.4" hidden="1">
      <c r="A102" s="95">
        <v>37</v>
      </c>
      <c r="B102" s="94" t="s">
        <v>95</v>
      </c>
      <c r="C102" s="94" t="s">
        <v>135</v>
      </c>
      <c r="D102" s="94" t="s">
        <v>130</v>
      </c>
      <c r="E102" s="95">
        <v>17</v>
      </c>
      <c r="F102" s="94" t="s">
        <v>67</v>
      </c>
      <c r="G102" s="95">
        <v>29</v>
      </c>
      <c r="H102" s="104">
        <v>5</v>
      </c>
      <c r="I102" s="95">
        <v>26</v>
      </c>
      <c r="J102" s="95">
        <v>10</v>
      </c>
      <c r="K102" s="95">
        <v>5</v>
      </c>
      <c r="L102" s="95">
        <v>2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7">
        <v>6</v>
      </c>
      <c r="S102" s="97">
        <v>15</v>
      </c>
      <c r="T102" s="98">
        <v>15</v>
      </c>
      <c r="U102" s="99">
        <v>0.66666666699999999</v>
      </c>
      <c r="V102" s="100">
        <v>0</v>
      </c>
      <c r="W102" s="101">
        <v>0</v>
      </c>
    </row>
    <row r="103" spans="1:23" ht="14.4" hidden="1">
      <c r="A103" s="95">
        <v>40</v>
      </c>
      <c r="B103" s="94" t="s">
        <v>95</v>
      </c>
      <c r="C103" s="94" t="s">
        <v>135</v>
      </c>
      <c r="D103" s="94" t="s">
        <v>130</v>
      </c>
      <c r="E103" s="95">
        <v>20</v>
      </c>
      <c r="F103" s="94" t="s">
        <v>67</v>
      </c>
      <c r="G103" s="95">
        <v>29</v>
      </c>
      <c r="H103" s="104">
        <v>4</v>
      </c>
      <c r="I103" s="95">
        <v>26</v>
      </c>
      <c r="J103" s="95">
        <v>8</v>
      </c>
      <c r="K103" s="95">
        <v>5</v>
      </c>
      <c r="L103" s="95">
        <v>1.6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7">
        <v>6</v>
      </c>
      <c r="S103" s="97">
        <v>17</v>
      </c>
      <c r="T103" s="98">
        <v>13</v>
      </c>
      <c r="U103" s="99">
        <v>0.61538461499999997</v>
      </c>
      <c r="V103" s="100">
        <v>0</v>
      </c>
      <c r="W103" s="101">
        <v>0</v>
      </c>
    </row>
    <row r="104" spans="1:23" ht="14.4" hidden="1">
      <c r="A104" s="95">
        <v>46</v>
      </c>
      <c r="B104" s="94" t="s">
        <v>95</v>
      </c>
      <c r="C104" s="94" t="s">
        <v>135</v>
      </c>
      <c r="D104" s="94" t="s">
        <v>130</v>
      </c>
      <c r="E104" s="95">
        <v>21</v>
      </c>
      <c r="F104" s="94" t="s">
        <v>67</v>
      </c>
      <c r="G104" s="95">
        <v>29</v>
      </c>
      <c r="H104" s="104">
        <v>3</v>
      </c>
      <c r="I104" s="95">
        <v>26</v>
      </c>
      <c r="J104" s="95">
        <v>0</v>
      </c>
      <c r="K104" s="95">
        <v>0</v>
      </c>
      <c r="L104" s="95">
        <v>0</v>
      </c>
      <c r="M104" s="95">
        <v>0</v>
      </c>
      <c r="N104" s="95">
        <v>0</v>
      </c>
      <c r="O104" s="95">
        <v>0</v>
      </c>
      <c r="P104" s="95">
        <v>0</v>
      </c>
      <c r="Q104" s="95">
        <v>0</v>
      </c>
      <c r="R104" s="97">
        <v>0</v>
      </c>
      <c r="S104" s="97">
        <v>0</v>
      </c>
      <c r="T104" s="98">
        <v>30</v>
      </c>
      <c r="U104" s="99">
        <v>0</v>
      </c>
      <c r="V104" s="100">
        <v>0</v>
      </c>
      <c r="W104" s="101">
        <v>0</v>
      </c>
    </row>
    <row r="105" spans="1:23" ht="14.4" hidden="1">
      <c r="A105" s="95">
        <v>47</v>
      </c>
      <c r="B105" s="94" t="s">
        <v>95</v>
      </c>
      <c r="C105" s="94" t="s">
        <v>135</v>
      </c>
      <c r="D105" s="94" t="s">
        <v>130</v>
      </c>
      <c r="E105" s="95">
        <v>22</v>
      </c>
      <c r="F105" s="94" t="s">
        <v>67</v>
      </c>
      <c r="G105" s="95">
        <v>29</v>
      </c>
      <c r="H105" s="104">
        <v>2</v>
      </c>
      <c r="I105" s="95">
        <v>26</v>
      </c>
      <c r="J105" s="95">
        <v>14</v>
      </c>
      <c r="K105" s="95">
        <v>7</v>
      </c>
      <c r="L105" s="95">
        <v>2</v>
      </c>
      <c r="M105" s="95">
        <v>0</v>
      </c>
      <c r="N105" s="95">
        <v>0</v>
      </c>
      <c r="O105" s="95">
        <v>0</v>
      </c>
      <c r="P105" s="95">
        <v>0</v>
      </c>
      <c r="Q105" s="95">
        <v>0</v>
      </c>
      <c r="R105" s="97">
        <v>9</v>
      </c>
      <c r="S105" s="97">
        <v>11</v>
      </c>
      <c r="T105" s="98">
        <v>19</v>
      </c>
      <c r="U105" s="99">
        <v>0.73684210500000002</v>
      </c>
      <c r="V105" s="100">
        <v>0</v>
      </c>
      <c r="W105" s="101">
        <v>0</v>
      </c>
    </row>
    <row r="106" spans="1:23" ht="14.4" hidden="1">
      <c r="A106" s="95">
        <v>49</v>
      </c>
      <c r="B106" s="94" t="s">
        <v>95</v>
      </c>
      <c r="C106" s="94" t="s">
        <v>135</v>
      </c>
      <c r="D106" s="94" t="s">
        <v>130</v>
      </c>
      <c r="E106" s="95">
        <v>24</v>
      </c>
      <c r="F106" s="94" t="s">
        <v>67</v>
      </c>
      <c r="G106" s="95">
        <v>29</v>
      </c>
      <c r="H106" s="104">
        <v>1</v>
      </c>
      <c r="I106" s="95">
        <v>26</v>
      </c>
      <c r="J106" s="95">
        <v>12</v>
      </c>
      <c r="K106" s="95">
        <v>6</v>
      </c>
      <c r="L106" s="95">
        <v>2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7">
        <v>6</v>
      </c>
      <c r="S106" s="97">
        <v>13</v>
      </c>
      <c r="T106" s="98">
        <v>17</v>
      </c>
      <c r="U106" s="99">
        <v>0.70588235300000002</v>
      </c>
      <c r="V106" s="100">
        <v>0</v>
      </c>
      <c r="W106" s="101">
        <v>0</v>
      </c>
    </row>
    <row r="107" spans="1:23" ht="14.4" hidden="1">
      <c r="A107" s="95">
        <v>48</v>
      </c>
      <c r="B107" s="94" t="s">
        <v>95</v>
      </c>
      <c r="C107" s="94" t="s">
        <v>135</v>
      </c>
      <c r="D107" s="94" t="s">
        <v>130</v>
      </c>
      <c r="E107" s="95">
        <v>23</v>
      </c>
      <c r="F107" s="94" t="s">
        <v>67</v>
      </c>
      <c r="G107" s="95">
        <v>29</v>
      </c>
      <c r="H107" s="104">
        <v>0</v>
      </c>
      <c r="I107" s="95">
        <v>26</v>
      </c>
      <c r="J107" s="95">
        <v>1</v>
      </c>
      <c r="K107" s="95">
        <v>1</v>
      </c>
      <c r="L107" s="95">
        <v>1</v>
      </c>
      <c r="M107" s="95">
        <v>0</v>
      </c>
      <c r="N107" s="95">
        <v>0</v>
      </c>
      <c r="O107" s="95">
        <v>0</v>
      </c>
      <c r="P107" s="95">
        <v>0</v>
      </c>
      <c r="Q107" s="95">
        <v>0</v>
      </c>
      <c r="R107" s="97">
        <v>1</v>
      </c>
      <c r="S107" s="105">
        <v>21</v>
      </c>
      <c r="T107" s="98">
        <v>30</v>
      </c>
      <c r="U107" s="99">
        <v>3.3333333E-2</v>
      </c>
      <c r="V107" s="100">
        <v>0</v>
      </c>
      <c r="W107" s="101">
        <v>0</v>
      </c>
    </row>
    <row r="108" spans="1:23" ht="14.4" hidden="1">
      <c r="A108" s="95">
        <v>82</v>
      </c>
      <c r="B108" s="94" t="s">
        <v>136</v>
      </c>
      <c r="C108" s="94" t="s">
        <v>129</v>
      </c>
      <c r="D108" s="94" t="s">
        <v>134</v>
      </c>
      <c r="E108" s="95">
        <v>2</v>
      </c>
      <c r="F108" s="94" t="s">
        <v>67</v>
      </c>
      <c r="G108" s="95">
        <v>29</v>
      </c>
      <c r="H108" s="96">
        <v>4</v>
      </c>
      <c r="I108" s="95">
        <v>26</v>
      </c>
      <c r="J108" s="95">
        <v>10</v>
      </c>
      <c r="K108" s="95">
        <v>5</v>
      </c>
      <c r="L108" s="95">
        <v>2</v>
      </c>
      <c r="M108" s="95">
        <v>0</v>
      </c>
      <c r="N108" s="95">
        <v>0</v>
      </c>
      <c r="O108" s="95">
        <v>0</v>
      </c>
      <c r="P108" s="95">
        <v>0</v>
      </c>
      <c r="Q108" s="95">
        <v>1</v>
      </c>
      <c r="R108" s="97">
        <v>5</v>
      </c>
      <c r="S108" s="97">
        <v>13</v>
      </c>
      <c r="T108" s="98">
        <v>17</v>
      </c>
      <c r="U108" s="99">
        <v>0.58823529399999996</v>
      </c>
      <c r="V108" s="100">
        <v>0</v>
      </c>
      <c r="W108" s="101">
        <v>0</v>
      </c>
    </row>
    <row r="109" spans="1:23" ht="14.4" hidden="1">
      <c r="A109" s="95">
        <v>83</v>
      </c>
      <c r="B109" s="94" t="s">
        <v>136</v>
      </c>
      <c r="C109" s="94" t="s">
        <v>129</v>
      </c>
      <c r="D109" s="94" t="s">
        <v>134</v>
      </c>
      <c r="E109" s="95">
        <v>3</v>
      </c>
      <c r="F109" s="94" t="s">
        <v>67</v>
      </c>
      <c r="G109" s="95">
        <v>29</v>
      </c>
      <c r="H109" s="96">
        <v>3</v>
      </c>
      <c r="I109" s="95">
        <v>26</v>
      </c>
      <c r="J109" s="95">
        <v>9</v>
      </c>
      <c r="K109" s="95">
        <v>3</v>
      </c>
      <c r="L109" s="95">
        <v>3</v>
      </c>
      <c r="M109" s="95">
        <v>0</v>
      </c>
      <c r="N109" s="95">
        <v>0</v>
      </c>
      <c r="O109" s="95">
        <v>0</v>
      </c>
      <c r="P109" s="95">
        <v>0</v>
      </c>
      <c r="Q109" s="95">
        <v>1</v>
      </c>
      <c r="R109" s="97">
        <v>9</v>
      </c>
      <c r="S109" s="97">
        <v>17</v>
      </c>
      <c r="T109" s="98">
        <v>13</v>
      </c>
      <c r="U109" s="99">
        <v>0.69230769199999997</v>
      </c>
      <c r="V109" s="100">
        <v>0</v>
      </c>
      <c r="W109" s="101">
        <v>0</v>
      </c>
    </row>
    <row r="110" spans="1:23" ht="14.4" hidden="1">
      <c r="A110" s="95">
        <v>88</v>
      </c>
      <c r="B110" s="94" t="s">
        <v>136</v>
      </c>
      <c r="C110" s="94" t="s">
        <v>129</v>
      </c>
      <c r="D110" s="94" t="s">
        <v>134</v>
      </c>
      <c r="E110" s="95">
        <v>8</v>
      </c>
      <c r="F110" s="94" t="s">
        <v>67</v>
      </c>
      <c r="G110" s="95">
        <v>29</v>
      </c>
      <c r="H110" s="96">
        <v>2</v>
      </c>
      <c r="I110" s="95">
        <v>26</v>
      </c>
      <c r="J110" s="95">
        <v>15</v>
      </c>
      <c r="K110" s="95">
        <v>6</v>
      </c>
      <c r="L110" s="95">
        <v>2.5</v>
      </c>
      <c r="M110" s="95">
        <v>0</v>
      </c>
      <c r="N110" s="95">
        <v>0</v>
      </c>
      <c r="O110" s="95">
        <v>0</v>
      </c>
      <c r="P110" s="95">
        <v>0</v>
      </c>
      <c r="Q110" s="95">
        <v>1</v>
      </c>
      <c r="R110" s="97">
        <v>6</v>
      </c>
      <c r="S110" s="97">
        <v>13</v>
      </c>
      <c r="T110" s="98">
        <v>17</v>
      </c>
      <c r="U110" s="99">
        <v>0.88235294099999995</v>
      </c>
      <c r="V110" s="100">
        <v>0</v>
      </c>
      <c r="W110" s="101">
        <v>0</v>
      </c>
    </row>
    <row r="111" spans="1:23" ht="14.4" hidden="1">
      <c r="A111" s="95">
        <v>100</v>
      </c>
      <c r="B111" s="94" t="s">
        <v>136</v>
      </c>
      <c r="C111" s="94" t="s">
        <v>129</v>
      </c>
      <c r="D111" s="94" t="s">
        <v>134</v>
      </c>
      <c r="E111" s="95">
        <v>20</v>
      </c>
      <c r="F111" s="94" t="s">
        <v>67</v>
      </c>
      <c r="G111" s="95">
        <v>29</v>
      </c>
      <c r="H111" s="96">
        <v>1</v>
      </c>
      <c r="I111" s="95">
        <v>26</v>
      </c>
      <c r="J111" s="95">
        <v>12</v>
      </c>
      <c r="K111" s="95">
        <v>6</v>
      </c>
      <c r="L111" s="95">
        <v>2</v>
      </c>
      <c r="M111" s="95">
        <v>0</v>
      </c>
      <c r="N111" s="95">
        <v>0</v>
      </c>
      <c r="O111" s="95">
        <v>0</v>
      </c>
      <c r="P111" s="95">
        <v>0</v>
      </c>
      <c r="Q111" s="95">
        <v>1</v>
      </c>
      <c r="R111" s="97">
        <v>7</v>
      </c>
      <c r="S111" s="97">
        <v>13</v>
      </c>
      <c r="T111" s="98">
        <v>17</v>
      </c>
      <c r="U111" s="99">
        <v>0.70588235300000002</v>
      </c>
      <c r="V111" s="100">
        <v>0</v>
      </c>
      <c r="W111" s="101">
        <v>0</v>
      </c>
    </row>
    <row r="112" spans="1:23" ht="14.4" hidden="1">
      <c r="A112" s="95">
        <v>121</v>
      </c>
      <c r="B112" s="94" t="s">
        <v>136</v>
      </c>
      <c r="C112" s="94" t="s">
        <v>129</v>
      </c>
      <c r="D112" s="94" t="s">
        <v>134</v>
      </c>
      <c r="E112" s="95">
        <v>21</v>
      </c>
      <c r="F112" s="94" t="s">
        <v>67</v>
      </c>
      <c r="G112" s="95">
        <v>29</v>
      </c>
      <c r="H112" s="96">
        <v>0</v>
      </c>
      <c r="I112" s="95">
        <v>26</v>
      </c>
      <c r="J112" s="95">
        <v>20</v>
      </c>
      <c r="K112" s="95">
        <v>8</v>
      </c>
      <c r="L112" s="95">
        <v>2.5</v>
      </c>
      <c r="M112" s="95">
        <v>0</v>
      </c>
      <c r="N112" s="95">
        <v>0</v>
      </c>
      <c r="O112" s="95">
        <v>0</v>
      </c>
      <c r="P112" s="95">
        <v>0</v>
      </c>
      <c r="Q112" s="95">
        <v>1</v>
      </c>
      <c r="R112" s="97">
        <v>6</v>
      </c>
      <c r="S112" s="97">
        <v>13</v>
      </c>
      <c r="T112" s="98">
        <v>17</v>
      </c>
      <c r="U112" s="99">
        <v>1.1764705879999999</v>
      </c>
      <c r="V112" s="100">
        <v>0</v>
      </c>
      <c r="W112" s="101">
        <v>0</v>
      </c>
    </row>
    <row r="113" spans="1:23" ht="14.4">
      <c r="A113" s="95">
        <v>101</v>
      </c>
      <c r="B113" s="94" t="s">
        <v>105</v>
      </c>
      <c r="C113" s="94" t="s">
        <v>129</v>
      </c>
      <c r="D113" s="94" t="s">
        <v>130</v>
      </c>
      <c r="E113" s="95">
        <v>1</v>
      </c>
      <c r="F113" s="94" t="s">
        <v>67</v>
      </c>
      <c r="G113" s="95">
        <v>29</v>
      </c>
      <c r="H113" s="96">
        <v>21</v>
      </c>
      <c r="I113" s="95">
        <v>26</v>
      </c>
      <c r="J113" s="95">
        <v>10</v>
      </c>
      <c r="K113" s="95">
        <v>6</v>
      </c>
      <c r="L113" s="95">
        <v>1.6666669999999999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7">
        <v>4</v>
      </c>
      <c r="S113" s="97">
        <v>12</v>
      </c>
      <c r="T113" s="98">
        <v>18</v>
      </c>
      <c r="U113" s="99">
        <v>0.55555555599999995</v>
      </c>
      <c r="V113" s="100">
        <v>0</v>
      </c>
      <c r="W113" s="101">
        <v>0</v>
      </c>
    </row>
    <row r="114" spans="1:23" ht="14.4">
      <c r="A114" s="95">
        <v>103</v>
      </c>
      <c r="B114" s="94" t="s">
        <v>105</v>
      </c>
      <c r="C114" s="94" t="s">
        <v>129</v>
      </c>
      <c r="D114" s="94" t="s">
        <v>130</v>
      </c>
      <c r="E114" s="95">
        <v>3</v>
      </c>
      <c r="F114" s="94" t="s">
        <v>67</v>
      </c>
      <c r="G114" s="95">
        <v>29</v>
      </c>
      <c r="H114" s="96">
        <v>20</v>
      </c>
      <c r="I114" s="95">
        <v>26</v>
      </c>
      <c r="J114" s="95">
        <v>12</v>
      </c>
      <c r="K114" s="95">
        <v>5</v>
      </c>
      <c r="L114" s="95">
        <v>2.4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7">
        <v>7</v>
      </c>
      <c r="S114" s="97">
        <v>13</v>
      </c>
      <c r="T114" s="98">
        <v>17</v>
      </c>
      <c r="U114" s="99">
        <v>0.70588235300000002</v>
      </c>
      <c r="V114" s="100">
        <v>0</v>
      </c>
      <c r="W114" s="101">
        <v>0</v>
      </c>
    </row>
    <row r="115" spans="1:23" ht="14.4">
      <c r="A115" s="95">
        <v>105</v>
      </c>
      <c r="B115" s="94" t="s">
        <v>105</v>
      </c>
      <c r="C115" s="94" t="s">
        <v>129</v>
      </c>
      <c r="D115" s="94" t="s">
        <v>130</v>
      </c>
      <c r="E115" s="95">
        <v>5</v>
      </c>
      <c r="F115" s="94" t="s">
        <v>67</v>
      </c>
      <c r="G115" s="95">
        <v>29</v>
      </c>
      <c r="H115" s="96">
        <v>19</v>
      </c>
      <c r="I115" s="95">
        <v>26</v>
      </c>
      <c r="J115" s="95">
        <v>10</v>
      </c>
      <c r="K115" s="95">
        <v>5</v>
      </c>
      <c r="L115" s="95">
        <v>2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7">
        <v>6</v>
      </c>
      <c r="S115" s="97">
        <v>13</v>
      </c>
      <c r="T115" s="98">
        <v>17</v>
      </c>
      <c r="U115" s="99">
        <v>0.58823529399999996</v>
      </c>
      <c r="V115" s="100">
        <v>0</v>
      </c>
      <c r="W115" s="101">
        <v>0</v>
      </c>
    </row>
    <row r="116" spans="1:23" ht="14.4">
      <c r="A116" s="95">
        <v>106</v>
      </c>
      <c r="B116" s="94" t="s">
        <v>105</v>
      </c>
      <c r="C116" s="94" t="s">
        <v>129</v>
      </c>
      <c r="D116" s="94" t="s">
        <v>130</v>
      </c>
      <c r="E116" s="95">
        <v>6</v>
      </c>
      <c r="F116" s="94" t="s">
        <v>67</v>
      </c>
      <c r="G116" s="95">
        <v>29</v>
      </c>
      <c r="H116" s="96">
        <v>18</v>
      </c>
      <c r="I116" s="95">
        <v>26</v>
      </c>
      <c r="J116" s="95">
        <v>7</v>
      </c>
      <c r="K116" s="95">
        <v>5</v>
      </c>
      <c r="L116" s="95">
        <v>1.4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7">
        <v>4</v>
      </c>
      <c r="S116" s="97">
        <v>17</v>
      </c>
      <c r="T116" s="98">
        <v>13</v>
      </c>
      <c r="U116" s="99">
        <v>0.53846153900000004</v>
      </c>
      <c r="V116" s="100">
        <v>0</v>
      </c>
      <c r="W116" s="101">
        <v>0</v>
      </c>
    </row>
    <row r="117" spans="1:23" ht="14.4">
      <c r="A117" s="95">
        <v>107</v>
      </c>
      <c r="B117" s="94" t="s">
        <v>105</v>
      </c>
      <c r="C117" s="94" t="s">
        <v>129</v>
      </c>
      <c r="D117" s="94" t="s">
        <v>130</v>
      </c>
      <c r="E117" s="95">
        <v>7</v>
      </c>
      <c r="F117" s="94" t="s">
        <v>67</v>
      </c>
      <c r="G117" s="95">
        <v>29</v>
      </c>
      <c r="H117" s="96">
        <v>17</v>
      </c>
      <c r="I117" s="95">
        <v>26</v>
      </c>
      <c r="J117" s="95">
        <v>12</v>
      </c>
      <c r="K117" s="95">
        <v>4</v>
      </c>
      <c r="L117" s="95">
        <v>3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7">
        <v>8</v>
      </c>
      <c r="S117" s="97">
        <v>13</v>
      </c>
      <c r="T117" s="98">
        <v>17</v>
      </c>
      <c r="U117" s="99">
        <v>0.70588235300000002</v>
      </c>
      <c r="V117" s="100">
        <v>0</v>
      </c>
      <c r="W117" s="101">
        <v>0</v>
      </c>
    </row>
    <row r="118" spans="1:23" ht="14.4">
      <c r="A118" s="95">
        <v>108</v>
      </c>
      <c r="B118" s="94" t="s">
        <v>105</v>
      </c>
      <c r="C118" s="94" t="s">
        <v>129</v>
      </c>
      <c r="D118" s="94" t="s">
        <v>130</v>
      </c>
      <c r="E118" s="95">
        <v>8</v>
      </c>
      <c r="F118" s="94" t="s">
        <v>67</v>
      </c>
      <c r="G118" s="95">
        <v>29</v>
      </c>
      <c r="H118" s="96">
        <v>16</v>
      </c>
      <c r="I118" s="95">
        <v>26</v>
      </c>
      <c r="J118" s="95">
        <v>13</v>
      </c>
      <c r="K118" s="95">
        <v>6</v>
      </c>
      <c r="L118" s="95">
        <v>2.1666669999999999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7">
        <v>6</v>
      </c>
      <c r="S118" s="97">
        <v>13</v>
      </c>
      <c r="T118" s="98">
        <v>17</v>
      </c>
      <c r="U118" s="99">
        <v>0.764705882</v>
      </c>
      <c r="V118" s="100">
        <v>0</v>
      </c>
      <c r="W118" s="101">
        <v>0</v>
      </c>
    </row>
    <row r="119" spans="1:23" ht="14.4">
      <c r="A119" s="95">
        <v>109</v>
      </c>
      <c r="B119" s="94" t="s">
        <v>105</v>
      </c>
      <c r="C119" s="94" t="s">
        <v>129</v>
      </c>
      <c r="D119" s="94" t="s">
        <v>130</v>
      </c>
      <c r="E119" s="95">
        <v>9</v>
      </c>
      <c r="F119" s="94" t="s">
        <v>67</v>
      </c>
      <c r="G119" s="95">
        <v>29</v>
      </c>
      <c r="H119" s="96">
        <v>15</v>
      </c>
      <c r="I119" s="95">
        <v>26</v>
      </c>
      <c r="J119" s="95">
        <v>13</v>
      </c>
      <c r="K119" s="95">
        <v>5</v>
      </c>
      <c r="L119" s="95">
        <v>2.6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7">
        <v>7</v>
      </c>
      <c r="S119" s="97">
        <v>13</v>
      </c>
      <c r="T119" s="98">
        <v>17</v>
      </c>
      <c r="U119" s="99">
        <v>0.764705882</v>
      </c>
      <c r="V119" s="100">
        <v>0</v>
      </c>
      <c r="W119" s="101">
        <v>0</v>
      </c>
    </row>
    <row r="120" spans="1:23" ht="14.4">
      <c r="A120" s="95">
        <v>110</v>
      </c>
      <c r="B120" s="94" t="s">
        <v>105</v>
      </c>
      <c r="C120" s="94" t="s">
        <v>129</v>
      </c>
      <c r="D120" s="94" t="s">
        <v>130</v>
      </c>
      <c r="E120" s="95">
        <v>10</v>
      </c>
      <c r="F120" s="94" t="s">
        <v>67</v>
      </c>
      <c r="G120" s="95">
        <v>29</v>
      </c>
      <c r="H120" s="96">
        <v>14</v>
      </c>
      <c r="I120" s="95">
        <v>26</v>
      </c>
      <c r="J120" s="95">
        <v>15</v>
      </c>
      <c r="K120" s="95">
        <v>5</v>
      </c>
      <c r="L120" s="95">
        <v>3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7">
        <v>8</v>
      </c>
      <c r="S120" s="97">
        <v>12</v>
      </c>
      <c r="T120" s="98">
        <v>18</v>
      </c>
      <c r="U120" s="99">
        <v>0.83333333300000001</v>
      </c>
      <c r="V120" s="100">
        <v>0</v>
      </c>
      <c r="W120" s="101">
        <v>0</v>
      </c>
    </row>
    <row r="121" spans="1:23" ht="14.4">
      <c r="A121" s="95">
        <v>111</v>
      </c>
      <c r="B121" s="94" t="s">
        <v>105</v>
      </c>
      <c r="C121" s="94" t="s">
        <v>129</v>
      </c>
      <c r="D121" s="94" t="s">
        <v>130</v>
      </c>
      <c r="E121" s="95">
        <v>11</v>
      </c>
      <c r="F121" s="94" t="s">
        <v>67</v>
      </c>
      <c r="G121" s="95">
        <v>29</v>
      </c>
      <c r="H121" s="96">
        <v>13</v>
      </c>
      <c r="I121" s="95">
        <v>26</v>
      </c>
      <c r="J121" s="95">
        <v>13</v>
      </c>
      <c r="K121" s="95">
        <v>5</v>
      </c>
      <c r="L121" s="95">
        <v>2.6</v>
      </c>
      <c r="M121" s="95">
        <v>0</v>
      </c>
      <c r="N121" s="95">
        <v>0</v>
      </c>
      <c r="O121" s="95">
        <v>0</v>
      </c>
      <c r="P121" s="95">
        <v>0</v>
      </c>
      <c r="Q121" s="95">
        <v>0</v>
      </c>
      <c r="R121" s="97">
        <v>6</v>
      </c>
      <c r="S121" s="97">
        <v>15</v>
      </c>
      <c r="T121" s="98">
        <v>15</v>
      </c>
      <c r="U121" s="99">
        <v>0.86666666699999995</v>
      </c>
      <c r="V121" s="100">
        <v>0</v>
      </c>
      <c r="W121" s="101">
        <v>0</v>
      </c>
    </row>
    <row r="122" spans="1:23" ht="14.4">
      <c r="A122" s="95">
        <v>112</v>
      </c>
      <c r="B122" s="94" t="s">
        <v>105</v>
      </c>
      <c r="C122" s="94" t="s">
        <v>129</v>
      </c>
      <c r="D122" s="94" t="s">
        <v>130</v>
      </c>
      <c r="E122" s="95">
        <v>12</v>
      </c>
      <c r="F122" s="94" t="s">
        <v>67</v>
      </c>
      <c r="G122" s="95">
        <v>29</v>
      </c>
      <c r="H122" s="96">
        <v>12</v>
      </c>
      <c r="I122" s="95">
        <v>26</v>
      </c>
      <c r="J122" s="95">
        <v>16</v>
      </c>
      <c r="K122" s="95">
        <v>5</v>
      </c>
      <c r="L122" s="95">
        <v>3.2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7">
        <v>8</v>
      </c>
      <c r="S122" s="97">
        <v>12</v>
      </c>
      <c r="T122" s="98">
        <v>18</v>
      </c>
      <c r="U122" s="99">
        <v>0.88888888899999996</v>
      </c>
      <c r="V122" s="100">
        <v>0</v>
      </c>
      <c r="W122" s="101">
        <v>0</v>
      </c>
    </row>
    <row r="123" spans="1:23" ht="14.4">
      <c r="A123" s="95">
        <v>113</v>
      </c>
      <c r="B123" s="94" t="s">
        <v>105</v>
      </c>
      <c r="C123" s="94" t="s">
        <v>129</v>
      </c>
      <c r="D123" s="94" t="s">
        <v>130</v>
      </c>
      <c r="E123" s="95">
        <v>13</v>
      </c>
      <c r="F123" s="94" t="s">
        <v>67</v>
      </c>
      <c r="G123" s="95">
        <v>29</v>
      </c>
      <c r="H123" s="96">
        <v>11</v>
      </c>
      <c r="I123" s="95">
        <v>26</v>
      </c>
      <c r="J123" s="95">
        <v>17</v>
      </c>
      <c r="K123" s="95">
        <v>8</v>
      </c>
      <c r="L123" s="95">
        <v>2.125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7">
        <v>5</v>
      </c>
      <c r="S123" s="97">
        <v>13</v>
      </c>
      <c r="T123" s="98">
        <v>17</v>
      </c>
      <c r="U123" s="99">
        <v>1</v>
      </c>
      <c r="V123" s="100">
        <v>0</v>
      </c>
      <c r="W123" s="101">
        <v>0</v>
      </c>
    </row>
    <row r="124" spans="1:23" ht="14.4">
      <c r="A124" s="95">
        <v>114</v>
      </c>
      <c r="B124" s="94" t="s">
        <v>105</v>
      </c>
      <c r="C124" s="94" t="s">
        <v>129</v>
      </c>
      <c r="D124" s="94" t="s">
        <v>130</v>
      </c>
      <c r="E124" s="95">
        <v>14</v>
      </c>
      <c r="F124" s="94" t="s">
        <v>67</v>
      </c>
      <c r="G124" s="95">
        <v>29</v>
      </c>
      <c r="H124" s="96">
        <v>10</v>
      </c>
      <c r="I124" s="95">
        <v>26</v>
      </c>
      <c r="J124" s="95">
        <v>14</v>
      </c>
      <c r="K124" s="95">
        <v>7</v>
      </c>
      <c r="L124" s="95">
        <v>2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7">
        <v>7</v>
      </c>
      <c r="S124" s="97">
        <v>12</v>
      </c>
      <c r="T124" s="98">
        <v>18</v>
      </c>
      <c r="U124" s="99">
        <v>0.77777777800000003</v>
      </c>
      <c r="V124" s="100">
        <v>0</v>
      </c>
      <c r="W124" s="101">
        <v>0</v>
      </c>
    </row>
    <row r="125" spans="1:23" ht="14.4">
      <c r="A125" s="95">
        <v>115</v>
      </c>
      <c r="B125" s="94" t="s">
        <v>105</v>
      </c>
      <c r="C125" s="94" t="s">
        <v>129</v>
      </c>
      <c r="D125" s="94" t="s">
        <v>130</v>
      </c>
      <c r="E125" s="95">
        <v>15</v>
      </c>
      <c r="F125" s="94" t="s">
        <v>67</v>
      </c>
      <c r="G125" s="95">
        <v>29</v>
      </c>
      <c r="H125" s="96">
        <v>9</v>
      </c>
      <c r="I125" s="95">
        <v>26</v>
      </c>
      <c r="J125" s="95">
        <v>15</v>
      </c>
      <c r="K125" s="95">
        <v>7</v>
      </c>
      <c r="L125" s="95">
        <v>2.1428569999999998</v>
      </c>
      <c r="M125" s="95">
        <v>0</v>
      </c>
      <c r="N125" s="95">
        <v>0</v>
      </c>
      <c r="O125" s="95">
        <v>0</v>
      </c>
      <c r="P125" s="95">
        <v>0</v>
      </c>
      <c r="Q125" s="95">
        <v>0</v>
      </c>
      <c r="R125" s="97">
        <v>5</v>
      </c>
      <c r="S125" s="97">
        <v>12</v>
      </c>
      <c r="T125" s="98">
        <v>18</v>
      </c>
      <c r="U125" s="99">
        <v>0.83333333300000001</v>
      </c>
      <c r="V125" s="100">
        <v>0</v>
      </c>
      <c r="W125" s="101">
        <v>0</v>
      </c>
    </row>
    <row r="126" spans="1:23" ht="14.4">
      <c r="A126" s="95">
        <v>116</v>
      </c>
      <c r="B126" s="94" t="s">
        <v>105</v>
      </c>
      <c r="C126" s="94" t="s">
        <v>129</v>
      </c>
      <c r="D126" s="94" t="s">
        <v>130</v>
      </c>
      <c r="E126" s="95">
        <v>16</v>
      </c>
      <c r="F126" s="94" t="s">
        <v>67</v>
      </c>
      <c r="G126" s="95">
        <v>29</v>
      </c>
      <c r="H126" s="96">
        <v>8</v>
      </c>
      <c r="I126" s="95">
        <v>26</v>
      </c>
      <c r="J126" s="95">
        <v>11</v>
      </c>
      <c r="K126" s="95">
        <v>5</v>
      </c>
      <c r="L126" s="95">
        <v>2.2000000000000002</v>
      </c>
      <c r="M126" s="95">
        <v>0</v>
      </c>
      <c r="N126" s="95">
        <v>0</v>
      </c>
      <c r="O126" s="95">
        <v>0</v>
      </c>
      <c r="P126" s="95">
        <v>0</v>
      </c>
      <c r="Q126" s="95">
        <v>0</v>
      </c>
      <c r="R126" s="97">
        <v>6</v>
      </c>
      <c r="S126" s="97">
        <v>14</v>
      </c>
      <c r="T126" s="98">
        <v>16</v>
      </c>
      <c r="U126" s="99">
        <v>0.6875</v>
      </c>
      <c r="V126" s="100">
        <v>0</v>
      </c>
      <c r="W126" s="101">
        <v>0</v>
      </c>
    </row>
    <row r="127" spans="1:23" ht="14.4">
      <c r="A127" s="95">
        <v>117</v>
      </c>
      <c r="B127" s="94" t="s">
        <v>105</v>
      </c>
      <c r="C127" s="94" t="s">
        <v>129</v>
      </c>
      <c r="D127" s="94" t="s">
        <v>130</v>
      </c>
      <c r="E127" s="95">
        <v>17</v>
      </c>
      <c r="F127" s="94" t="s">
        <v>67</v>
      </c>
      <c r="G127" s="95">
        <v>29</v>
      </c>
      <c r="H127" s="96">
        <v>7</v>
      </c>
      <c r="I127" s="95">
        <v>26</v>
      </c>
      <c r="J127" s="95">
        <v>10</v>
      </c>
      <c r="K127" s="95">
        <v>4</v>
      </c>
      <c r="L127" s="95">
        <v>2.5</v>
      </c>
      <c r="M127" s="95">
        <v>0</v>
      </c>
      <c r="N127" s="95">
        <v>0</v>
      </c>
      <c r="O127" s="95">
        <v>0</v>
      </c>
      <c r="P127" s="95">
        <v>0</v>
      </c>
      <c r="Q127" s="95">
        <v>0</v>
      </c>
      <c r="R127" s="97">
        <v>8</v>
      </c>
      <c r="S127" s="97">
        <v>17</v>
      </c>
      <c r="T127" s="98">
        <v>13</v>
      </c>
      <c r="U127" s="99">
        <v>0.76923076899999998</v>
      </c>
      <c r="V127" s="100">
        <v>0</v>
      </c>
      <c r="W127" s="101">
        <v>0</v>
      </c>
    </row>
    <row r="128" spans="1:23" ht="14.4">
      <c r="A128" s="95">
        <v>118</v>
      </c>
      <c r="B128" s="94" t="s">
        <v>105</v>
      </c>
      <c r="C128" s="94" t="s">
        <v>129</v>
      </c>
      <c r="D128" s="94" t="s">
        <v>130</v>
      </c>
      <c r="E128" s="95">
        <v>18</v>
      </c>
      <c r="F128" s="94" t="s">
        <v>67</v>
      </c>
      <c r="G128" s="95">
        <v>29</v>
      </c>
      <c r="H128" s="96">
        <v>6</v>
      </c>
      <c r="I128" s="95">
        <v>26</v>
      </c>
      <c r="J128" s="95">
        <v>7</v>
      </c>
      <c r="K128" s="95">
        <v>4</v>
      </c>
      <c r="L128" s="95">
        <v>1.75</v>
      </c>
      <c r="M128" s="95">
        <v>0</v>
      </c>
      <c r="N128" s="95">
        <v>0</v>
      </c>
      <c r="O128" s="95">
        <v>0</v>
      </c>
      <c r="P128" s="95">
        <v>0</v>
      </c>
      <c r="Q128" s="95">
        <v>0</v>
      </c>
      <c r="R128" s="97">
        <v>5</v>
      </c>
      <c r="S128" s="97">
        <v>15</v>
      </c>
      <c r="T128" s="98">
        <v>15</v>
      </c>
      <c r="U128" s="99">
        <v>0.46666666699999998</v>
      </c>
      <c r="V128" s="100">
        <v>0</v>
      </c>
      <c r="W128" s="101">
        <v>0</v>
      </c>
    </row>
    <row r="129" spans="1:23" ht="14.4">
      <c r="A129" s="95">
        <v>119</v>
      </c>
      <c r="B129" s="94" t="s">
        <v>105</v>
      </c>
      <c r="C129" s="94" t="s">
        <v>129</v>
      </c>
      <c r="D129" s="94" t="s">
        <v>130</v>
      </c>
      <c r="E129" s="95">
        <v>19</v>
      </c>
      <c r="F129" s="94" t="s">
        <v>67</v>
      </c>
      <c r="G129" s="95">
        <v>29</v>
      </c>
      <c r="H129" s="96">
        <v>5</v>
      </c>
      <c r="I129" s="95">
        <v>26</v>
      </c>
      <c r="J129" s="95">
        <v>12</v>
      </c>
      <c r="K129" s="95">
        <v>5</v>
      </c>
      <c r="L129" s="95">
        <v>2.4</v>
      </c>
      <c r="M129" s="95">
        <v>0</v>
      </c>
      <c r="N129" s="95">
        <v>0</v>
      </c>
      <c r="O129" s="95">
        <v>0</v>
      </c>
      <c r="P129" s="95">
        <v>0</v>
      </c>
      <c r="Q129" s="95">
        <v>0</v>
      </c>
      <c r="R129" s="97">
        <v>9</v>
      </c>
      <c r="S129" s="97">
        <v>13</v>
      </c>
      <c r="T129" s="98">
        <v>17</v>
      </c>
      <c r="U129" s="99">
        <v>0.70588235300000002</v>
      </c>
      <c r="V129" s="100">
        <v>0</v>
      </c>
      <c r="W129" s="101">
        <v>0</v>
      </c>
    </row>
    <row r="130" spans="1:23" ht="14.4">
      <c r="A130" s="95">
        <v>120</v>
      </c>
      <c r="B130" s="94" t="s">
        <v>105</v>
      </c>
      <c r="C130" s="94" t="s">
        <v>129</v>
      </c>
      <c r="D130" s="94" t="s">
        <v>130</v>
      </c>
      <c r="E130" s="95">
        <v>20</v>
      </c>
      <c r="F130" s="94" t="s">
        <v>67</v>
      </c>
      <c r="G130" s="95">
        <v>29</v>
      </c>
      <c r="H130" s="96">
        <v>4</v>
      </c>
      <c r="I130" s="95">
        <v>26</v>
      </c>
      <c r="J130" s="95">
        <v>13</v>
      </c>
      <c r="K130" s="95">
        <v>5</v>
      </c>
      <c r="L130" s="95">
        <v>2.6</v>
      </c>
      <c r="M130" s="95">
        <v>0</v>
      </c>
      <c r="N130" s="95">
        <v>0</v>
      </c>
      <c r="O130" s="95">
        <v>0</v>
      </c>
      <c r="P130" s="95">
        <v>0</v>
      </c>
      <c r="Q130" s="95">
        <v>0</v>
      </c>
      <c r="R130" s="97">
        <v>9</v>
      </c>
      <c r="S130" s="97">
        <v>13</v>
      </c>
      <c r="T130" s="98">
        <v>17</v>
      </c>
      <c r="U130" s="99">
        <v>0.764705882</v>
      </c>
      <c r="V130" s="100">
        <v>0</v>
      </c>
      <c r="W130" s="101">
        <v>0</v>
      </c>
    </row>
    <row r="131" spans="1:23" ht="14.4">
      <c r="A131" s="95">
        <v>126</v>
      </c>
      <c r="B131" s="94" t="s">
        <v>105</v>
      </c>
      <c r="C131" s="94" t="s">
        <v>129</v>
      </c>
      <c r="D131" s="94" t="s">
        <v>130</v>
      </c>
      <c r="E131" s="95">
        <v>21</v>
      </c>
      <c r="F131" s="94" t="s">
        <v>67</v>
      </c>
      <c r="G131" s="95">
        <v>29</v>
      </c>
      <c r="H131" s="96">
        <v>3</v>
      </c>
      <c r="I131" s="95">
        <v>26</v>
      </c>
      <c r="J131" s="95">
        <v>16</v>
      </c>
      <c r="K131" s="95">
        <v>7</v>
      </c>
      <c r="L131" s="95">
        <v>2.285714</v>
      </c>
      <c r="M131" s="95">
        <v>0</v>
      </c>
      <c r="N131" s="95">
        <v>0</v>
      </c>
      <c r="O131" s="95">
        <v>0</v>
      </c>
      <c r="P131" s="95">
        <v>0</v>
      </c>
      <c r="Q131" s="95">
        <v>0</v>
      </c>
      <c r="R131" s="97">
        <v>7</v>
      </c>
      <c r="S131" s="97">
        <v>12</v>
      </c>
      <c r="T131" s="98">
        <v>18</v>
      </c>
      <c r="U131" s="99">
        <v>0.88888888899999996</v>
      </c>
      <c r="V131" s="100">
        <v>0</v>
      </c>
      <c r="W131" s="101">
        <v>0</v>
      </c>
    </row>
    <row r="132" spans="1:23" ht="14.4">
      <c r="A132" s="95">
        <v>127</v>
      </c>
      <c r="B132" s="94" t="s">
        <v>105</v>
      </c>
      <c r="C132" s="94" t="s">
        <v>129</v>
      </c>
      <c r="D132" s="94" t="s">
        <v>130</v>
      </c>
      <c r="E132" s="95">
        <v>22</v>
      </c>
      <c r="F132" s="94" t="s">
        <v>67</v>
      </c>
      <c r="G132" s="95">
        <v>29</v>
      </c>
      <c r="H132" s="96">
        <v>2</v>
      </c>
      <c r="I132" s="95">
        <v>26</v>
      </c>
      <c r="J132" s="95">
        <v>13</v>
      </c>
      <c r="K132" s="95">
        <v>7</v>
      </c>
      <c r="L132" s="95">
        <v>1.857143</v>
      </c>
      <c r="M132" s="95">
        <v>0</v>
      </c>
      <c r="N132" s="95">
        <v>0</v>
      </c>
      <c r="O132" s="95">
        <v>0</v>
      </c>
      <c r="P132" s="95">
        <v>0</v>
      </c>
      <c r="Q132" s="95">
        <v>0</v>
      </c>
      <c r="R132" s="97">
        <v>5</v>
      </c>
      <c r="S132" s="97">
        <v>11</v>
      </c>
      <c r="T132" s="98">
        <v>19</v>
      </c>
      <c r="U132" s="99">
        <v>0.68421052599999999</v>
      </c>
      <c r="V132" s="100">
        <v>0</v>
      </c>
      <c r="W132" s="101">
        <v>0</v>
      </c>
    </row>
    <row r="133" spans="1:23" ht="14.4">
      <c r="A133" s="95">
        <v>128</v>
      </c>
      <c r="B133" s="94" t="s">
        <v>105</v>
      </c>
      <c r="C133" s="94" t="s">
        <v>129</v>
      </c>
      <c r="D133" s="94" t="s">
        <v>130</v>
      </c>
      <c r="E133" s="95">
        <v>23</v>
      </c>
      <c r="F133" s="94" t="s">
        <v>67</v>
      </c>
      <c r="G133" s="95">
        <v>29</v>
      </c>
      <c r="H133" s="96">
        <v>1</v>
      </c>
      <c r="I133" s="95">
        <v>26</v>
      </c>
      <c r="J133" s="95">
        <v>13</v>
      </c>
      <c r="K133" s="95">
        <v>6</v>
      </c>
      <c r="L133" s="95">
        <v>2.1666669999999999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7">
        <v>6</v>
      </c>
      <c r="S133" s="97">
        <v>11</v>
      </c>
      <c r="T133" s="98">
        <v>19</v>
      </c>
      <c r="U133" s="99">
        <v>0.68421052599999999</v>
      </c>
      <c r="V133" s="100">
        <v>0</v>
      </c>
      <c r="W133" s="101">
        <v>0</v>
      </c>
    </row>
    <row r="134" spans="1:23" ht="14.4">
      <c r="A134" s="95">
        <v>129</v>
      </c>
      <c r="B134" s="94" t="s">
        <v>105</v>
      </c>
      <c r="C134" s="94" t="s">
        <v>129</v>
      </c>
      <c r="D134" s="94" t="s">
        <v>130</v>
      </c>
      <c r="E134" s="95">
        <v>24</v>
      </c>
      <c r="F134" s="94" t="s">
        <v>67</v>
      </c>
      <c r="G134" s="95">
        <v>29</v>
      </c>
      <c r="H134" s="96">
        <v>0</v>
      </c>
      <c r="I134" s="95">
        <v>26</v>
      </c>
      <c r="J134" s="95">
        <v>13</v>
      </c>
      <c r="K134" s="95">
        <v>6</v>
      </c>
      <c r="L134" s="95">
        <v>2.1666669999999999</v>
      </c>
      <c r="M134" s="95">
        <v>0</v>
      </c>
      <c r="N134" s="95">
        <v>0</v>
      </c>
      <c r="O134" s="95">
        <v>0</v>
      </c>
      <c r="P134" s="95">
        <v>0</v>
      </c>
      <c r="Q134" s="95">
        <v>0</v>
      </c>
      <c r="R134" s="97">
        <v>6</v>
      </c>
      <c r="S134" s="97">
        <v>12</v>
      </c>
      <c r="T134" s="98">
        <v>18</v>
      </c>
      <c r="U134" s="99">
        <v>0.72222222199999997</v>
      </c>
      <c r="V134" s="100">
        <v>0</v>
      </c>
      <c r="W134" s="101">
        <v>0</v>
      </c>
    </row>
    <row r="135" spans="1:23" ht="14.4" hidden="1">
      <c r="A135" s="95">
        <v>164</v>
      </c>
      <c r="B135" s="94" t="s">
        <v>132</v>
      </c>
      <c r="C135" s="94" t="s">
        <v>133</v>
      </c>
      <c r="D135" s="94" t="s">
        <v>134</v>
      </c>
      <c r="E135" s="95">
        <v>4</v>
      </c>
      <c r="F135" s="94" t="s">
        <v>67</v>
      </c>
      <c r="G135" s="95">
        <v>29</v>
      </c>
      <c r="H135" s="96">
        <v>1</v>
      </c>
      <c r="I135" s="95">
        <v>26</v>
      </c>
      <c r="J135" s="95">
        <v>9</v>
      </c>
      <c r="K135" s="95">
        <v>5</v>
      </c>
      <c r="L135" s="95">
        <v>1.8</v>
      </c>
      <c r="M135" s="95">
        <v>0</v>
      </c>
      <c r="N135" s="95">
        <v>0</v>
      </c>
      <c r="O135" s="95">
        <v>0</v>
      </c>
      <c r="P135" s="95">
        <v>0</v>
      </c>
      <c r="Q135" s="95">
        <v>1</v>
      </c>
      <c r="R135" s="97">
        <v>7</v>
      </c>
      <c r="S135" s="97">
        <v>17</v>
      </c>
      <c r="T135" s="98">
        <v>13</v>
      </c>
      <c r="U135" s="99">
        <v>0.69230769199999997</v>
      </c>
      <c r="V135" s="100">
        <v>0</v>
      </c>
      <c r="W135" s="101">
        <v>0</v>
      </c>
    </row>
    <row r="136" spans="1:23" ht="14.4" hidden="1">
      <c r="A136" s="95">
        <v>177</v>
      </c>
      <c r="B136" s="94" t="s">
        <v>132</v>
      </c>
      <c r="C136" s="94" t="s">
        <v>133</v>
      </c>
      <c r="D136" s="94" t="s">
        <v>134</v>
      </c>
      <c r="E136" s="95">
        <v>17</v>
      </c>
      <c r="F136" s="94" t="s">
        <v>67</v>
      </c>
      <c r="G136" s="95">
        <v>29</v>
      </c>
      <c r="H136" s="96">
        <v>0</v>
      </c>
      <c r="I136" s="95">
        <v>26</v>
      </c>
      <c r="J136" s="95">
        <v>9</v>
      </c>
      <c r="K136" s="95">
        <v>4</v>
      </c>
      <c r="L136" s="95">
        <v>2.25</v>
      </c>
      <c r="M136" s="95">
        <v>0</v>
      </c>
      <c r="N136" s="95">
        <v>0</v>
      </c>
      <c r="O136" s="95">
        <v>0</v>
      </c>
      <c r="P136" s="95">
        <v>0</v>
      </c>
      <c r="Q136" s="95">
        <v>1</v>
      </c>
      <c r="R136" s="97">
        <v>8</v>
      </c>
      <c r="S136" s="97">
        <v>15</v>
      </c>
      <c r="T136" s="98">
        <v>15</v>
      </c>
      <c r="U136" s="99">
        <v>0.6</v>
      </c>
      <c r="V136" s="100">
        <v>0</v>
      </c>
      <c r="W136" s="101">
        <v>0</v>
      </c>
    </row>
    <row r="137" spans="1:23" ht="14.4" hidden="1">
      <c r="A137" s="95">
        <v>181</v>
      </c>
      <c r="B137" s="94" t="s">
        <v>110</v>
      </c>
      <c r="C137" s="94" t="s">
        <v>133</v>
      </c>
      <c r="D137" s="94" t="s">
        <v>130</v>
      </c>
      <c r="E137" s="95">
        <v>1</v>
      </c>
      <c r="F137" s="94" t="s">
        <v>67</v>
      </c>
      <c r="G137" s="95">
        <v>29</v>
      </c>
      <c r="H137" s="96">
        <v>14</v>
      </c>
      <c r="I137" s="95">
        <v>26</v>
      </c>
      <c r="J137" s="95">
        <v>8</v>
      </c>
      <c r="K137" s="95">
        <v>5</v>
      </c>
      <c r="L137" s="95">
        <v>1.6</v>
      </c>
      <c r="M137" s="95">
        <v>0</v>
      </c>
      <c r="N137" s="95">
        <v>0</v>
      </c>
      <c r="O137" s="95">
        <v>0</v>
      </c>
      <c r="P137" s="95">
        <v>0</v>
      </c>
      <c r="Q137" s="95">
        <v>0</v>
      </c>
      <c r="R137" s="97">
        <v>5</v>
      </c>
      <c r="S137" s="97">
        <v>13</v>
      </c>
      <c r="T137" s="98">
        <v>17</v>
      </c>
      <c r="U137" s="99">
        <v>0.47058823500000002</v>
      </c>
      <c r="V137" s="100">
        <v>0</v>
      </c>
      <c r="W137" s="101">
        <v>0</v>
      </c>
    </row>
    <row r="138" spans="1:23" ht="14.4" hidden="1">
      <c r="A138" s="95">
        <v>184</v>
      </c>
      <c r="B138" s="94" t="s">
        <v>110</v>
      </c>
      <c r="C138" s="94" t="s">
        <v>133</v>
      </c>
      <c r="D138" s="94" t="s">
        <v>130</v>
      </c>
      <c r="E138" s="95">
        <v>4</v>
      </c>
      <c r="F138" s="94" t="s">
        <v>67</v>
      </c>
      <c r="G138" s="95">
        <v>29</v>
      </c>
      <c r="H138" s="96">
        <v>13</v>
      </c>
      <c r="I138" s="95">
        <v>26</v>
      </c>
      <c r="J138" s="95">
        <v>10</v>
      </c>
      <c r="K138" s="95">
        <v>5</v>
      </c>
      <c r="L138" s="95">
        <v>2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97">
        <v>5</v>
      </c>
      <c r="S138" s="97">
        <v>13</v>
      </c>
      <c r="T138" s="98">
        <v>17</v>
      </c>
      <c r="U138" s="99">
        <v>0.58823529399999996</v>
      </c>
      <c r="V138" s="100">
        <v>0</v>
      </c>
      <c r="W138" s="101">
        <v>0</v>
      </c>
    </row>
    <row r="139" spans="1:23" ht="14.4" hidden="1">
      <c r="A139" s="95">
        <v>185</v>
      </c>
      <c r="B139" s="94" t="s">
        <v>110</v>
      </c>
      <c r="C139" s="94" t="s">
        <v>133</v>
      </c>
      <c r="D139" s="94" t="s">
        <v>130</v>
      </c>
      <c r="E139" s="95">
        <v>5</v>
      </c>
      <c r="F139" s="94" t="s">
        <v>67</v>
      </c>
      <c r="G139" s="95">
        <v>29</v>
      </c>
      <c r="H139" s="96">
        <v>12</v>
      </c>
      <c r="I139" s="95">
        <v>26</v>
      </c>
      <c r="J139" s="95">
        <v>11</v>
      </c>
      <c r="K139" s="95">
        <v>5</v>
      </c>
      <c r="L139" s="95">
        <v>2.2000000000000002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97">
        <v>8</v>
      </c>
      <c r="S139" s="97">
        <v>13</v>
      </c>
      <c r="T139" s="98">
        <v>17</v>
      </c>
      <c r="U139" s="99">
        <v>0.64705882400000003</v>
      </c>
      <c r="V139" s="100">
        <v>0</v>
      </c>
      <c r="W139" s="101">
        <v>0</v>
      </c>
    </row>
    <row r="140" spans="1:23" ht="14.4" hidden="1">
      <c r="A140" s="95">
        <v>186</v>
      </c>
      <c r="B140" s="94" t="s">
        <v>110</v>
      </c>
      <c r="C140" s="94" t="s">
        <v>133</v>
      </c>
      <c r="D140" s="94" t="s">
        <v>130</v>
      </c>
      <c r="E140" s="95">
        <v>6</v>
      </c>
      <c r="F140" s="94" t="s">
        <v>67</v>
      </c>
      <c r="G140" s="95">
        <v>29</v>
      </c>
      <c r="H140" s="96">
        <v>11</v>
      </c>
      <c r="I140" s="95">
        <v>26</v>
      </c>
      <c r="J140" s="95">
        <v>9</v>
      </c>
      <c r="K140" s="95">
        <v>4</v>
      </c>
      <c r="L140" s="95">
        <v>2.25</v>
      </c>
      <c r="M140" s="95">
        <v>0</v>
      </c>
      <c r="N140" s="95">
        <v>0</v>
      </c>
      <c r="O140" s="95">
        <v>0</v>
      </c>
      <c r="P140" s="95">
        <v>0</v>
      </c>
      <c r="Q140" s="95">
        <v>0</v>
      </c>
      <c r="R140" s="97">
        <v>5</v>
      </c>
      <c r="S140" s="97">
        <v>19</v>
      </c>
      <c r="T140" s="98">
        <v>11</v>
      </c>
      <c r="U140" s="99">
        <v>0.81818181800000001</v>
      </c>
      <c r="V140" s="100">
        <v>0</v>
      </c>
      <c r="W140" s="101">
        <v>0</v>
      </c>
    </row>
    <row r="141" spans="1:23" ht="14.4" hidden="1">
      <c r="A141" s="95">
        <v>187</v>
      </c>
      <c r="B141" s="94" t="s">
        <v>110</v>
      </c>
      <c r="C141" s="94" t="s">
        <v>133</v>
      </c>
      <c r="D141" s="94" t="s">
        <v>130</v>
      </c>
      <c r="E141" s="95">
        <v>7</v>
      </c>
      <c r="F141" s="94" t="s">
        <v>67</v>
      </c>
      <c r="G141" s="95">
        <v>29</v>
      </c>
      <c r="H141" s="96">
        <v>10</v>
      </c>
      <c r="I141" s="95">
        <v>26</v>
      </c>
      <c r="J141" s="95">
        <v>15</v>
      </c>
      <c r="K141" s="95">
        <v>6</v>
      </c>
      <c r="L141" s="95">
        <v>2.5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97">
        <v>7</v>
      </c>
      <c r="S141" s="97">
        <v>15</v>
      </c>
      <c r="T141" s="98">
        <v>15</v>
      </c>
      <c r="U141" s="99">
        <v>1</v>
      </c>
      <c r="V141" s="100">
        <v>0</v>
      </c>
      <c r="W141" s="101">
        <v>0</v>
      </c>
    </row>
    <row r="142" spans="1:23" ht="14.4" hidden="1">
      <c r="A142" s="95">
        <v>188</v>
      </c>
      <c r="B142" s="94" t="s">
        <v>110</v>
      </c>
      <c r="C142" s="94" t="s">
        <v>133</v>
      </c>
      <c r="D142" s="94" t="s">
        <v>130</v>
      </c>
      <c r="E142" s="95">
        <v>8</v>
      </c>
      <c r="F142" s="94" t="s">
        <v>67</v>
      </c>
      <c r="G142" s="95">
        <v>29</v>
      </c>
      <c r="H142" s="96">
        <v>9</v>
      </c>
      <c r="I142" s="95">
        <v>26</v>
      </c>
      <c r="J142" s="95">
        <v>10</v>
      </c>
      <c r="K142" s="95">
        <v>6</v>
      </c>
      <c r="L142" s="95">
        <v>1.6666669999999999</v>
      </c>
      <c r="M142" s="95">
        <v>0</v>
      </c>
      <c r="N142" s="95">
        <v>0</v>
      </c>
      <c r="O142" s="95">
        <v>0</v>
      </c>
      <c r="P142" s="95">
        <v>0</v>
      </c>
      <c r="Q142" s="95">
        <v>0</v>
      </c>
      <c r="R142" s="97">
        <v>6</v>
      </c>
      <c r="S142" s="97">
        <v>14</v>
      </c>
      <c r="T142" s="98">
        <v>16</v>
      </c>
      <c r="U142" s="99">
        <v>0.625</v>
      </c>
      <c r="V142" s="100">
        <v>0</v>
      </c>
      <c r="W142" s="101">
        <v>0</v>
      </c>
    </row>
    <row r="143" spans="1:23" ht="14.4" hidden="1">
      <c r="A143" s="95">
        <v>191</v>
      </c>
      <c r="B143" s="94" t="s">
        <v>110</v>
      </c>
      <c r="C143" s="94" t="s">
        <v>133</v>
      </c>
      <c r="D143" s="94" t="s">
        <v>130</v>
      </c>
      <c r="E143" s="95">
        <v>11</v>
      </c>
      <c r="F143" s="94" t="s">
        <v>67</v>
      </c>
      <c r="G143" s="95">
        <v>29</v>
      </c>
      <c r="H143" s="96">
        <v>8</v>
      </c>
      <c r="I143" s="95">
        <v>26</v>
      </c>
      <c r="J143" s="95">
        <v>10</v>
      </c>
      <c r="K143" s="95">
        <v>6</v>
      </c>
      <c r="L143" s="95">
        <v>1.6666669999999999</v>
      </c>
      <c r="M143" s="95">
        <v>0</v>
      </c>
      <c r="N143" s="95">
        <v>0</v>
      </c>
      <c r="O143" s="95">
        <v>0</v>
      </c>
      <c r="P143" s="95">
        <v>0</v>
      </c>
      <c r="Q143" s="95">
        <v>0</v>
      </c>
      <c r="R143" s="97">
        <v>4</v>
      </c>
      <c r="S143" s="97">
        <v>13</v>
      </c>
      <c r="T143" s="98">
        <v>17</v>
      </c>
      <c r="U143" s="99">
        <v>0.58823529399999996</v>
      </c>
      <c r="V143" s="100">
        <v>0</v>
      </c>
      <c r="W143" s="101">
        <v>0</v>
      </c>
    </row>
    <row r="144" spans="1:23" ht="14.4" hidden="1">
      <c r="A144" s="95">
        <v>192</v>
      </c>
      <c r="B144" s="94" t="s">
        <v>110</v>
      </c>
      <c r="C144" s="94" t="s">
        <v>133</v>
      </c>
      <c r="D144" s="94" t="s">
        <v>130</v>
      </c>
      <c r="E144" s="95">
        <v>12</v>
      </c>
      <c r="F144" s="94" t="s">
        <v>67</v>
      </c>
      <c r="G144" s="95">
        <v>29</v>
      </c>
      <c r="H144" s="96">
        <v>7</v>
      </c>
      <c r="I144" s="95">
        <v>26</v>
      </c>
      <c r="J144" s="95">
        <v>10</v>
      </c>
      <c r="K144" s="95">
        <v>7</v>
      </c>
      <c r="L144" s="95">
        <v>1.428571</v>
      </c>
      <c r="M144" s="95">
        <v>0</v>
      </c>
      <c r="N144" s="95">
        <v>0</v>
      </c>
      <c r="O144" s="95">
        <v>0</v>
      </c>
      <c r="P144" s="95">
        <v>0</v>
      </c>
      <c r="Q144" s="95">
        <v>0</v>
      </c>
      <c r="R144" s="97">
        <v>5</v>
      </c>
      <c r="S144" s="97">
        <v>13</v>
      </c>
      <c r="T144" s="98">
        <v>17</v>
      </c>
      <c r="U144" s="99">
        <v>0.58823529399999996</v>
      </c>
      <c r="V144" s="100">
        <v>0</v>
      </c>
      <c r="W144" s="101">
        <v>0</v>
      </c>
    </row>
    <row r="145" spans="1:23" ht="14.4" hidden="1">
      <c r="A145" s="95">
        <v>193</v>
      </c>
      <c r="B145" s="94" t="s">
        <v>110</v>
      </c>
      <c r="C145" s="94" t="s">
        <v>133</v>
      </c>
      <c r="D145" s="94" t="s">
        <v>130</v>
      </c>
      <c r="E145" s="95">
        <v>13</v>
      </c>
      <c r="F145" s="94" t="s">
        <v>67</v>
      </c>
      <c r="G145" s="95">
        <v>29</v>
      </c>
      <c r="H145" s="96">
        <v>6</v>
      </c>
      <c r="I145" s="95">
        <v>26</v>
      </c>
      <c r="J145" s="95">
        <v>16</v>
      </c>
      <c r="K145" s="95">
        <v>6</v>
      </c>
      <c r="L145" s="95">
        <v>2.6666669999999999</v>
      </c>
      <c r="M145" s="95">
        <v>0</v>
      </c>
      <c r="N145" s="95">
        <v>0</v>
      </c>
      <c r="O145" s="95">
        <v>0</v>
      </c>
      <c r="P145" s="95">
        <v>0</v>
      </c>
      <c r="Q145" s="95">
        <v>0</v>
      </c>
      <c r="R145" s="97">
        <v>8</v>
      </c>
      <c r="S145" s="97">
        <v>14</v>
      </c>
      <c r="T145" s="98">
        <v>16</v>
      </c>
      <c r="U145" s="99">
        <v>1</v>
      </c>
      <c r="V145" s="100">
        <v>0</v>
      </c>
      <c r="W145" s="101">
        <v>0</v>
      </c>
    </row>
    <row r="146" spans="1:23" ht="14.4" hidden="1">
      <c r="A146" s="95">
        <v>194</v>
      </c>
      <c r="B146" s="94" t="s">
        <v>110</v>
      </c>
      <c r="C146" s="94" t="s">
        <v>133</v>
      </c>
      <c r="D146" s="94" t="s">
        <v>130</v>
      </c>
      <c r="E146" s="95">
        <v>14</v>
      </c>
      <c r="F146" s="94" t="s">
        <v>67</v>
      </c>
      <c r="G146" s="95">
        <v>29</v>
      </c>
      <c r="H146" s="96">
        <v>5</v>
      </c>
      <c r="I146" s="95">
        <v>26</v>
      </c>
      <c r="J146" s="95">
        <v>10</v>
      </c>
      <c r="K146" s="95">
        <v>5</v>
      </c>
      <c r="L146" s="95">
        <v>2</v>
      </c>
      <c r="M146" s="95">
        <v>0</v>
      </c>
      <c r="N146" s="95">
        <v>0</v>
      </c>
      <c r="O146" s="95">
        <v>0</v>
      </c>
      <c r="P146" s="95">
        <v>0</v>
      </c>
      <c r="Q146" s="95">
        <v>0</v>
      </c>
      <c r="R146" s="97">
        <v>7</v>
      </c>
      <c r="S146" s="97">
        <v>13</v>
      </c>
      <c r="T146" s="98">
        <v>17</v>
      </c>
      <c r="U146" s="99">
        <v>0.58823529399999996</v>
      </c>
      <c r="V146" s="100">
        <v>0</v>
      </c>
      <c r="W146" s="101">
        <v>0</v>
      </c>
    </row>
    <row r="147" spans="1:23" ht="14.4" hidden="1">
      <c r="A147" s="95">
        <v>195</v>
      </c>
      <c r="B147" s="94" t="s">
        <v>110</v>
      </c>
      <c r="C147" s="94" t="s">
        <v>133</v>
      </c>
      <c r="D147" s="94" t="s">
        <v>130</v>
      </c>
      <c r="E147" s="95">
        <v>15</v>
      </c>
      <c r="F147" s="94" t="s">
        <v>67</v>
      </c>
      <c r="G147" s="95">
        <v>29</v>
      </c>
      <c r="H147" s="96">
        <v>4</v>
      </c>
      <c r="I147" s="95">
        <v>26</v>
      </c>
      <c r="J147" s="95">
        <v>10</v>
      </c>
      <c r="K147" s="95">
        <v>6</v>
      </c>
      <c r="L147" s="95">
        <v>1.6666669999999999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7">
        <v>5</v>
      </c>
      <c r="S147" s="97">
        <v>15</v>
      </c>
      <c r="T147" s="98">
        <v>15</v>
      </c>
      <c r="U147" s="99">
        <v>0.66666666699999999</v>
      </c>
      <c r="V147" s="100">
        <v>0</v>
      </c>
      <c r="W147" s="101">
        <v>0</v>
      </c>
    </row>
    <row r="148" spans="1:23" ht="14.4" hidden="1">
      <c r="A148" s="95">
        <v>198</v>
      </c>
      <c r="B148" s="94" t="s">
        <v>110</v>
      </c>
      <c r="C148" s="94" t="s">
        <v>133</v>
      </c>
      <c r="D148" s="94" t="s">
        <v>130</v>
      </c>
      <c r="E148" s="95">
        <v>18</v>
      </c>
      <c r="F148" s="94" t="s">
        <v>67</v>
      </c>
      <c r="G148" s="95">
        <v>29</v>
      </c>
      <c r="H148" s="96">
        <v>3</v>
      </c>
      <c r="I148" s="95">
        <v>26</v>
      </c>
      <c r="J148" s="95">
        <v>8</v>
      </c>
      <c r="K148" s="95">
        <v>5</v>
      </c>
      <c r="L148" s="95">
        <v>1.6</v>
      </c>
      <c r="M148" s="95">
        <v>0</v>
      </c>
      <c r="N148" s="95">
        <v>0</v>
      </c>
      <c r="O148" s="95">
        <v>0</v>
      </c>
      <c r="P148" s="95">
        <v>0</v>
      </c>
      <c r="Q148" s="95">
        <v>0</v>
      </c>
      <c r="R148" s="97">
        <v>4</v>
      </c>
      <c r="S148" s="97">
        <v>15</v>
      </c>
      <c r="T148" s="98">
        <v>15</v>
      </c>
      <c r="U148" s="99">
        <v>0.53333333299999997</v>
      </c>
      <c r="V148" s="100">
        <v>0</v>
      </c>
      <c r="W148" s="101">
        <v>0</v>
      </c>
    </row>
    <row r="149" spans="1:23" ht="14.4" hidden="1">
      <c r="A149" s="95">
        <v>200</v>
      </c>
      <c r="B149" s="94" t="s">
        <v>110</v>
      </c>
      <c r="C149" s="94" t="s">
        <v>133</v>
      </c>
      <c r="D149" s="94" t="s">
        <v>130</v>
      </c>
      <c r="E149" s="95">
        <v>20</v>
      </c>
      <c r="F149" s="94" t="s">
        <v>67</v>
      </c>
      <c r="G149" s="95">
        <v>29</v>
      </c>
      <c r="H149" s="96">
        <v>2</v>
      </c>
      <c r="I149" s="95">
        <v>26</v>
      </c>
      <c r="J149" s="95">
        <v>13</v>
      </c>
      <c r="K149" s="95">
        <v>7</v>
      </c>
      <c r="L149" s="95">
        <v>1.857143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97">
        <v>5</v>
      </c>
      <c r="S149" s="97">
        <v>13</v>
      </c>
      <c r="T149" s="98">
        <v>17</v>
      </c>
      <c r="U149" s="99">
        <v>0.764705882</v>
      </c>
      <c r="V149" s="100">
        <v>0</v>
      </c>
      <c r="W149" s="101">
        <v>0</v>
      </c>
    </row>
    <row r="150" spans="1:23" ht="14.4" hidden="1">
      <c r="A150" s="95">
        <v>206</v>
      </c>
      <c r="B150" s="94" t="s">
        <v>110</v>
      </c>
      <c r="C150" s="94" t="s">
        <v>133</v>
      </c>
      <c r="D150" s="94" t="s">
        <v>130</v>
      </c>
      <c r="E150" s="95">
        <v>21</v>
      </c>
      <c r="F150" s="94" t="s">
        <v>67</v>
      </c>
      <c r="G150" s="95">
        <v>29</v>
      </c>
      <c r="H150" s="96">
        <v>1</v>
      </c>
      <c r="I150" s="95">
        <v>26</v>
      </c>
      <c r="J150" s="95">
        <v>13</v>
      </c>
      <c r="K150" s="95">
        <v>7</v>
      </c>
      <c r="L150" s="95">
        <v>1.857143</v>
      </c>
      <c r="M150" s="95">
        <v>0</v>
      </c>
      <c r="N150" s="95">
        <v>0</v>
      </c>
      <c r="O150" s="95">
        <v>0</v>
      </c>
      <c r="P150" s="95">
        <v>0</v>
      </c>
      <c r="Q150" s="95">
        <v>0</v>
      </c>
      <c r="R150" s="97">
        <v>5</v>
      </c>
      <c r="S150" s="97">
        <v>12</v>
      </c>
      <c r="T150" s="98">
        <v>18</v>
      </c>
      <c r="U150" s="99">
        <v>0.72222222199999997</v>
      </c>
      <c r="V150" s="100">
        <v>0</v>
      </c>
      <c r="W150" s="101">
        <v>0</v>
      </c>
    </row>
    <row r="151" spans="1:23" ht="14.4" hidden="1">
      <c r="A151" s="95">
        <v>207</v>
      </c>
      <c r="B151" s="94" t="s">
        <v>110</v>
      </c>
      <c r="C151" s="94" t="s">
        <v>133</v>
      </c>
      <c r="D151" s="94" t="s">
        <v>130</v>
      </c>
      <c r="E151" s="95">
        <v>22</v>
      </c>
      <c r="F151" s="94" t="s">
        <v>67</v>
      </c>
      <c r="G151" s="95">
        <v>29</v>
      </c>
      <c r="H151" s="96">
        <v>0</v>
      </c>
      <c r="I151" s="95">
        <v>26</v>
      </c>
      <c r="J151" s="95">
        <v>13</v>
      </c>
      <c r="K151" s="95">
        <v>7</v>
      </c>
      <c r="L151" s="95">
        <v>1.857143</v>
      </c>
      <c r="M151" s="95">
        <v>0</v>
      </c>
      <c r="N151" s="95">
        <v>0</v>
      </c>
      <c r="O151" s="95">
        <v>0</v>
      </c>
      <c r="P151" s="95">
        <v>0</v>
      </c>
      <c r="Q151" s="95">
        <v>0</v>
      </c>
      <c r="R151" s="97">
        <v>6</v>
      </c>
      <c r="S151" s="97">
        <v>12</v>
      </c>
      <c r="T151" s="98">
        <v>18</v>
      </c>
      <c r="U151" s="99">
        <v>0.72222222199999997</v>
      </c>
      <c r="V151" s="100">
        <v>0</v>
      </c>
      <c r="W151" s="101">
        <v>0</v>
      </c>
    </row>
    <row r="152" spans="1:23" ht="13.2" hidden="1"/>
    <row r="153" spans="1:23" ht="13.2" hidden="1"/>
    <row r="154" spans="1:23" ht="13.2" hidden="1"/>
    <row r="155" spans="1:23" ht="13.2" hidden="1"/>
    <row r="156" spans="1:23" ht="13.2" hidden="1"/>
    <row r="157" spans="1:23" ht="13.2" hidden="1"/>
    <row r="158" spans="1:23" ht="13.2" hidden="1"/>
    <row r="159" spans="1:23" ht="13.2" hidden="1"/>
    <row r="160" spans="1:23" ht="13.2" hidden="1"/>
    <row r="161" ht="13.2" hidden="1"/>
    <row r="162" ht="13.2" hidden="1"/>
    <row r="163" ht="13.2" hidden="1"/>
    <row r="164" ht="13.2" hidden="1"/>
    <row r="165" ht="13.2" hidden="1"/>
    <row r="166" ht="13.2" hidden="1"/>
    <row r="167" ht="13.2" hidden="1"/>
    <row r="168" ht="13.2" hidden="1"/>
    <row r="169" ht="13.2" hidden="1"/>
    <row r="170" ht="13.2" hidden="1"/>
    <row r="171" ht="13.2" hidden="1"/>
    <row r="172" ht="13.2" hidden="1"/>
    <row r="173" ht="13.2" hidden="1"/>
    <row r="174" ht="13.2" hidden="1"/>
    <row r="175" ht="13.2" hidden="1"/>
    <row r="176" ht="13.2" hidden="1"/>
    <row r="177" ht="13.2" hidden="1"/>
    <row r="178" ht="13.2" hidden="1"/>
    <row r="179" ht="13.2" hidden="1"/>
    <row r="180" ht="13.2" hidden="1"/>
    <row r="181" ht="13.2" hidden="1"/>
    <row r="182" ht="13.2" hidden="1"/>
    <row r="183" ht="13.2" hidden="1"/>
    <row r="184" ht="13.2" hidden="1"/>
    <row r="185" ht="13.2" hidden="1"/>
    <row r="186" ht="13.2" hidden="1"/>
    <row r="187" ht="13.2" hidden="1"/>
    <row r="188" ht="13.2" hidden="1"/>
    <row r="189" ht="13.2" hidden="1"/>
    <row r="190" ht="13.2" hidden="1"/>
    <row r="191" ht="13.2" hidden="1"/>
    <row r="192" ht="13.2" hidden="1"/>
    <row r="193" ht="13.2" hidden="1"/>
    <row r="194" ht="13.2" hidden="1"/>
    <row r="195" ht="13.2" hidden="1"/>
    <row r="196" ht="13.2" hidden="1"/>
    <row r="197" ht="13.2" hidden="1"/>
    <row r="198" ht="13.2" hidden="1"/>
    <row r="199" ht="13.2" hidden="1"/>
    <row r="200" ht="13.2" hidden="1"/>
    <row r="201" ht="13.2" hidden="1"/>
    <row r="202" ht="13.2" hidden="1"/>
    <row r="203" ht="13.2" hidden="1"/>
    <row r="204" ht="13.2" hidden="1"/>
    <row r="205" ht="13.2" hidden="1"/>
    <row r="206" ht="13.2" hidden="1"/>
    <row r="207" ht="13.2" hidden="1"/>
    <row r="208" ht="13.2" hidden="1"/>
    <row r="209" ht="13.2" hidden="1"/>
    <row r="210" ht="13.2" hidden="1"/>
    <row r="211" ht="13.2" hidden="1"/>
    <row r="212" ht="13.2" hidden="1"/>
    <row r="213" ht="13.2" hidden="1"/>
    <row r="214" ht="13.2" hidden="1"/>
    <row r="215" ht="13.2" hidden="1"/>
    <row r="216" ht="13.2" hidden="1"/>
    <row r="217" ht="13.2" hidden="1"/>
    <row r="218" ht="13.2" hidden="1"/>
    <row r="219" ht="13.2" hidden="1"/>
    <row r="220" ht="13.2" hidden="1"/>
    <row r="221" ht="13.2" hidden="1"/>
    <row r="222" ht="13.2" hidden="1"/>
    <row r="223" ht="13.2" hidden="1"/>
    <row r="224" ht="13.2" hidden="1"/>
    <row r="225" ht="13.2" hidden="1"/>
    <row r="226" ht="13.2" hidden="1"/>
    <row r="227" ht="13.2" hidden="1"/>
    <row r="228" ht="13.2" hidden="1"/>
    <row r="229" ht="13.2" hidden="1"/>
    <row r="230" ht="13.2" hidden="1"/>
    <row r="231" ht="13.2" hidden="1"/>
    <row r="232" ht="13.2" hidden="1"/>
    <row r="233" ht="13.2" hidden="1"/>
    <row r="234" ht="13.2" hidden="1"/>
    <row r="235" ht="13.2" hidden="1"/>
    <row r="236" ht="13.2" hidden="1"/>
    <row r="237" ht="13.2" hidden="1"/>
    <row r="238" ht="13.2" hidden="1"/>
    <row r="239" ht="13.2" hidden="1"/>
    <row r="240" ht="13.2" hidden="1"/>
    <row r="241" ht="13.2" hidden="1"/>
    <row r="242" ht="13.2" hidden="1"/>
    <row r="243" ht="13.2" hidden="1"/>
    <row r="244" ht="13.2" hidden="1"/>
    <row r="245" ht="13.2" hidden="1"/>
    <row r="246" ht="13.2" hidden="1"/>
    <row r="247" ht="13.2" hidden="1"/>
    <row r="248" ht="13.2" hidden="1"/>
    <row r="249" ht="13.2" hidden="1"/>
    <row r="250" ht="13.2" hidden="1"/>
    <row r="251" ht="13.2" hidden="1"/>
    <row r="252" ht="13.2" hidden="1"/>
    <row r="253" ht="13.2" hidden="1"/>
    <row r="254" ht="13.2" hidden="1"/>
    <row r="255" ht="13.2" hidden="1"/>
    <row r="256" ht="13.2" hidden="1"/>
    <row r="257" ht="13.2" hidden="1"/>
    <row r="258" ht="13.2" hidden="1"/>
    <row r="259" ht="13.2" hidden="1"/>
    <row r="260" ht="13.2" hidden="1"/>
    <row r="261" ht="13.2" hidden="1"/>
    <row r="262" ht="13.2" hidden="1"/>
    <row r="263" ht="13.2" hidden="1"/>
    <row r="264" ht="13.2" hidden="1"/>
    <row r="265" ht="13.2" hidden="1"/>
    <row r="266" ht="13.2" hidden="1"/>
    <row r="267" ht="13.2" hidden="1"/>
    <row r="268" ht="13.2" hidden="1"/>
    <row r="269" ht="13.2" hidden="1"/>
    <row r="270" ht="13.2" hidden="1"/>
    <row r="271" ht="13.2" hidden="1"/>
    <row r="272" ht="13.2" hidden="1"/>
    <row r="273" ht="13.2" hidden="1"/>
    <row r="274" ht="13.2" hidden="1"/>
    <row r="275" ht="13.2" hidden="1"/>
    <row r="276" ht="13.2" hidden="1"/>
    <row r="277" ht="13.2" hidden="1"/>
    <row r="278" ht="13.2" hidden="1"/>
    <row r="279" ht="13.2" hidden="1"/>
    <row r="280" ht="13.2" hidden="1"/>
    <row r="281" ht="13.2" hidden="1"/>
    <row r="282" ht="13.2" hidden="1"/>
    <row r="283" ht="13.2" hidden="1"/>
    <row r="284" ht="13.2" hidden="1"/>
    <row r="285" ht="13.2" hidden="1"/>
    <row r="286" ht="13.2" hidden="1"/>
    <row r="287" ht="13.2" hidden="1"/>
    <row r="288" ht="13.2" hidden="1"/>
    <row r="289" ht="13.2" hidden="1"/>
    <row r="290" ht="13.2" hidden="1"/>
    <row r="291" ht="13.2" hidden="1"/>
    <row r="292" ht="13.2" hidden="1"/>
    <row r="293" ht="13.2" hidden="1"/>
    <row r="294" ht="13.2" hidden="1"/>
    <row r="295" ht="13.2" hidden="1"/>
    <row r="296" ht="13.2" hidden="1"/>
    <row r="297" ht="13.2" hidden="1"/>
    <row r="298" ht="13.2" hidden="1"/>
    <row r="299" ht="13.2" hidden="1"/>
    <row r="300" ht="13.2" hidden="1"/>
    <row r="301" ht="13.2" hidden="1"/>
    <row r="302" ht="13.2" hidden="1"/>
    <row r="303" ht="13.2" hidden="1"/>
    <row r="304" ht="13.2" hidden="1"/>
    <row r="305" ht="13.2" hidden="1"/>
    <row r="306" ht="13.2" hidden="1"/>
    <row r="307" ht="13.2" hidden="1"/>
    <row r="308" ht="13.2" hidden="1"/>
    <row r="309" ht="13.2" hidden="1"/>
    <row r="310" ht="13.2" hidden="1"/>
    <row r="311" ht="13.2" hidden="1"/>
    <row r="312" ht="13.2" hidden="1"/>
    <row r="313" ht="13.2" hidden="1"/>
    <row r="314" ht="13.2" hidden="1"/>
    <row r="315" ht="13.2" hidden="1"/>
    <row r="316" ht="13.2" hidden="1"/>
    <row r="317" ht="13.2" hidden="1"/>
    <row r="318" ht="13.2" hidden="1"/>
    <row r="319" ht="13.2" hidden="1"/>
    <row r="320" ht="13.2" hidden="1"/>
    <row r="321" ht="13.2" hidden="1"/>
    <row r="322" ht="13.2" hidden="1"/>
    <row r="323" ht="13.2" hidden="1"/>
    <row r="324" ht="13.2" hidden="1"/>
    <row r="325" ht="13.2" hidden="1"/>
    <row r="326" ht="13.2" hidden="1"/>
    <row r="327" ht="13.2" hidden="1"/>
    <row r="328" ht="13.2" hidden="1"/>
    <row r="329" ht="13.2" hidden="1"/>
    <row r="330" ht="13.2" hidden="1"/>
    <row r="331" ht="13.2" hidden="1"/>
    <row r="332" ht="13.2" hidden="1"/>
    <row r="333" ht="13.2" hidden="1"/>
    <row r="334" ht="13.2" hidden="1"/>
    <row r="335" ht="13.2" hidden="1"/>
    <row r="336" ht="13.2" hidden="1"/>
    <row r="337" ht="13.2" hidden="1"/>
    <row r="338" ht="13.2" hidden="1"/>
    <row r="339" ht="13.2" hidden="1"/>
    <row r="340" ht="13.2" hidden="1"/>
    <row r="341" ht="13.2" hidden="1"/>
    <row r="342" ht="13.2" hidden="1"/>
    <row r="343" ht="13.2" hidden="1"/>
    <row r="344" ht="13.2" hidden="1"/>
    <row r="345" ht="13.2" hidden="1"/>
    <row r="346" ht="13.2" hidden="1"/>
    <row r="347" ht="13.2" hidden="1"/>
    <row r="348" ht="13.2" hidden="1"/>
    <row r="349" ht="13.2" hidden="1"/>
    <row r="350" ht="13.2" hidden="1"/>
    <row r="351" ht="13.2" hidden="1"/>
    <row r="352" ht="13.2" hidden="1"/>
    <row r="353" ht="13.2" hidden="1"/>
    <row r="354" ht="13.2" hidden="1"/>
    <row r="355" ht="13.2" hidden="1"/>
    <row r="356" ht="13.2" hidden="1"/>
    <row r="357" ht="13.2" hidden="1"/>
    <row r="358" ht="13.2" hidden="1"/>
    <row r="359" ht="13.2" hidden="1"/>
    <row r="360" ht="13.2" hidden="1"/>
    <row r="361" ht="13.2" hidden="1"/>
    <row r="362" ht="13.2" hidden="1"/>
    <row r="363" ht="13.2" hidden="1"/>
    <row r="364" ht="13.2" hidden="1"/>
    <row r="365" ht="13.2" hidden="1"/>
    <row r="366" ht="13.2" hidden="1"/>
    <row r="367" ht="13.2" hidden="1"/>
    <row r="368" ht="13.2" hidden="1"/>
    <row r="369" ht="13.2" hidden="1"/>
    <row r="370" ht="13.2" hidden="1"/>
    <row r="371" ht="13.2" hidden="1"/>
    <row r="372" ht="13.2" hidden="1"/>
    <row r="373" ht="13.2" hidden="1"/>
    <row r="374" ht="13.2" hidden="1"/>
    <row r="375" ht="13.2" hidden="1"/>
    <row r="376" ht="13.2" hidden="1"/>
    <row r="377" ht="13.2" hidden="1"/>
    <row r="378" ht="13.2" hidden="1"/>
    <row r="379" ht="13.2" hidden="1"/>
    <row r="380" ht="13.2" hidden="1"/>
    <row r="381" ht="13.2" hidden="1"/>
    <row r="382" ht="13.2" hidden="1"/>
    <row r="383" ht="13.2" hidden="1"/>
    <row r="384" ht="13.2" hidden="1"/>
    <row r="385" ht="13.2" hidden="1"/>
    <row r="386" ht="13.2" hidden="1"/>
    <row r="387" ht="13.2" hidden="1"/>
    <row r="388" ht="13.2" hidden="1"/>
    <row r="389" ht="13.2" hidden="1"/>
    <row r="390" ht="13.2" hidden="1"/>
    <row r="391" ht="13.2" hidden="1"/>
    <row r="392" ht="13.2" hidden="1"/>
    <row r="393" ht="13.2" hidden="1"/>
    <row r="394" ht="13.2" hidden="1"/>
    <row r="395" ht="13.2" hidden="1"/>
    <row r="396" ht="13.2" hidden="1"/>
    <row r="397" ht="13.2" hidden="1"/>
    <row r="398" ht="13.2" hidden="1"/>
    <row r="399" ht="13.2" hidden="1"/>
    <row r="400" ht="13.2" hidden="1"/>
    <row r="401" ht="13.2" hidden="1"/>
    <row r="402" ht="13.2" hidden="1"/>
    <row r="403" ht="13.2" hidden="1"/>
    <row r="404" ht="13.2" hidden="1"/>
    <row r="405" ht="13.2" hidden="1"/>
    <row r="406" ht="13.2" hidden="1"/>
    <row r="407" ht="13.2" hidden="1"/>
    <row r="408" ht="13.2" hidden="1"/>
    <row r="409" ht="13.2" hidden="1"/>
    <row r="410" ht="13.2" hidden="1"/>
    <row r="411" ht="13.2" hidden="1"/>
    <row r="412" ht="13.2" hidden="1"/>
    <row r="413" ht="13.2" hidden="1"/>
    <row r="414" ht="13.2" hidden="1"/>
    <row r="415" ht="13.2" hidden="1"/>
    <row r="416" ht="13.2" hidden="1"/>
    <row r="417" ht="13.2" hidden="1"/>
    <row r="418" ht="13.2" hidden="1"/>
    <row r="419" ht="13.2" hidden="1"/>
    <row r="420" ht="13.2" hidden="1"/>
    <row r="421" ht="13.2" hidden="1"/>
    <row r="422" ht="13.2" hidden="1"/>
    <row r="423" ht="13.2" hidden="1"/>
    <row r="424" ht="13.2" hidden="1"/>
    <row r="425" ht="13.2" hidden="1"/>
    <row r="426" ht="13.2" hidden="1"/>
    <row r="427" ht="13.2" hidden="1"/>
    <row r="428" ht="13.2" hidden="1"/>
    <row r="429" ht="13.2" hidden="1"/>
    <row r="430" ht="13.2" hidden="1"/>
    <row r="431" ht="13.2" hidden="1"/>
    <row r="432" ht="13.2" hidden="1"/>
    <row r="433" ht="13.2" hidden="1"/>
    <row r="434" ht="13.2" hidden="1"/>
    <row r="435" ht="13.2" hidden="1"/>
    <row r="436" ht="13.2" hidden="1"/>
    <row r="437" ht="13.2" hidden="1"/>
    <row r="438" ht="13.2" hidden="1"/>
    <row r="439" ht="13.2" hidden="1"/>
    <row r="440" ht="13.2" hidden="1"/>
    <row r="441" ht="13.2" hidden="1"/>
    <row r="442" ht="13.2" hidden="1"/>
    <row r="443" ht="13.2" hidden="1"/>
    <row r="444" ht="13.2" hidden="1"/>
    <row r="445" ht="13.2" hidden="1"/>
    <row r="446" ht="13.2" hidden="1"/>
    <row r="447" ht="13.2" hidden="1"/>
    <row r="448" ht="13.2" hidden="1"/>
    <row r="449" ht="13.2" hidden="1"/>
    <row r="450" ht="13.2" hidden="1"/>
    <row r="451" ht="13.2" hidden="1"/>
    <row r="452" ht="13.2" hidden="1"/>
    <row r="453" ht="13.2" hidden="1"/>
    <row r="454" ht="13.2" hidden="1"/>
    <row r="455" ht="13.2" hidden="1"/>
    <row r="456" ht="13.2" hidden="1"/>
    <row r="457" ht="13.2" hidden="1"/>
    <row r="458" ht="13.2" hidden="1"/>
    <row r="459" ht="13.2" hidden="1"/>
    <row r="460" ht="13.2" hidden="1"/>
    <row r="461" ht="13.2" hidden="1"/>
    <row r="462" ht="13.2" hidden="1"/>
    <row r="463" ht="13.2" hidden="1"/>
    <row r="464" ht="13.2" hidden="1"/>
    <row r="465" ht="13.2" hidden="1"/>
    <row r="466" ht="13.2" hidden="1"/>
    <row r="467" ht="13.2" hidden="1"/>
    <row r="468" ht="13.2" hidden="1"/>
    <row r="469" ht="13.2" hidden="1"/>
    <row r="470" ht="13.2" hidden="1"/>
    <row r="471" ht="13.2" hidden="1"/>
    <row r="472" ht="13.2" hidden="1"/>
    <row r="473" ht="13.2" hidden="1"/>
    <row r="474" ht="13.2" hidden="1"/>
    <row r="475" ht="13.2" hidden="1"/>
    <row r="476" ht="13.2" hidden="1"/>
    <row r="477" ht="13.2" hidden="1"/>
    <row r="478" ht="13.2" hidden="1"/>
    <row r="479" ht="13.2" hidden="1"/>
    <row r="480" ht="13.2" hidden="1"/>
    <row r="481" ht="13.2" hidden="1"/>
    <row r="482" ht="13.2" hidden="1"/>
    <row r="483" ht="13.2" hidden="1"/>
    <row r="484" ht="13.2" hidden="1"/>
    <row r="485" ht="13.2" hidden="1"/>
    <row r="486" ht="13.2" hidden="1"/>
    <row r="487" ht="13.2" hidden="1"/>
    <row r="488" ht="13.2" hidden="1"/>
    <row r="489" ht="13.2" hidden="1"/>
    <row r="490" ht="13.2" hidden="1"/>
    <row r="491" ht="13.2" hidden="1"/>
    <row r="492" ht="13.2" hidden="1"/>
    <row r="493" ht="13.2" hidden="1"/>
    <row r="494" ht="13.2" hidden="1"/>
    <row r="495" ht="13.2" hidden="1"/>
    <row r="496" ht="13.2" hidden="1"/>
    <row r="497" ht="13.2" hidden="1"/>
    <row r="498" ht="13.2" hidden="1"/>
    <row r="499" ht="13.2" hidden="1"/>
    <row r="500" ht="13.2" hidden="1"/>
    <row r="501" ht="13.2" hidden="1"/>
    <row r="502" ht="13.2" hidden="1"/>
    <row r="503" ht="13.2" hidden="1"/>
    <row r="504" ht="13.2" hidden="1"/>
    <row r="505" ht="13.2" hidden="1"/>
    <row r="506" ht="13.2" hidden="1"/>
    <row r="507" ht="13.2" hidden="1"/>
    <row r="508" ht="13.2" hidden="1"/>
    <row r="509" ht="13.2" hidden="1"/>
    <row r="510" ht="13.2" hidden="1"/>
    <row r="511" ht="13.2" hidden="1"/>
    <row r="512" ht="13.2" hidden="1"/>
    <row r="513" ht="13.2" hidden="1"/>
    <row r="514" ht="13.2" hidden="1"/>
    <row r="515" ht="13.2" hidden="1"/>
    <row r="516" ht="13.2" hidden="1"/>
    <row r="517" ht="13.2" hidden="1"/>
    <row r="518" ht="13.2" hidden="1"/>
    <row r="519" ht="13.2" hidden="1"/>
    <row r="520" ht="13.2" hidden="1"/>
    <row r="521" ht="13.2" hidden="1"/>
    <row r="522" ht="13.2" hidden="1"/>
    <row r="523" ht="13.2" hidden="1"/>
    <row r="524" ht="13.2" hidden="1"/>
    <row r="525" ht="13.2" hidden="1"/>
    <row r="526" ht="13.2" hidden="1"/>
    <row r="527" ht="13.2" hidden="1"/>
    <row r="528" ht="13.2" hidden="1"/>
    <row r="529" ht="13.2" hidden="1"/>
    <row r="530" ht="13.2" hidden="1"/>
    <row r="531" ht="13.2" hidden="1"/>
    <row r="532" ht="13.2" hidden="1"/>
    <row r="533" ht="13.2" hidden="1"/>
    <row r="534" ht="13.2" hidden="1"/>
    <row r="535" ht="13.2" hidden="1"/>
    <row r="536" ht="13.2" hidden="1"/>
    <row r="537" ht="13.2" hidden="1"/>
    <row r="538" ht="13.2" hidden="1"/>
    <row r="539" ht="13.2" hidden="1"/>
    <row r="540" ht="13.2" hidden="1"/>
    <row r="541" ht="13.2" hidden="1"/>
    <row r="542" ht="13.2" hidden="1"/>
    <row r="543" ht="13.2" hidden="1"/>
    <row r="544" ht="13.2" hidden="1"/>
    <row r="545" ht="13.2" hidden="1"/>
    <row r="546" ht="13.2" hidden="1"/>
    <row r="547" ht="13.2" hidden="1"/>
    <row r="548" ht="13.2" hidden="1"/>
    <row r="549" ht="13.2" hidden="1"/>
    <row r="550" ht="13.2" hidden="1"/>
    <row r="551" ht="13.2" hidden="1"/>
    <row r="552" ht="13.2" hidden="1"/>
    <row r="553" ht="13.2" hidden="1"/>
    <row r="554" ht="13.2" hidden="1"/>
    <row r="555" ht="13.2" hidden="1"/>
    <row r="556" ht="13.2" hidden="1"/>
    <row r="557" ht="13.2" hidden="1"/>
    <row r="558" ht="13.2" hidden="1"/>
    <row r="559" ht="13.2" hidden="1"/>
    <row r="560" ht="13.2" hidden="1"/>
    <row r="561" ht="13.2" hidden="1"/>
    <row r="562" ht="13.2" hidden="1"/>
    <row r="563" ht="13.2" hidden="1"/>
    <row r="564" ht="13.2" hidden="1"/>
    <row r="565" ht="13.2" hidden="1"/>
    <row r="566" ht="13.2" hidden="1"/>
    <row r="567" ht="13.2" hidden="1"/>
    <row r="568" ht="13.2" hidden="1"/>
    <row r="569" ht="13.2" hidden="1"/>
    <row r="570" ht="13.2" hidden="1"/>
    <row r="571" ht="13.2" hidden="1"/>
    <row r="572" ht="13.2" hidden="1"/>
    <row r="573" ht="13.2" hidden="1"/>
    <row r="574" ht="13.2" hidden="1"/>
    <row r="575" ht="13.2" hidden="1"/>
    <row r="576" ht="13.2" hidden="1"/>
    <row r="577" ht="13.2" hidden="1"/>
    <row r="578" ht="13.2" hidden="1"/>
    <row r="579" ht="13.2" hidden="1"/>
    <row r="580" ht="13.2" hidden="1"/>
    <row r="581" ht="13.2" hidden="1"/>
    <row r="582" ht="13.2" hidden="1"/>
    <row r="583" ht="13.2" hidden="1"/>
    <row r="584" ht="13.2" hidden="1"/>
    <row r="585" ht="13.2" hidden="1"/>
    <row r="586" ht="13.2" hidden="1"/>
    <row r="587" ht="13.2" hidden="1"/>
    <row r="588" ht="13.2" hidden="1"/>
    <row r="589" ht="13.2" hidden="1"/>
    <row r="590" ht="13.2" hidden="1"/>
    <row r="591" ht="13.2" hidden="1"/>
    <row r="592" ht="13.2" hidden="1"/>
    <row r="593" ht="13.2" hidden="1"/>
    <row r="594" ht="13.2" hidden="1"/>
    <row r="595" ht="13.2" hidden="1"/>
    <row r="596" ht="13.2" hidden="1"/>
    <row r="597" ht="13.2" hidden="1"/>
    <row r="598" ht="13.2" hidden="1"/>
    <row r="599" ht="13.2" hidden="1"/>
    <row r="600" ht="13.2" hidden="1"/>
    <row r="601" ht="13.2" hidden="1"/>
    <row r="602" ht="13.2" hidden="1"/>
    <row r="603" ht="13.2" hidden="1"/>
    <row r="604" ht="13.2" hidden="1"/>
    <row r="605" ht="13.2" hidden="1"/>
    <row r="606" ht="13.2" hidden="1"/>
    <row r="607" ht="13.2" hidden="1"/>
    <row r="608" ht="13.2" hidden="1"/>
    <row r="609" ht="13.2" hidden="1"/>
    <row r="610" ht="13.2" hidden="1"/>
    <row r="611" ht="13.2" hidden="1"/>
    <row r="612" ht="13.2" hidden="1"/>
    <row r="613" ht="13.2" hidden="1"/>
    <row r="614" ht="13.2" hidden="1"/>
    <row r="615" ht="13.2" hidden="1"/>
    <row r="616" ht="13.2" hidden="1"/>
    <row r="617" ht="13.2" hidden="1"/>
    <row r="618" ht="13.2" hidden="1"/>
    <row r="619" ht="13.2" hidden="1"/>
    <row r="620" ht="13.2" hidden="1"/>
    <row r="621" ht="13.2" hidden="1"/>
    <row r="622" ht="13.2" hidden="1"/>
    <row r="623" ht="13.2" hidden="1"/>
    <row r="624" ht="13.2" hidden="1"/>
    <row r="625" ht="13.2" hidden="1"/>
    <row r="626" ht="13.2" hidden="1"/>
    <row r="627" ht="13.2" hidden="1"/>
    <row r="628" ht="13.2" hidden="1"/>
    <row r="629" ht="13.2" hidden="1"/>
    <row r="630" ht="13.2" hidden="1"/>
    <row r="631" ht="13.2" hidden="1"/>
    <row r="632" ht="13.2" hidden="1"/>
    <row r="633" ht="13.2" hidden="1"/>
    <row r="634" ht="13.2" hidden="1"/>
    <row r="635" ht="13.2" hidden="1"/>
    <row r="636" ht="13.2" hidden="1"/>
    <row r="637" ht="13.2" hidden="1"/>
    <row r="638" ht="13.2" hidden="1"/>
    <row r="639" ht="13.2" hidden="1"/>
    <row r="640" ht="13.2" hidden="1"/>
    <row r="641" ht="13.2" hidden="1"/>
    <row r="642" ht="13.2" hidden="1"/>
    <row r="643" ht="13.2" hidden="1"/>
    <row r="644" ht="13.2" hidden="1"/>
    <row r="645" ht="13.2" hidden="1"/>
    <row r="646" ht="13.2" hidden="1"/>
    <row r="647" ht="13.2" hidden="1"/>
    <row r="648" ht="13.2" hidden="1"/>
    <row r="649" ht="13.2" hidden="1"/>
    <row r="650" ht="13.2" hidden="1"/>
    <row r="651" ht="13.2" hidden="1"/>
    <row r="652" ht="13.2" hidden="1"/>
    <row r="653" ht="13.2" hidden="1"/>
    <row r="654" ht="13.2" hidden="1"/>
    <row r="655" ht="13.2" hidden="1"/>
    <row r="656" ht="13.2" hidden="1"/>
    <row r="657" ht="13.2" hidden="1"/>
    <row r="658" ht="13.2" hidden="1"/>
    <row r="659" ht="13.2" hidden="1"/>
    <row r="660" ht="13.2" hidden="1"/>
    <row r="661" ht="13.2" hidden="1"/>
    <row r="662" ht="13.2" hidden="1"/>
    <row r="663" ht="13.2" hidden="1"/>
    <row r="664" ht="13.2" hidden="1"/>
    <row r="665" ht="13.2" hidden="1"/>
    <row r="666" ht="13.2" hidden="1"/>
    <row r="667" ht="13.2" hidden="1"/>
    <row r="668" ht="13.2" hidden="1"/>
    <row r="669" ht="13.2" hidden="1"/>
    <row r="670" ht="13.2" hidden="1"/>
    <row r="671" ht="13.2" hidden="1"/>
    <row r="672" ht="13.2" hidden="1"/>
    <row r="673" ht="13.2" hidden="1"/>
    <row r="674" ht="13.2" hidden="1"/>
    <row r="675" ht="13.2" hidden="1"/>
    <row r="676" ht="13.2" hidden="1"/>
    <row r="677" ht="13.2" hidden="1"/>
    <row r="678" ht="13.2" hidden="1"/>
    <row r="679" ht="13.2" hidden="1"/>
    <row r="680" ht="13.2" hidden="1"/>
    <row r="681" ht="13.2" hidden="1"/>
    <row r="682" ht="13.2" hidden="1"/>
    <row r="683" ht="13.2" hidden="1"/>
    <row r="684" ht="13.2" hidden="1"/>
    <row r="685" ht="13.2" hidden="1"/>
    <row r="686" ht="13.2" hidden="1"/>
    <row r="687" ht="13.2" hidden="1"/>
    <row r="688" ht="13.2" hidden="1"/>
    <row r="689" ht="13.2" hidden="1"/>
    <row r="690" ht="13.2" hidden="1"/>
    <row r="691" ht="13.2" hidden="1"/>
    <row r="692" ht="13.2" hidden="1"/>
    <row r="693" ht="13.2" hidden="1"/>
    <row r="694" ht="13.2" hidden="1"/>
    <row r="695" ht="13.2" hidden="1"/>
    <row r="696" ht="13.2" hidden="1"/>
    <row r="697" ht="13.2" hidden="1"/>
    <row r="698" ht="13.2" hidden="1"/>
    <row r="699" ht="13.2" hidden="1"/>
    <row r="700" ht="13.2" hidden="1"/>
    <row r="701" ht="13.2" hidden="1"/>
    <row r="702" ht="13.2" hidden="1"/>
    <row r="703" ht="13.2" hidden="1"/>
    <row r="704" ht="13.2" hidden="1"/>
    <row r="705" ht="13.2" hidden="1"/>
    <row r="706" ht="13.2" hidden="1"/>
    <row r="707" ht="13.2" hidden="1"/>
    <row r="708" ht="13.2" hidden="1"/>
    <row r="709" ht="13.2" hidden="1"/>
    <row r="710" ht="13.2" hidden="1"/>
    <row r="711" ht="13.2" hidden="1"/>
    <row r="712" ht="13.2" hidden="1"/>
    <row r="713" ht="13.2" hidden="1"/>
    <row r="714" ht="13.2" hidden="1"/>
    <row r="715" ht="13.2" hidden="1"/>
    <row r="716" ht="13.2" hidden="1"/>
    <row r="717" ht="13.2" hidden="1"/>
    <row r="718" ht="13.2" hidden="1"/>
    <row r="719" ht="13.2" hidden="1"/>
    <row r="720" ht="13.2" hidden="1"/>
    <row r="721" ht="13.2" hidden="1"/>
    <row r="722" ht="13.2" hidden="1"/>
    <row r="723" ht="13.2" hidden="1"/>
    <row r="724" ht="13.2" hidden="1"/>
    <row r="725" ht="13.2" hidden="1"/>
    <row r="726" ht="13.2" hidden="1"/>
    <row r="727" ht="13.2" hidden="1"/>
    <row r="728" ht="13.2" hidden="1"/>
    <row r="729" ht="13.2" hidden="1"/>
    <row r="730" ht="13.2" hidden="1"/>
    <row r="731" ht="13.2" hidden="1"/>
    <row r="732" ht="13.2" hidden="1"/>
    <row r="733" ht="13.2" hidden="1"/>
    <row r="734" ht="13.2" hidden="1"/>
    <row r="735" ht="13.2" hidden="1"/>
    <row r="736" ht="13.2" hidden="1"/>
    <row r="737" ht="13.2" hidden="1"/>
    <row r="738" ht="13.2" hidden="1"/>
    <row r="739" ht="13.2" hidden="1"/>
    <row r="740" ht="13.2" hidden="1"/>
    <row r="741" ht="13.2" hidden="1"/>
    <row r="742" ht="13.2" hidden="1"/>
    <row r="743" ht="13.2" hidden="1"/>
    <row r="744" ht="13.2" hidden="1"/>
    <row r="745" ht="13.2" hidden="1"/>
    <row r="746" ht="13.2" hidden="1"/>
    <row r="747" ht="13.2" hidden="1"/>
    <row r="748" ht="13.2" hidden="1"/>
    <row r="749" ht="13.2" hidden="1"/>
    <row r="750" ht="13.2" hidden="1"/>
    <row r="751" ht="13.2" hidden="1"/>
    <row r="752" ht="13.2" hidden="1"/>
    <row r="753" ht="13.2" hidden="1"/>
    <row r="754" ht="13.2" hidden="1"/>
    <row r="755" ht="13.2" hidden="1"/>
    <row r="756" ht="13.2" hidden="1"/>
    <row r="757" ht="13.2" hidden="1"/>
    <row r="758" ht="13.2" hidden="1"/>
    <row r="759" ht="13.2" hidden="1"/>
    <row r="760" ht="13.2" hidden="1"/>
    <row r="761" ht="13.2" hidden="1"/>
    <row r="762" ht="13.2" hidden="1"/>
    <row r="763" ht="13.2" hidden="1"/>
    <row r="764" ht="13.2" hidden="1"/>
    <row r="765" ht="13.2" hidden="1"/>
    <row r="766" ht="13.2" hidden="1"/>
    <row r="767" ht="13.2" hidden="1"/>
    <row r="768" ht="13.2" hidden="1"/>
    <row r="769" ht="13.2" hidden="1"/>
    <row r="770" ht="13.2" hidden="1"/>
    <row r="771" ht="13.2" hidden="1"/>
    <row r="772" ht="13.2" hidden="1"/>
    <row r="773" ht="13.2" hidden="1"/>
    <row r="774" ht="13.2" hidden="1"/>
    <row r="775" ht="13.2" hidden="1"/>
    <row r="776" ht="13.2" hidden="1"/>
    <row r="777" ht="13.2" hidden="1"/>
    <row r="778" ht="13.2" hidden="1"/>
    <row r="779" ht="13.2" hidden="1"/>
    <row r="780" ht="13.2" hidden="1"/>
    <row r="781" ht="13.2" hidden="1"/>
    <row r="782" ht="13.2" hidden="1"/>
    <row r="783" ht="13.2" hidden="1"/>
    <row r="784" ht="13.2" hidden="1"/>
    <row r="785" ht="13.2" hidden="1"/>
    <row r="786" ht="13.2" hidden="1"/>
    <row r="787" ht="13.2" hidden="1"/>
    <row r="788" ht="13.2" hidden="1"/>
    <row r="789" ht="13.2" hidden="1"/>
    <row r="790" ht="13.2" hidden="1"/>
    <row r="791" ht="13.2" hidden="1"/>
    <row r="792" ht="13.2" hidden="1"/>
    <row r="793" ht="13.2" hidden="1"/>
    <row r="794" ht="13.2" hidden="1"/>
    <row r="795" ht="13.2" hidden="1"/>
    <row r="796" ht="13.2" hidden="1"/>
    <row r="797" ht="13.2" hidden="1"/>
    <row r="798" ht="13.2" hidden="1"/>
    <row r="799" ht="13.2" hidden="1"/>
    <row r="800" ht="13.2" hidden="1"/>
    <row r="801" ht="13.2" hidden="1"/>
    <row r="802" ht="13.2" hidden="1"/>
    <row r="803" ht="13.2" hidden="1"/>
    <row r="804" ht="13.2" hidden="1"/>
    <row r="805" ht="13.2" hidden="1"/>
    <row r="806" ht="13.2" hidden="1"/>
    <row r="807" ht="13.2" hidden="1"/>
    <row r="808" ht="13.2" hidden="1"/>
    <row r="809" ht="13.2" hidden="1"/>
    <row r="810" ht="13.2" hidden="1"/>
    <row r="811" ht="13.2" hidden="1"/>
    <row r="812" ht="13.2" hidden="1"/>
    <row r="813" ht="13.2" hidden="1"/>
    <row r="814" ht="13.2" hidden="1"/>
    <row r="815" ht="13.2" hidden="1"/>
    <row r="816" ht="13.2" hidden="1"/>
    <row r="817" ht="13.2" hidden="1"/>
    <row r="818" ht="13.2" hidden="1"/>
    <row r="819" ht="13.2" hidden="1"/>
    <row r="820" ht="13.2" hidden="1"/>
    <row r="821" ht="13.2" hidden="1"/>
    <row r="822" ht="13.2" hidden="1"/>
    <row r="823" ht="13.2" hidden="1"/>
    <row r="824" ht="13.2" hidden="1"/>
    <row r="825" ht="13.2" hidden="1"/>
    <row r="826" ht="13.2" hidden="1"/>
    <row r="827" ht="13.2" hidden="1"/>
    <row r="828" ht="13.2" hidden="1"/>
    <row r="829" ht="13.2" hidden="1"/>
    <row r="830" ht="13.2" hidden="1"/>
    <row r="831" ht="13.2" hidden="1"/>
    <row r="832" ht="13.2" hidden="1"/>
    <row r="833" ht="13.2" hidden="1"/>
    <row r="834" ht="13.2" hidden="1"/>
    <row r="835" ht="13.2" hidden="1"/>
    <row r="836" ht="13.2" hidden="1"/>
    <row r="837" ht="13.2" hidden="1"/>
    <row r="838" ht="13.2" hidden="1"/>
    <row r="839" ht="13.2" hidden="1"/>
    <row r="840" ht="13.2" hidden="1"/>
    <row r="841" ht="13.2" hidden="1"/>
    <row r="842" ht="13.2" hidden="1"/>
    <row r="843" ht="13.2" hidden="1"/>
    <row r="844" ht="13.2" hidden="1"/>
    <row r="845" ht="13.2" hidden="1"/>
    <row r="846" ht="13.2" hidden="1"/>
    <row r="847" ht="13.2" hidden="1"/>
    <row r="848" ht="13.2" hidden="1"/>
    <row r="849" ht="13.2" hidden="1"/>
    <row r="850" ht="13.2" hidden="1"/>
    <row r="851" ht="13.2" hidden="1"/>
    <row r="852" ht="13.2" hidden="1"/>
    <row r="853" ht="13.2" hidden="1"/>
    <row r="854" ht="13.2" hidden="1"/>
    <row r="855" ht="13.2" hidden="1"/>
    <row r="856" ht="13.2" hidden="1"/>
    <row r="857" ht="13.2" hidden="1"/>
    <row r="858" ht="13.2" hidden="1"/>
    <row r="859" ht="13.2" hidden="1"/>
    <row r="860" ht="13.2" hidden="1"/>
    <row r="861" ht="13.2" hidden="1"/>
    <row r="862" ht="13.2" hidden="1"/>
    <row r="863" ht="13.2" hidden="1"/>
    <row r="864" ht="13.2" hidden="1"/>
    <row r="865" ht="13.2" hidden="1"/>
    <row r="866" ht="13.2" hidden="1"/>
    <row r="867" ht="13.2" hidden="1"/>
    <row r="868" ht="13.2" hidden="1"/>
    <row r="869" ht="13.2" hidden="1"/>
    <row r="870" ht="13.2" hidden="1"/>
    <row r="871" ht="13.2" hidden="1"/>
    <row r="872" ht="13.2" hidden="1"/>
    <row r="873" ht="13.2" hidden="1"/>
    <row r="874" ht="13.2" hidden="1"/>
    <row r="875" ht="13.2" hidden="1"/>
    <row r="876" ht="13.2" hidden="1"/>
    <row r="877" ht="13.2" hidden="1"/>
    <row r="878" ht="13.2" hidden="1"/>
    <row r="879" ht="13.2" hidden="1"/>
    <row r="880" ht="13.2" hidden="1"/>
    <row r="881" ht="13.2" hidden="1"/>
    <row r="882" ht="13.2" hidden="1"/>
    <row r="883" ht="13.2" hidden="1"/>
    <row r="884" ht="13.2" hidden="1"/>
    <row r="885" ht="13.2" hidden="1"/>
    <row r="886" ht="13.2" hidden="1"/>
    <row r="887" ht="13.2" hidden="1"/>
    <row r="888" ht="13.2" hidden="1"/>
    <row r="889" ht="13.2" hidden="1"/>
    <row r="890" ht="13.2" hidden="1"/>
    <row r="891" ht="13.2" hidden="1"/>
    <row r="892" ht="13.2" hidden="1"/>
    <row r="893" ht="13.2" hidden="1"/>
    <row r="894" ht="13.2" hidden="1"/>
    <row r="895" ht="13.2" hidden="1"/>
    <row r="896" ht="13.2" hidden="1"/>
    <row r="897" ht="13.2" hidden="1"/>
    <row r="898" ht="13.2" hidden="1"/>
    <row r="899" ht="13.2" hidden="1"/>
    <row r="900" ht="13.2" hidden="1"/>
    <row r="901" ht="13.2" hidden="1"/>
    <row r="902" ht="13.2" hidden="1"/>
    <row r="903" ht="13.2" hidden="1"/>
    <row r="904" ht="13.2" hidden="1"/>
    <row r="905" ht="13.2" hidden="1"/>
    <row r="906" ht="13.2" hidden="1"/>
    <row r="907" ht="13.2" hidden="1"/>
    <row r="908" ht="13.2" hidden="1"/>
    <row r="909" ht="13.2" hidden="1"/>
    <row r="910" ht="13.2" hidden="1"/>
    <row r="911" ht="13.2" hidden="1"/>
    <row r="912" ht="13.2" hidden="1"/>
    <row r="913" ht="13.2" hidden="1"/>
    <row r="914" ht="13.2" hidden="1"/>
    <row r="915" ht="13.2" hidden="1"/>
    <row r="916" ht="13.2" hidden="1"/>
    <row r="917" ht="13.2" hidden="1"/>
    <row r="918" ht="13.2" hidden="1"/>
    <row r="919" ht="13.2" hidden="1"/>
    <row r="920" ht="13.2" hidden="1"/>
    <row r="921" ht="13.2" hidden="1"/>
    <row r="922" ht="13.2" hidden="1"/>
    <row r="923" ht="13.2" hidden="1"/>
    <row r="924" ht="13.2" hidden="1"/>
    <row r="925" ht="13.2" hidden="1"/>
    <row r="926" ht="13.2" hidden="1"/>
    <row r="927" ht="13.2" hidden="1"/>
    <row r="928" ht="13.2" hidden="1"/>
    <row r="929" ht="13.2" hidden="1"/>
    <row r="930" ht="13.2" hidden="1"/>
    <row r="931" ht="13.2" hidden="1"/>
    <row r="932" ht="13.2" hidden="1"/>
    <row r="933" ht="13.2" hidden="1"/>
    <row r="934" ht="13.2" hidden="1"/>
    <row r="935" ht="13.2" hidden="1"/>
    <row r="936" ht="13.2" hidden="1"/>
    <row r="937" ht="13.2" hidden="1"/>
    <row r="938" ht="13.2" hidden="1"/>
    <row r="939" ht="13.2" hidden="1"/>
    <row r="940" ht="13.2" hidden="1"/>
    <row r="941" ht="13.2" hidden="1"/>
    <row r="942" ht="13.2" hidden="1"/>
    <row r="943" ht="13.2" hidden="1"/>
    <row r="944" ht="13.2" hidden="1"/>
    <row r="945" ht="13.2" hidden="1"/>
    <row r="946" ht="13.2" hidden="1"/>
    <row r="947" ht="13.2" hidden="1"/>
    <row r="948" ht="13.2" hidden="1"/>
    <row r="949" ht="13.2" hidden="1"/>
    <row r="950" ht="13.2" hidden="1"/>
    <row r="951" ht="13.2" hidden="1"/>
    <row r="952" ht="13.2" hidden="1"/>
    <row r="953" ht="13.2" hidden="1"/>
    <row r="954" ht="13.2" hidden="1"/>
    <row r="955" ht="13.2" hidden="1"/>
    <row r="956" ht="13.2" hidden="1"/>
    <row r="957" ht="13.2" hidden="1"/>
    <row r="958" ht="13.2" hidden="1"/>
    <row r="959" ht="13.2" hidden="1"/>
    <row r="960" ht="13.2" hidden="1"/>
    <row r="961" ht="13.2" hidden="1"/>
    <row r="962" ht="13.2" hidden="1"/>
    <row r="963" ht="13.2" hidden="1"/>
    <row r="964" ht="13.2" hidden="1"/>
    <row r="965" ht="13.2" hidden="1"/>
    <row r="966" ht="13.2" hidden="1"/>
    <row r="967" ht="13.2" hidden="1"/>
    <row r="968" ht="13.2" hidden="1"/>
    <row r="969" ht="13.2" hidden="1"/>
    <row r="970" ht="13.2" hidden="1"/>
    <row r="971" ht="13.2" hidden="1"/>
    <row r="972" ht="13.2" hidden="1"/>
    <row r="973" ht="13.2" hidden="1"/>
    <row r="974" ht="13.2" hidden="1"/>
    <row r="975" ht="13.2" hidden="1"/>
    <row r="976" ht="13.2" hidden="1"/>
    <row r="977" ht="13.2" hidden="1"/>
    <row r="978" ht="13.2" hidden="1"/>
    <row r="979" ht="13.2" hidden="1"/>
    <row r="980" ht="13.2" hidden="1"/>
    <row r="981" ht="13.2" hidden="1"/>
    <row r="982" ht="13.2" hidden="1"/>
    <row r="983" ht="13.2" hidden="1"/>
    <row r="984" ht="13.2" hidden="1"/>
    <row r="985" ht="13.2" hidden="1"/>
    <row r="986" ht="13.2" hidden="1"/>
    <row r="987" ht="13.2" hidden="1"/>
    <row r="988" ht="13.2" hidden="1"/>
    <row r="989" ht="13.2" hidden="1"/>
    <row r="990" ht="13.2" hidden="1"/>
    <row r="991" ht="13.2" hidden="1"/>
    <row r="992" ht="13.2" hidden="1"/>
    <row r="993" spans="8:8" ht="13.2" hidden="1"/>
    <row r="994" spans="8:8" ht="13.2" hidden="1"/>
    <row r="995" spans="8:8" ht="13.2" hidden="1"/>
    <row r="996" spans="8:8" ht="13.2" hidden="1"/>
    <row r="997" spans="8:8" ht="13.2" hidden="1"/>
    <row r="998" spans="8:8" ht="13.2" hidden="1"/>
    <row r="999" spans="8:8" ht="13.2" hidden="1"/>
    <row r="1000" spans="8:8" ht="13.2" hidden="1"/>
    <row r="1001" spans="8:8" ht="14.4">
      <c r="H1001" s="106"/>
    </row>
    <row r="1002" spans="8:8" ht="14.4">
      <c r="H1002" s="106"/>
    </row>
  </sheetData>
  <autoFilter ref="B1:B1000" xr:uid="{00000000-0009-0000-0000-000002000000}">
    <filterColumn colId="0">
      <filters>
        <filter val="A_LOW____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Fecundity_Table</vt:lpstr>
      <vt:lpstr>Spore_Count_Table</vt:lpstr>
      <vt:lpstr>R_Data_Sheet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STELIOS</cp:lastModifiedBy>
  <dcterms:modified xsi:type="dcterms:W3CDTF">2021-07-30T13:55:35Z</dcterms:modified>
</cp:coreProperties>
</file>