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b61352fa29b5ec41/DAMN experiment/"/>
    </mc:Choice>
  </mc:AlternateContent>
  <xr:revisionPtr revIDLastSave="5" documentId="8_{A0B49B0A-4CEF-45B3-BB29-A132304427E9}" xr6:coauthVersionLast="46" xr6:coauthVersionMax="46" xr10:uidLastSave="{89DBFC3F-6AE2-4DE0-9BF6-E2C6602A6632}"/>
  <bookViews>
    <workbookView xWindow="-120" yWindow="-120" windowWidth="29040" windowHeight="15990" xr2:uid="{00000000-000D-0000-FFFF-FFFF00000000}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91029"/>
</workbook>
</file>

<file path=xl/calcChain.xml><?xml version="1.0" encoding="utf-8"?>
<calcChain xmlns="http://schemas.openxmlformats.org/spreadsheetml/2006/main">
  <c r="F32" i="1" l="1"/>
  <c r="F31" i="1"/>
  <c r="F30" i="1"/>
  <c r="P60" i="1"/>
  <c r="F28" i="1"/>
  <c r="F29" i="1" s="1"/>
  <c r="N57" i="1" s="1"/>
  <c r="K60" i="1"/>
  <c r="M60" i="1" s="1"/>
  <c r="K58" i="1"/>
  <c r="I57" i="1"/>
  <c r="I59" i="1" s="1"/>
  <c r="I58" i="1"/>
  <c r="N60" i="1"/>
  <c r="E16" i="1"/>
  <c r="N58" i="1"/>
  <c r="M7" i="1"/>
  <c r="N59" i="1" l="1"/>
  <c r="N62" i="1"/>
  <c r="P62" i="1" s="1"/>
  <c r="K57" i="1"/>
  <c r="F51" i="1"/>
  <c r="E7" i="1"/>
  <c r="K59" i="1" l="1"/>
  <c r="K62" i="1"/>
  <c r="M62" i="1" s="1"/>
  <c r="F39" i="1"/>
  <c r="F33" i="1" l="1"/>
  <c r="F57" i="1" l="1"/>
  <c r="F58" i="1"/>
  <c r="F59" i="1" l="1"/>
  <c r="E10" i="1" l="1"/>
  <c r="E12" i="1" l="1"/>
  <c r="E13" i="1" s="1"/>
  <c r="F40" i="1"/>
  <c r="F41" i="1" s="1"/>
  <c r="F42" i="1" s="1"/>
</calcChain>
</file>

<file path=xl/sharedStrings.xml><?xml version="1.0" encoding="utf-8"?>
<sst xmlns="http://schemas.openxmlformats.org/spreadsheetml/2006/main" count="103" uniqueCount="71">
  <si>
    <t>ug/mL</t>
  </si>
  <si>
    <t>Desired feeding level</t>
  </si>
  <si>
    <t>Volume of experimental units</t>
  </si>
  <si>
    <t>mL</t>
  </si>
  <si>
    <t>ug/exp unit</t>
  </si>
  <si>
    <t>replicates</t>
  </si>
  <si>
    <t>Total amount per day</t>
  </si>
  <si>
    <t>ug</t>
  </si>
  <si>
    <t>days</t>
  </si>
  <si>
    <t>mg</t>
  </si>
  <si>
    <t>Carbo per exp unit per day</t>
  </si>
  <si>
    <t>Exponential phase</t>
  </si>
  <si>
    <t>Carbon concentration</t>
  </si>
  <si>
    <t>ug/ml</t>
  </si>
  <si>
    <t>Volume needed per feeding day</t>
  </si>
  <si>
    <t>ml</t>
  </si>
  <si>
    <t xml:space="preserve">ml </t>
  </si>
  <si>
    <t>Planktothrix CYA 630</t>
  </si>
  <si>
    <t>Recommended volume of semicont culture</t>
  </si>
  <si>
    <t>(after own data: see fig below)</t>
  </si>
  <si>
    <t>(50% - very conservative)</t>
  </si>
  <si>
    <t>OD measure from culture</t>
  </si>
  <si>
    <t>OD measure from pellet resupended in D medium</t>
  </si>
  <si>
    <t>Dilution 1:10</t>
  </si>
  <si>
    <t>´1:</t>
  </si>
  <si>
    <t>ug C / ml</t>
  </si>
  <si>
    <t>Dilution made for spectrophoto measurement</t>
  </si>
  <si>
    <t>Assume 50% centrifugation losses due to bouyancy</t>
  </si>
  <si>
    <t>Box 0. Scenedesmus food</t>
  </si>
  <si>
    <t>1. Collect From Stock cultures</t>
  </si>
  <si>
    <t>add here your measurement</t>
  </si>
  <si>
    <t>Scenedesmus</t>
  </si>
  <si>
    <t xml:space="preserve"> Remove supernatant and take a 1:10 dilution for C quantification via spectrophotomery</t>
  </si>
  <si>
    <t>Final C concentration</t>
  </si>
  <si>
    <t>With NP</t>
  </si>
  <si>
    <t>Without NP</t>
  </si>
  <si>
    <t>4. Split the media in the respective tubes</t>
  </si>
  <si>
    <t>5. Carefully transfer the Daphnia to the new tubes</t>
  </si>
  <si>
    <t>Total volume needed for whole experiment</t>
  </si>
  <si>
    <t xml:space="preserve">´-------&gt;  CONCENTRATION by CENTRIFUGATION </t>
  </si>
  <si>
    <t>to remove Z8 medium (same centriguge conditions as Scenedesmus).</t>
  </si>
  <si>
    <t>2. Carbon Content in Concentrated Algae (pellet)</t>
  </si>
  <si>
    <t>0. Experimental conditions</t>
  </si>
  <si>
    <t xml:space="preserve">Total amount of carbon needed per food type </t>
  </si>
  <si>
    <t>Here we calculate how much C is contained depending on the density of the Scenedesmus food prepared by Uschi</t>
  </si>
  <si>
    <t>NP stock concentration</t>
  </si>
  <si>
    <t>mg/l</t>
  </si>
  <si>
    <t>NP target concentration lower</t>
  </si>
  <si>
    <t>NP target concentration higher</t>
  </si>
  <si>
    <t>mg/ml</t>
  </si>
  <si>
    <t xml:space="preserve">Recommended preparation volume </t>
  </si>
  <si>
    <t>Number of medium change events</t>
  </si>
  <si>
    <t>NP Stock solution used per medium change event</t>
  </si>
  <si>
    <t>NP Stock stock needed total</t>
  </si>
  <si>
    <t>Mass of NP needed per medium change</t>
  </si>
  <si>
    <t>mg NP</t>
  </si>
  <si>
    <t>Mass of NP needed for whole experiment</t>
  </si>
  <si>
    <t>Low NP</t>
  </si>
  <si>
    <t>High NP</t>
  </si>
  <si>
    <t>Total volume needed to medium change (ISO Flask)</t>
  </si>
  <si>
    <t>Desired NP concentration</t>
  </si>
  <si>
    <t>mg/L</t>
  </si>
  <si>
    <t>3. Add food to prepared Daphnia medium (with NP and food)</t>
  </si>
  <si>
    <t>FOOD PREPARATION PROTOCOL - DAMN</t>
  </si>
  <si>
    <t>1. NP needs</t>
  </si>
  <si>
    <t>Volume of Daphnia medium needed per NP treatment</t>
  </si>
  <si>
    <t>Volume of NP stock (10mg/l) added to each ISO flask</t>
  </si>
  <si>
    <t>Number of replicates with same NP concentration</t>
  </si>
  <si>
    <r>
      <t xml:space="preserve">Absorbance measured </t>
    </r>
    <r>
      <rPr>
        <b/>
        <sz val="11"/>
        <color theme="1"/>
        <rFont val="Calibri"/>
        <family val="2"/>
        <scheme val="minor"/>
      </rPr>
      <t>at 680nm</t>
    </r>
  </si>
  <si>
    <t>Volume of concentrated algae to pipette in each jar</t>
  </si>
  <si>
    <t>Volume of concentrated algae needed in each ISO flask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</si>
</sst>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i/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name val="Calibri"/>
      <family val="2"/>
      <scheme val="minor"/>
    </font>
    <font>
      <i/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-0.249977111117893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4">
    <xf numFmtId="0" fontId="0" fillId="0" borderId="0" xfId="0"/>
    <xf numFmtId="0" fontId="0" fillId="2" borderId="1" xfId="0" applyFill="1" applyBorder="1"/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/>
    <xf numFmtId="164" fontId="0" fillId="0" borderId="5" xfId="0" applyNumberFormat="1" applyBorder="1"/>
    <xf numFmtId="0" fontId="2" fillId="0" borderId="0" xfId="0" applyFont="1" applyBorder="1"/>
    <xf numFmtId="0" fontId="2" fillId="0" borderId="6" xfId="0" applyFont="1" applyBorder="1"/>
    <xf numFmtId="0" fontId="3" fillId="0" borderId="5" xfId="0" applyFont="1" applyBorder="1"/>
    <xf numFmtId="0" fontId="3" fillId="0" borderId="7" xfId="0" applyFont="1" applyBorder="1"/>
    <xf numFmtId="0" fontId="0" fillId="3" borderId="1" xfId="0" applyFill="1" applyBorder="1"/>
    <xf numFmtId="0" fontId="0" fillId="5" borderId="0" xfId="0" applyFill="1" applyBorder="1"/>
    <xf numFmtId="20" fontId="0" fillId="0" borderId="0" xfId="0" applyNumberFormat="1" applyBorder="1" applyAlignment="1">
      <alignment horizontal="right"/>
    </xf>
    <xf numFmtId="164" fontId="0" fillId="0" borderId="7" xfId="0" applyNumberFormat="1" applyBorder="1"/>
    <xf numFmtId="0" fontId="0" fillId="0" borderId="12" xfId="0" applyBorder="1"/>
    <xf numFmtId="0" fontId="0" fillId="6" borderId="0" xfId="0" applyFill="1" applyBorder="1"/>
    <xf numFmtId="0" fontId="0" fillId="6" borderId="1" xfId="0" applyFill="1" applyBorder="1" applyAlignment="1">
      <alignment horizontal="left"/>
    </xf>
    <xf numFmtId="0" fontId="0" fillId="0" borderId="11" xfId="0" applyBorder="1"/>
    <xf numFmtId="0" fontId="0" fillId="5" borderId="5" xfId="0" applyFill="1" applyBorder="1"/>
    <xf numFmtId="0" fontId="0" fillId="5" borderId="6" xfId="0" applyFill="1" applyBorder="1"/>
    <xf numFmtId="0" fontId="0" fillId="0" borderId="2" xfId="0" applyBorder="1"/>
    <xf numFmtId="0" fontId="1" fillId="0" borderId="2" xfId="0" applyFont="1" applyBorder="1" applyAlignment="1">
      <alignment horizontal="center"/>
    </xf>
    <xf numFmtId="0" fontId="5" fillId="7" borderId="2" xfId="0" applyFont="1" applyFill="1" applyBorder="1"/>
    <xf numFmtId="0" fontId="5" fillId="7" borderId="3" xfId="0" applyFont="1" applyFill="1" applyBorder="1"/>
    <xf numFmtId="0" fontId="5" fillId="7" borderId="4" xfId="0" applyFont="1" applyFill="1" applyBorder="1"/>
    <xf numFmtId="0" fontId="5" fillId="7" borderId="7" xfId="0" applyFont="1" applyFill="1" applyBorder="1"/>
    <xf numFmtId="0" fontId="5" fillId="7" borderId="8" xfId="0" applyFont="1" applyFill="1" applyBorder="1"/>
    <xf numFmtId="0" fontId="5" fillId="7" borderId="9" xfId="0" applyFont="1" applyFill="1" applyBorder="1"/>
    <xf numFmtId="0" fontId="7" fillId="7" borderId="5" xfId="0" applyFont="1" applyFill="1" applyBorder="1"/>
    <xf numFmtId="0" fontId="6" fillId="7" borderId="0" xfId="0" applyFont="1" applyFill="1" applyBorder="1"/>
    <xf numFmtId="0" fontId="8" fillId="7" borderId="0" xfId="0" applyFont="1" applyFill="1" applyBorder="1"/>
    <xf numFmtId="0" fontId="6" fillId="7" borderId="6" xfId="0" applyFont="1" applyFill="1" applyBorder="1"/>
    <xf numFmtId="165" fontId="5" fillId="7" borderId="5" xfId="0" applyNumberFormat="1" applyFont="1" applyFill="1" applyBorder="1"/>
    <xf numFmtId="165" fontId="5" fillId="7" borderId="0" xfId="0" applyNumberFormat="1" applyFont="1" applyFill="1" applyBorder="1"/>
    <xf numFmtId="165" fontId="5" fillId="7" borderId="6" xfId="0" applyNumberFormat="1" applyFont="1" applyFill="1" applyBorder="1"/>
    <xf numFmtId="0" fontId="5" fillId="7" borderId="6" xfId="0" applyFont="1" applyFill="1" applyBorder="1"/>
    <xf numFmtId="0" fontId="9" fillId="0" borderId="0" xfId="0" applyFont="1"/>
    <xf numFmtId="1" fontId="1" fillId="4" borderId="5" xfId="0" applyNumberFormat="1" applyFont="1" applyFill="1" applyBorder="1"/>
    <xf numFmtId="0" fontId="3" fillId="8" borderId="0" xfId="0" applyFont="1" applyFill="1"/>
    <xf numFmtId="0" fontId="0" fillId="8" borderId="0" xfId="0" applyFill="1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0" xfId="0" applyFill="1" applyBorder="1"/>
    <xf numFmtId="0" fontId="5" fillId="0" borderId="0" xfId="0" applyFont="1" applyFill="1" applyBorder="1"/>
    <xf numFmtId="0" fontId="1" fillId="0" borderId="0" xfId="0" applyFont="1" applyFill="1" applyBorder="1"/>
    <xf numFmtId="0" fontId="1" fillId="0" borderId="3" xfId="0" applyFont="1" applyFill="1" applyBorder="1"/>
    <xf numFmtId="0" fontId="1" fillId="0" borderId="4" xfId="0" applyFont="1" applyFill="1" applyBorder="1"/>
    <xf numFmtId="0" fontId="1" fillId="0" borderId="5" xfId="0" applyFont="1" applyFill="1" applyBorder="1"/>
    <xf numFmtId="0" fontId="1" fillId="0" borderId="6" xfId="0" applyFont="1" applyFill="1" applyBorder="1"/>
    <xf numFmtId="0" fontId="1" fillId="0" borderId="7" xfId="0" applyFont="1" applyFill="1" applyBorder="1"/>
    <xf numFmtId="0" fontId="1" fillId="0" borderId="8" xfId="0" applyFont="1" applyFill="1" applyBorder="1"/>
    <xf numFmtId="0" fontId="1" fillId="0" borderId="9" xfId="0" applyFont="1" applyFill="1" applyBorder="1"/>
    <xf numFmtId="0" fontId="1" fillId="0" borderId="11" xfId="0" applyFont="1" applyFill="1" applyBorder="1"/>
    <xf numFmtId="0" fontId="1" fillId="0" borderId="12" xfId="0" applyFont="1" applyFill="1" applyBorder="1"/>
    <xf numFmtId="0" fontId="0" fillId="0" borderId="8" xfId="0" applyFill="1" applyBorder="1"/>
    <xf numFmtId="165" fontId="5" fillId="5" borderId="5" xfId="0" applyNumberFormat="1" applyFont="1" applyFill="1" applyBorder="1"/>
    <xf numFmtId="165" fontId="5" fillId="5" borderId="0" xfId="0" applyNumberFormat="1" applyFont="1" applyFill="1" applyBorder="1"/>
    <xf numFmtId="165" fontId="6" fillId="5" borderId="6" xfId="0" applyNumberFormat="1" applyFont="1" applyFill="1" applyBorder="1"/>
    <xf numFmtId="165" fontId="5" fillId="5" borderId="6" xfId="0" applyNumberFormat="1" applyFont="1" applyFill="1" applyBorder="1"/>
    <xf numFmtId="0" fontId="5" fillId="5" borderId="2" xfId="0" applyFont="1" applyFill="1" applyBorder="1" applyAlignment="1"/>
    <xf numFmtId="0" fontId="6" fillId="5" borderId="11" xfId="0" applyFont="1" applyFill="1" applyBorder="1" applyAlignment="1"/>
    <xf numFmtId="0" fontId="6" fillId="5" borderId="12" xfId="0" applyFont="1" applyFill="1" applyBorder="1" applyAlignment="1"/>
    <xf numFmtId="0" fontId="5" fillId="5" borderId="2" xfId="0" applyFont="1" applyFill="1" applyBorder="1" applyAlignment="1">
      <alignment horizontal="center"/>
    </xf>
    <xf numFmtId="0" fontId="5" fillId="5" borderId="3" xfId="0" applyFont="1" applyFill="1" applyBorder="1" applyAlignment="1">
      <alignment horizontal="center"/>
    </xf>
    <xf numFmtId="0" fontId="5" fillId="5" borderId="4" xfId="0" applyFont="1" applyFill="1" applyBorder="1" applyAlignment="1">
      <alignment horizontal="center"/>
    </xf>
    <xf numFmtId="0" fontId="6" fillId="5" borderId="5" xfId="0" applyFont="1" applyFill="1" applyBorder="1"/>
    <xf numFmtId="0" fontId="6" fillId="5" borderId="0" xfId="0" applyFont="1" applyFill="1" applyBorder="1"/>
    <xf numFmtId="0" fontId="6" fillId="5" borderId="6" xfId="0" applyFont="1" applyFill="1" applyBorder="1"/>
    <xf numFmtId="1" fontId="6" fillId="5" borderId="5" xfId="0" applyNumberFormat="1" applyFont="1" applyFill="1" applyBorder="1"/>
    <xf numFmtId="1" fontId="6" fillId="5" borderId="0" xfId="0" applyNumberFormat="1" applyFont="1" applyFill="1" applyBorder="1"/>
    <xf numFmtId="0" fontId="6" fillId="5" borderId="7" xfId="0" applyFont="1" applyFill="1" applyBorder="1"/>
    <xf numFmtId="0" fontId="6" fillId="5" borderId="8" xfId="0" applyFont="1" applyFill="1" applyBorder="1"/>
    <xf numFmtId="0" fontId="6" fillId="5" borderId="9" xfId="0" applyFont="1" applyFill="1" applyBorder="1"/>
    <xf numFmtId="0" fontId="8" fillId="5" borderId="0" xfId="0" applyFont="1" applyFill="1" applyBorder="1"/>
    <xf numFmtId="0" fontId="3" fillId="5" borderId="5" xfId="0" applyFont="1" applyFill="1" applyBorder="1"/>
    <xf numFmtId="165" fontId="1" fillId="5" borderId="0" xfId="0" applyNumberFormat="1" applyFont="1" applyFill="1" applyBorder="1"/>
    <xf numFmtId="0" fontId="1" fillId="5" borderId="6" xfId="0" applyFont="1" applyFill="1" applyBorder="1"/>
    <xf numFmtId="165" fontId="1" fillId="5" borderId="6" xfId="0" applyNumberFormat="1" applyFont="1" applyFill="1" applyBorder="1"/>
    <xf numFmtId="0" fontId="0" fillId="0" borderId="7" xfId="0" applyFont="1" applyBorder="1"/>
    <xf numFmtId="0" fontId="0" fillId="0" borderId="8" xfId="0" applyFont="1" applyBorder="1"/>
    <xf numFmtId="0" fontId="0" fillId="0" borderId="9" xfId="0" applyFont="1" applyBorder="1"/>
    <xf numFmtId="0" fontId="7" fillId="9" borderId="5" xfId="0" applyFont="1" applyFill="1" applyBorder="1"/>
    <xf numFmtId="0" fontId="6" fillId="9" borderId="0" xfId="0" applyFont="1" applyFill="1" applyBorder="1"/>
    <xf numFmtId="0" fontId="8" fillId="9" borderId="0" xfId="0" applyFont="1" applyFill="1" applyBorder="1"/>
    <xf numFmtId="0" fontId="6" fillId="9" borderId="6" xfId="0" applyFont="1" applyFill="1" applyBorder="1"/>
    <xf numFmtId="165" fontId="5" fillId="9" borderId="5" xfId="0" applyNumberFormat="1" applyFont="1" applyFill="1" applyBorder="1"/>
    <xf numFmtId="165" fontId="5" fillId="9" borderId="0" xfId="0" applyNumberFormat="1" applyFont="1" applyFill="1" applyBorder="1"/>
    <xf numFmtId="0" fontId="5" fillId="9" borderId="6" xfId="0" applyFont="1" applyFill="1" applyBorder="1"/>
    <xf numFmtId="164" fontId="0" fillId="5" borderId="5" xfId="0" applyNumberFormat="1" applyFill="1" applyBorder="1"/>
    <xf numFmtId="1" fontId="1" fillId="5" borderId="5" xfId="0" applyNumberFormat="1" applyFont="1" applyFill="1" applyBorder="1"/>
    <xf numFmtId="0" fontId="0" fillId="6" borderId="8" xfId="0" applyFill="1" applyBorder="1"/>
    <xf numFmtId="0" fontId="10" fillId="0" borderId="8" xfId="0" applyFont="1" applyFill="1" applyBorder="1"/>
    <xf numFmtId="0" fontId="0" fillId="0" borderId="5" xfId="0" applyFill="1" applyBorder="1"/>
    <xf numFmtId="0" fontId="4" fillId="0" borderId="0" xfId="0" applyFont="1" applyFill="1" applyBorder="1"/>
    <xf numFmtId="0" fontId="1" fillId="6" borderId="0" xfId="0" applyFont="1" applyFill="1" applyBorder="1"/>
    <xf numFmtId="165" fontId="11" fillId="5" borderId="5" xfId="0" applyNumberFormat="1" applyFont="1" applyFill="1" applyBorder="1"/>
    <xf numFmtId="165" fontId="11" fillId="5" borderId="0" xfId="0" applyNumberFormat="1" applyFont="1" applyFill="1" applyBorder="1"/>
    <xf numFmtId="0" fontId="11" fillId="5" borderId="6" xfId="0" applyFont="1" applyFill="1" applyBorder="1"/>
    <xf numFmtId="165" fontId="5" fillId="9" borderId="6" xfId="0" applyNumberFormat="1" applyFont="1" applyFill="1" applyBorder="1"/>
    <xf numFmtId="0" fontId="12" fillId="5" borderId="5" xfId="0" applyFont="1" applyFill="1" applyBorder="1"/>
    <xf numFmtId="0" fontId="4" fillId="5" borderId="0" xfId="0" applyFont="1" applyFill="1" applyBorder="1"/>
    <xf numFmtId="0" fontId="13" fillId="5" borderId="0" xfId="0" applyFont="1" applyFill="1" applyBorder="1"/>
    <xf numFmtId="0" fontId="4" fillId="5" borderId="6" xfId="0" applyFont="1" applyFill="1" applyBorder="1"/>
    <xf numFmtId="165" fontId="6" fillId="9" borderId="6" xfId="0" applyNumberFormat="1" applyFont="1" applyFill="1" applyBorder="1"/>
    <xf numFmtId="165" fontId="11" fillId="5" borderId="6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Scenendesmus - POC</a:t>
            </a:r>
          </a:p>
        </c:rich>
      </c:tx>
      <c:layout>
        <c:manualLayout>
          <c:xMode val="edge"/>
          <c:yMode val="edge"/>
          <c:x val="0.1720243587261365"/>
          <c:y val="4.1463385436448383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'[1]Feeding curve'!$I$1</c:f>
              <c:strCache>
                <c:ptCount val="1"/>
                <c:pt idx="0">
                  <c:v>mg C/ml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8335629921259845"/>
                  <c:y val="-0.10221092155147274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aseline="0"/>
                      <a:t>y = </a:t>
                    </a:r>
                    <a:r>
                      <a:rPr lang="en-US" baseline="0">
                        <a:solidFill>
                          <a:schemeClr val="tx1"/>
                        </a:solidFill>
                      </a:rPr>
                      <a:t>0,229x</a:t>
                    </a:r>
                    <a:r>
                      <a:rPr lang="en-US" baseline="0"/>
                      <a:t> - 0,0425</a:t>
                    </a:r>
                    <a:br>
                      <a:rPr lang="en-US" baseline="0"/>
                    </a:br>
                    <a:r>
                      <a:rPr lang="en-US" baseline="0"/>
                      <a:t>R² = 0,9944</a:t>
                    </a:r>
                    <a:endParaRPr lang="en-US"/>
                  </a:p>
                </c:rich>
              </c:tx>
              <c:numFmt formatCode="General" sourceLinked="0"/>
            </c:trendlineLbl>
          </c:trendline>
          <c:xVal>
            <c:numRef>
              <c:f>'[1]Feeding curve'!$B$2:$B$10</c:f>
              <c:numCache>
                <c:formatCode>General</c:formatCode>
                <c:ptCount val="9"/>
                <c:pt idx="1">
                  <c:v>2.1920000000000002</c:v>
                </c:pt>
                <c:pt idx="2">
                  <c:v>1.7430000000000001</c:v>
                </c:pt>
                <c:pt idx="3">
                  <c:v>1.115</c:v>
                </c:pt>
                <c:pt idx="4">
                  <c:v>0.99099999999999999</c:v>
                </c:pt>
                <c:pt idx="5">
                  <c:v>0.67800000000000005</c:v>
                </c:pt>
                <c:pt idx="6">
                  <c:v>0.60399999999999998</c:v>
                </c:pt>
                <c:pt idx="7">
                  <c:v>0.52300000000000002</c:v>
                </c:pt>
                <c:pt idx="8">
                  <c:v>0.39500000000000002</c:v>
                </c:pt>
              </c:numCache>
            </c:numRef>
          </c:xVal>
          <c:yVal>
            <c:numRef>
              <c:f>'[1]Feeding curve'!$I$2:$I$10</c:f>
              <c:numCache>
                <c:formatCode>General</c:formatCode>
                <c:ptCount val="9"/>
                <c:pt idx="1">
                  <c:v>0.47266125000000009</c:v>
                </c:pt>
                <c:pt idx="2">
                  <c:v>0.3524949999999995</c:v>
                </c:pt>
                <c:pt idx="3">
                  <c:v>0.19420874999999974</c:v>
                </c:pt>
                <c:pt idx="4">
                  <c:v>0.17511750000000012</c:v>
                </c:pt>
                <c:pt idx="5">
                  <c:v>0.11189062499999983</c:v>
                </c:pt>
                <c:pt idx="6">
                  <c:v>9.9043124999999982E-2</c:v>
                </c:pt>
                <c:pt idx="7">
                  <c:v>7.9607692307692324E-2</c:v>
                </c:pt>
                <c:pt idx="8">
                  <c:v>6.192928571428559E-2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CD-C44F-800C-68D6A2C8D0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778880"/>
        <c:axId val="200780800"/>
      </c:scatterChart>
      <c:valAx>
        <c:axId val="200778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Extinction at 680 nm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0780800"/>
        <c:crosses val="autoZero"/>
        <c:crossBetween val="midCat"/>
      </c:valAx>
      <c:valAx>
        <c:axId val="200780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077888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60508</xdr:colOff>
      <xdr:row>8</xdr:row>
      <xdr:rowOff>157441</xdr:rowOff>
    </xdr:from>
    <xdr:to>
      <xdr:col>12</xdr:col>
      <xdr:colOff>447674</xdr:colOff>
      <xdr:row>24</xdr:row>
      <xdr:rowOff>57150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&#214;kosystemforschung\Wolinska%20lab_protocols\Daphnia%20work\Daphnia%20experiments\Food%20calibration%20curve%20April%2020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eding curve"/>
      <sheetName val="Dilutions"/>
    </sheetNames>
    <sheetDataSet>
      <sheetData sheetId="0">
        <row r="1">
          <cell r="I1" t="str">
            <v>mg C/ml</v>
          </cell>
        </row>
        <row r="2">
          <cell r="B2"/>
          <cell r="I2"/>
        </row>
        <row r="3">
          <cell r="B3">
            <v>2.1920000000000002</v>
          </cell>
          <cell r="I3">
            <v>0.47266125000000009</v>
          </cell>
        </row>
        <row r="4">
          <cell r="B4">
            <v>1.7430000000000001</v>
          </cell>
          <cell r="I4">
            <v>0.3524949999999995</v>
          </cell>
        </row>
        <row r="5">
          <cell r="B5">
            <v>1.115</v>
          </cell>
          <cell r="I5">
            <v>0.19420874999999974</v>
          </cell>
        </row>
        <row r="6">
          <cell r="B6">
            <v>0.99099999999999999</v>
          </cell>
          <cell r="I6">
            <v>0.17511750000000012</v>
          </cell>
        </row>
        <row r="7">
          <cell r="B7">
            <v>0.67800000000000005</v>
          </cell>
          <cell r="I7">
            <v>0.11189062499999983</v>
          </cell>
        </row>
        <row r="8">
          <cell r="B8">
            <v>0.60399999999999998</v>
          </cell>
          <cell r="I8">
            <v>9.9043124999999982E-2</v>
          </cell>
        </row>
        <row r="9">
          <cell r="B9">
            <v>0.52300000000000002</v>
          </cell>
          <cell r="I9">
            <v>7.9607692307692324E-2</v>
          </cell>
        </row>
        <row r="10">
          <cell r="B10">
            <v>0.39500000000000002</v>
          </cell>
          <cell r="I10">
            <v>6.192928571428559E-2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P69"/>
  <sheetViews>
    <sheetView showGridLines="0" tabSelected="1" topLeftCell="A11" zoomScaleNormal="100" workbookViewId="0">
      <selection activeCell="D59" sqref="D59"/>
    </sheetView>
  </sheetViews>
  <sheetFormatPr defaultColWidth="8.85546875" defaultRowHeight="15" x14ac:dyDescent="0.25"/>
  <cols>
    <col min="1" max="1" width="2.7109375" customWidth="1"/>
    <col min="4" max="4" width="29.5703125" customWidth="1"/>
    <col min="5" max="5" width="14.42578125" customWidth="1"/>
    <col min="6" max="6" width="9.42578125" bestFit="1" customWidth="1"/>
    <col min="9" max="9" width="11.7109375" customWidth="1"/>
    <col min="10" max="10" width="27.42578125" customWidth="1"/>
    <col min="11" max="11" width="15.42578125" customWidth="1"/>
    <col min="12" max="12" width="9.28515625" customWidth="1"/>
    <col min="15" max="15" width="15.140625" customWidth="1"/>
  </cols>
  <sheetData>
    <row r="2" spans="2:15" ht="15.75" thickBot="1" x14ac:dyDescent="0.3"/>
    <row r="3" spans="2:15" ht="15.75" thickBot="1" x14ac:dyDescent="0.3">
      <c r="B3" s="11" t="s">
        <v>42</v>
      </c>
      <c r="C3" s="11"/>
      <c r="D3" s="13"/>
      <c r="E3" s="26"/>
      <c r="F3" s="26"/>
      <c r="G3" s="23"/>
      <c r="H3" s="6"/>
      <c r="I3" s="6"/>
      <c r="J3" s="11" t="s">
        <v>28</v>
      </c>
      <c r="K3" s="12"/>
      <c r="L3" s="13"/>
      <c r="M3" s="3"/>
      <c r="N3" s="3"/>
      <c r="O3" s="4"/>
    </row>
    <row r="4" spans="2:15" ht="15.75" thickBot="1" x14ac:dyDescent="0.3">
      <c r="B4" s="5"/>
      <c r="C4" s="6"/>
      <c r="D4" s="6"/>
      <c r="E4" s="6"/>
      <c r="F4" s="6"/>
      <c r="G4" s="7"/>
      <c r="H4" s="6"/>
      <c r="I4" s="6"/>
      <c r="J4" s="5"/>
      <c r="K4" s="6"/>
      <c r="L4" s="6"/>
      <c r="M4" s="6"/>
      <c r="N4" s="6"/>
      <c r="O4" s="7"/>
    </row>
    <row r="5" spans="2:15" ht="15.75" thickBot="1" x14ac:dyDescent="0.3">
      <c r="B5" s="5" t="s">
        <v>1</v>
      </c>
      <c r="C5" s="6"/>
      <c r="D5" s="6"/>
      <c r="E5" s="19">
        <v>0.5</v>
      </c>
      <c r="F5" s="6" t="s">
        <v>0</v>
      </c>
      <c r="G5" s="7"/>
      <c r="H5" s="6"/>
      <c r="I5" s="6"/>
      <c r="J5" s="101" t="s">
        <v>68</v>
      </c>
      <c r="K5" s="6"/>
      <c r="L5" s="6"/>
      <c r="M5" s="19">
        <v>0.2</v>
      </c>
      <c r="N5" s="6"/>
      <c r="O5" s="7"/>
    </row>
    <row r="6" spans="2:15" ht="15.75" thickBot="1" x14ac:dyDescent="0.3">
      <c r="B6" s="5" t="s">
        <v>2</v>
      </c>
      <c r="C6" s="6"/>
      <c r="D6" s="6"/>
      <c r="E6" s="24">
        <v>20</v>
      </c>
      <c r="F6" s="6" t="s">
        <v>3</v>
      </c>
      <c r="G6" s="7"/>
      <c r="H6" s="6"/>
      <c r="I6" s="6"/>
      <c r="J6" s="5" t="s">
        <v>26</v>
      </c>
      <c r="K6" s="6"/>
      <c r="L6" s="6"/>
      <c r="M6" s="21" t="s">
        <v>24</v>
      </c>
      <c r="N6" s="25">
        <v>10</v>
      </c>
      <c r="O6" s="7"/>
    </row>
    <row r="7" spans="2:15" ht="17.100000000000001" customHeight="1" x14ac:dyDescent="0.25">
      <c r="B7" s="5" t="s">
        <v>10</v>
      </c>
      <c r="C7" s="6"/>
      <c r="D7" s="6"/>
      <c r="E7" s="6">
        <f>+E6*E5</f>
        <v>10</v>
      </c>
      <c r="F7" s="6" t="s">
        <v>4</v>
      </c>
      <c r="G7" s="7"/>
      <c r="H7" s="6"/>
      <c r="I7" s="6"/>
      <c r="J7" s="5" t="s">
        <v>12</v>
      </c>
      <c r="K7" s="6"/>
      <c r="L7" s="6"/>
      <c r="M7" s="102">
        <f>+(0.229*$M$5-0.0425)*1000*$N$6</f>
        <v>33.000000000000043</v>
      </c>
      <c r="N7" s="6" t="s">
        <v>25</v>
      </c>
      <c r="O7" s="7"/>
    </row>
    <row r="8" spans="2:15" ht="15.75" thickBot="1" x14ac:dyDescent="0.3">
      <c r="B8" s="5"/>
      <c r="C8" s="6"/>
      <c r="D8" s="6"/>
      <c r="E8" s="20"/>
      <c r="F8" s="6"/>
      <c r="G8" s="7"/>
      <c r="H8" s="6"/>
      <c r="I8" s="6"/>
      <c r="J8" s="8"/>
      <c r="K8" s="9"/>
      <c r="L8" s="9"/>
      <c r="M8" s="9"/>
      <c r="N8" s="9"/>
      <c r="O8" s="10"/>
    </row>
    <row r="9" spans="2:15" x14ac:dyDescent="0.25">
      <c r="B9" s="5" t="s">
        <v>67</v>
      </c>
      <c r="C9" s="6"/>
      <c r="D9" s="6"/>
      <c r="E9" s="24">
        <v>40</v>
      </c>
      <c r="F9" s="51" t="s">
        <v>5</v>
      </c>
      <c r="G9" s="7"/>
      <c r="H9" s="6"/>
      <c r="I9" s="6"/>
      <c r="J9" s="6"/>
      <c r="K9" s="6"/>
      <c r="L9" s="6"/>
      <c r="M9" s="6"/>
      <c r="N9" s="6"/>
      <c r="O9" s="6"/>
    </row>
    <row r="10" spans="2:15" hidden="1" x14ac:dyDescent="0.25">
      <c r="B10" s="5" t="s">
        <v>6</v>
      </c>
      <c r="C10" s="6"/>
      <c r="D10" s="6"/>
      <c r="E10" s="6">
        <f>+E8*E7</f>
        <v>0</v>
      </c>
      <c r="F10" s="6" t="s">
        <v>7</v>
      </c>
      <c r="G10" s="7"/>
      <c r="H10" s="6"/>
      <c r="I10" s="6"/>
      <c r="J10" t="s">
        <v>44</v>
      </c>
    </row>
    <row r="11" spans="2:15" x14ac:dyDescent="0.25">
      <c r="B11" s="5" t="s">
        <v>51</v>
      </c>
      <c r="C11" s="6"/>
      <c r="D11" s="6"/>
      <c r="E11" s="24">
        <v>6</v>
      </c>
      <c r="F11" s="6" t="s">
        <v>8</v>
      </c>
      <c r="G11" s="7"/>
      <c r="H11" s="6"/>
      <c r="I11" s="6"/>
    </row>
    <row r="12" spans="2:15" hidden="1" x14ac:dyDescent="0.25">
      <c r="B12" s="5"/>
      <c r="C12" s="6"/>
      <c r="D12" s="6"/>
      <c r="E12" s="6">
        <f>+E11*E10</f>
        <v>0</v>
      </c>
      <c r="F12" s="6" t="s">
        <v>7</v>
      </c>
      <c r="G12" s="7"/>
      <c r="H12" s="6"/>
      <c r="I12" s="6"/>
      <c r="J12" s="6"/>
      <c r="K12" s="6"/>
      <c r="L12" s="6"/>
      <c r="M12" s="6"/>
      <c r="N12" s="6"/>
      <c r="O12" s="6"/>
    </row>
    <row r="13" spans="2:15" hidden="1" x14ac:dyDescent="0.25">
      <c r="B13" s="5" t="s">
        <v>43</v>
      </c>
      <c r="C13" s="6"/>
      <c r="D13" s="6"/>
      <c r="E13" s="6">
        <f>+E12/1000</f>
        <v>0</v>
      </c>
      <c r="F13" s="6" t="s">
        <v>9</v>
      </c>
      <c r="G13" s="7"/>
      <c r="H13" s="6"/>
      <c r="I13" s="6"/>
      <c r="J13" s="6"/>
      <c r="K13" s="6"/>
      <c r="L13" s="6"/>
      <c r="M13" s="6"/>
      <c r="N13" s="6"/>
      <c r="O13" s="6"/>
    </row>
    <row r="14" spans="2:15" x14ac:dyDescent="0.25">
      <c r="B14" s="5"/>
      <c r="C14" s="6"/>
      <c r="D14" s="6"/>
      <c r="E14" s="6"/>
      <c r="F14" s="6"/>
      <c r="G14" s="7"/>
      <c r="H14" s="6"/>
      <c r="I14" s="6"/>
      <c r="J14" s="6"/>
      <c r="K14" s="6"/>
      <c r="L14" s="6"/>
      <c r="M14" s="6"/>
      <c r="N14" s="6"/>
      <c r="O14" s="6"/>
    </row>
    <row r="15" spans="2:15" x14ac:dyDescent="0.25">
      <c r="B15" s="5" t="s">
        <v>45</v>
      </c>
      <c r="C15" s="6"/>
      <c r="D15" s="6"/>
      <c r="E15" s="6">
        <v>10</v>
      </c>
      <c r="F15" s="51" t="s">
        <v>49</v>
      </c>
      <c r="G15" s="7"/>
      <c r="H15" s="6"/>
      <c r="I15" s="6"/>
      <c r="J15" s="6"/>
      <c r="K15" s="6"/>
      <c r="L15" s="6"/>
      <c r="M15" s="6"/>
      <c r="N15" s="6"/>
      <c r="O15" s="6"/>
    </row>
    <row r="16" spans="2:15" x14ac:dyDescent="0.25">
      <c r="B16" s="5"/>
      <c r="C16" s="6"/>
      <c r="D16" s="6"/>
      <c r="E16" s="6">
        <f>E15*1000</f>
        <v>10000</v>
      </c>
      <c r="F16" s="51" t="s">
        <v>46</v>
      </c>
      <c r="G16" s="7"/>
      <c r="H16" s="6"/>
      <c r="I16" s="6"/>
      <c r="J16" s="6"/>
      <c r="K16" s="6"/>
      <c r="L16" s="6"/>
      <c r="M16" s="6"/>
      <c r="N16" s="6"/>
      <c r="O16" s="6"/>
    </row>
    <row r="17" spans="2:15" x14ac:dyDescent="0.25">
      <c r="B17" s="5" t="s">
        <v>47</v>
      </c>
      <c r="C17" s="6"/>
      <c r="D17" s="6"/>
      <c r="E17" s="24">
        <v>5</v>
      </c>
      <c r="F17" s="51" t="s">
        <v>46</v>
      </c>
      <c r="G17" s="7"/>
      <c r="H17" s="6"/>
      <c r="I17" s="6"/>
      <c r="J17" s="6"/>
      <c r="K17" s="6"/>
      <c r="L17" s="6"/>
      <c r="M17" s="6"/>
      <c r="N17" s="6"/>
      <c r="O17" s="6"/>
    </row>
    <row r="18" spans="2:15" ht="15.75" thickBot="1" x14ac:dyDescent="0.3">
      <c r="B18" s="8" t="s">
        <v>48</v>
      </c>
      <c r="C18" s="9"/>
      <c r="D18" s="9"/>
      <c r="E18" s="99">
        <v>20</v>
      </c>
      <c r="F18" s="63" t="s">
        <v>46</v>
      </c>
      <c r="G18" s="10"/>
      <c r="H18" s="6"/>
      <c r="I18" s="6"/>
      <c r="J18" s="6"/>
      <c r="K18" s="6"/>
      <c r="L18" s="6"/>
      <c r="M18" s="6"/>
      <c r="N18" s="6"/>
      <c r="O18" s="6"/>
    </row>
    <row r="19" spans="2:15" x14ac:dyDescent="0.25">
      <c r="H19" s="6"/>
    </row>
    <row r="20" spans="2:15" x14ac:dyDescent="0.25">
      <c r="H20" s="6"/>
    </row>
    <row r="21" spans="2:15" ht="21" x14ac:dyDescent="0.35">
      <c r="B21" s="45" t="s">
        <v>63</v>
      </c>
      <c r="C21" s="45"/>
      <c r="D21" s="45"/>
      <c r="H21" s="6"/>
    </row>
    <row r="22" spans="2:15" x14ac:dyDescent="0.25">
      <c r="H22" s="6"/>
    </row>
    <row r="23" spans="2:15" hidden="1" x14ac:dyDescent="0.25">
      <c r="B23" s="31"/>
      <c r="C23" s="32"/>
      <c r="D23" s="32"/>
      <c r="E23" s="32"/>
      <c r="F23" s="32"/>
      <c r="G23" s="32"/>
      <c r="H23" s="32"/>
      <c r="I23" s="32"/>
      <c r="J23" s="32"/>
      <c r="K23" s="33"/>
    </row>
    <row r="24" spans="2:15" ht="15.75" hidden="1" thickBot="1" x14ac:dyDescent="0.3">
      <c r="B24" s="34"/>
      <c r="C24" s="35"/>
      <c r="D24" s="35"/>
      <c r="E24" s="35"/>
      <c r="F24" s="35"/>
      <c r="G24" s="35"/>
      <c r="H24" s="35"/>
      <c r="I24" s="35"/>
      <c r="J24" s="35"/>
      <c r="K24" s="36"/>
    </row>
    <row r="25" spans="2:15" ht="15.75" thickBot="1" x14ac:dyDescent="0.3">
      <c r="B25" s="52"/>
      <c r="C25" s="52"/>
      <c r="D25" s="52"/>
      <c r="E25" s="52"/>
      <c r="F25" s="52"/>
      <c r="G25" s="52"/>
      <c r="H25" s="52"/>
      <c r="I25" s="52"/>
      <c r="J25" s="52"/>
      <c r="K25" s="52"/>
    </row>
    <row r="26" spans="2:15" ht="15.75" thickBot="1" x14ac:dyDescent="0.3">
      <c r="B26" s="11" t="s">
        <v>64</v>
      </c>
      <c r="C26" s="61"/>
      <c r="D26" s="62"/>
      <c r="E26" s="55"/>
      <c r="F26" s="54"/>
      <c r="G26" s="54"/>
      <c r="H26" s="54"/>
      <c r="I26" s="54"/>
      <c r="J26" s="55"/>
      <c r="K26" s="52"/>
    </row>
    <row r="27" spans="2:15" x14ac:dyDescent="0.25">
      <c r="B27" s="56"/>
      <c r="C27" s="53"/>
      <c r="D27" s="53"/>
      <c r="E27" s="57"/>
      <c r="F27" s="53"/>
      <c r="G27" s="53"/>
      <c r="H27" s="53"/>
      <c r="I27" s="53"/>
      <c r="J27" s="57"/>
      <c r="K27" s="52"/>
    </row>
    <row r="28" spans="2:15" x14ac:dyDescent="0.25">
      <c r="B28" s="56" t="s">
        <v>65</v>
      </c>
      <c r="C28" s="53"/>
      <c r="D28" s="53"/>
      <c r="E28" s="7"/>
      <c r="F28" s="53">
        <f>E6*E9</f>
        <v>800</v>
      </c>
      <c r="G28" s="53" t="s">
        <v>15</v>
      </c>
      <c r="H28" s="53"/>
      <c r="I28" s="53"/>
      <c r="J28" s="57"/>
      <c r="K28" s="52"/>
    </row>
    <row r="29" spans="2:15" x14ac:dyDescent="0.25">
      <c r="B29" s="17" t="s">
        <v>50</v>
      </c>
      <c r="C29" s="53"/>
      <c r="D29" s="53"/>
      <c r="E29" s="7"/>
      <c r="F29" s="103">
        <f>+ROUNDUP(F28,0)+50</f>
        <v>850</v>
      </c>
      <c r="G29" s="53" t="s">
        <v>15</v>
      </c>
      <c r="H29" s="53"/>
      <c r="I29" s="53"/>
      <c r="J29" s="57"/>
      <c r="K29" s="52"/>
    </row>
    <row r="30" spans="2:15" x14ac:dyDescent="0.25">
      <c r="B30" s="17" t="s">
        <v>54</v>
      </c>
      <c r="C30" s="53"/>
      <c r="D30" s="53"/>
      <c r="E30" s="7"/>
      <c r="F30" s="53">
        <f>+F29/1000*(E17+E18)</f>
        <v>21.25</v>
      </c>
      <c r="G30" s="53" t="s">
        <v>55</v>
      </c>
      <c r="H30" s="53"/>
      <c r="I30" s="53"/>
      <c r="J30" s="57"/>
      <c r="K30" s="52"/>
    </row>
    <row r="31" spans="2:15" x14ac:dyDescent="0.25">
      <c r="B31" s="17" t="s">
        <v>56</v>
      </c>
      <c r="C31" s="53"/>
      <c r="D31" s="53"/>
      <c r="E31" s="7"/>
      <c r="F31" s="53">
        <f>+F30*E11</f>
        <v>127.5</v>
      </c>
      <c r="G31" s="53" t="s">
        <v>55</v>
      </c>
      <c r="H31" s="53"/>
      <c r="I31" s="53"/>
      <c r="J31" s="57"/>
      <c r="K31" s="52"/>
    </row>
    <row r="32" spans="2:15" x14ac:dyDescent="0.25">
      <c r="B32" s="56" t="s">
        <v>52</v>
      </c>
      <c r="C32" s="53"/>
      <c r="D32" s="53"/>
      <c r="E32" s="7"/>
      <c r="F32" s="53">
        <f>(E18+E17)/E16*F29</f>
        <v>2.125</v>
      </c>
      <c r="G32" s="53" t="s">
        <v>15</v>
      </c>
      <c r="H32" s="53"/>
      <c r="I32" s="53"/>
      <c r="J32" s="57"/>
      <c r="K32" s="52"/>
    </row>
    <row r="33" spans="2:11" ht="15.75" thickBot="1" x14ac:dyDescent="0.3">
      <c r="B33" s="58" t="s">
        <v>53</v>
      </c>
      <c r="C33" s="59"/>
      <c r="D33" s="59"/>
      <c r="E33" s="10"/>
      <c r="F33" s="100">
        <f>F32*E11</f>
        <v>12.75</v>
      </c>
      <c r="G33" s="100" t="s">
        <v>16</v>
      </c>
      <c r="H33" s="59"/>
      <c r="I33" s="59"/>
      <c r="J33" s="60"/>
      <c r="K33" s="52"/>
    </row>
    <row r="34" spans="2:11" x14ac:dyDescent="0.25">
      <c r="B34" s="53"/>
      <c r="C34" s="53"/>
      <c r="D34" s="53"/>
      <c r="E34" s="53"/>
      <c r="F34" s="53"/>
      <c r="G34" s="53"/>
      <c r="H34" s="53"/>
      <c r="I34" s="53"/>
      <c r="J34" s="53"/>
      <c r="K34" s="52"/>
    </row>
    <row r="35" spans="2:11" hidden="1" x14ac:dyDescent="0.25"/>
    <row r="36" spans="2:11" ht="15.75" hidden="1" thickBot="1" x14ac:dyDescent="0.3">
      <c r="B36" s="11" t="s">
        <v>29</v>
      </c>
      <c r="C36" s="12"/>
      <c r="D36" s="13"/>
      <c r="E36" s="3"/>
      <c r="F36" s="2" t="s">
        <v>17</v>
      </c>
      <c r="G36" s="3"/>
      <c r="H36" s="3"/>
      <c r="I36" s="3"/>
      <c r="J36" s="4"/>
    </row>
    <row r="37" spans="2:11" hidden="1" x14ac:dyDescent="0.25">
      <c r="B37" s="5"/>
      <c r="C37" s="6"/>
      <c r="D37" s="6"/>
      <c r="E37" s="6"/>
      <c r="F37" s="5" t="s">
        <v>21</v>
      </c>
      <c r="G37" s="6"/>
      <c r="H37" s="6"/>
      <c r="I37" s="6"/>
      <c r="J37" s="7"/>
    </row>
    <row r="38" spans="2:11" ht="15.75" hidden="1" thickBot="1" x14ac:dyDescent="0.3">
      <c r="B38" s="17" t="s">
        <v>11</v>
      </c>
      <c r="C38" s="6"/>
      <c r="D38" s="15"/>
      <c r="E38" s="6"/>
      <c r="F38" s="1">
        <v>0.2</v>
      </c>
      <c r="G38" s="6" t="s">
        <v>19</v>
      </c>
      <c r="H38" s="6"/>
      <c r="I38" s="6"/>
      <c r="J38" s="7"/>
    </row>
    <row r="39" spans="2:11" hidden="1" x14ac:dyDescent="0.25">
      <c r="B39" s="17" t="s">
        <v>12</v>
      </c>
      <c r="C39" s="6"/>
      <c r="D39" s="6"/>
      <c r="E39" s="6"/>
      <c r="F39" s="14">
        <f>216.71*F38+1.36</f>
        <v>44.702000000000005</v>
      </c>
      <c r="G39" s="6" t="s">
        <v>13</v>
      </c>
      <c r="H39" s="6"/>
      <c r="I39" s="6"/>
      <c r="J39" s="7"/>
    </row>
    <row r="40" spans="2:11" hidden="1" x14ac:dyDescent="0.25">
      <c r="B40" s="17" t="s">
        <v>14</v>
      </c>
      <c r="C40" s="6"/>
      <c r="D40" s="6"/>
      <c r="E40" s="6"/>
      <c r="F40" s="14">
        <f>+E10/$F39</f>
        <v>0</v>
      </c>
      <c r="G40" s="6" t="s">
        <v>15</v>
      </c>
      <c r="H40" s="6"/>
      <c r="I40" s="6"/>
      <c r="J40" s="7"/>
    </row>
    <row r="41" spans="2:11" hidden="1" x14ac:dyDescent="0.25">
      <c r="B41" s="17" t="s">
        <v>27</v>
      </c>
      <c r="C41" s="6"/>
      <c r="D41" s="6"/>
      <c r="E41" s="6"/>
      <c r="F41" s="46">
        <f>+F40*2</f>
        <v>0</v>
      </c>
      <c r="G41" s="6" t="s">
        <v>15</v>
      </c>
      <c r="H41" s="6"/>
      <c r="I41" s="6"/>
      <c r="J41" s="16" t="s">
        <v>20</v>
      </c>
    </row>
    <row r="42" spans="2:11" hidden="1" x14ac:dyDescent="0.25">
      <c r="B42" s="17" t="s">
        <v>38</v>
      </c>
      <c r="C42" s="6"/>
      <c r="D42" s="6"/>
      <c r="E42" s="6"/>
      <c r="F42" s="14">
        <f>+F41*$E$11</f>
        <v>0</v>
      </c>
      <c r="G42" s="6" t="s">
        <v>15</v>
      </c>
      <c r="H42" s="6"/>
      <c r="I42" s="6"/>
      <c r="J42" s="7"/>
    </row>
    <row r="43" spans="2:11" ht="15.75" hidden="1" thickBot="1" x14ac:dyDescent="0.3">
      <c r="B43" s="18" t="s">
        <v>18</v>
      </c>
      <c r="C43" s="9"/>
      <c r="D43" s="9"/>
      <c r="E43" s="9"/>
      <c r="F43" s="8">
        <v>500</v>
      </c>
      <c r="G43" s="9" t="s">
        <v>16</v>
      </c>
      <c r="H43" s="9"/>
      <c r="I43" s="9"/>
      <c r="J43" s="10"/>
    </row>
    <row r="44" spans="2:11" hidden="1" x14ac:dyDescent="0.25"/>
    <row r="45" spans="2:11" hidden="1" x14ac:dyDescent="0.25">
      <c r="B45" s="47" t="s">
        <v>39</v>
      </c>
      <c r="C45" s="47"/>
      <c r="D45" s="47"/>
      <c r="E45" s="48"/>
      <c r="F45" t="s">
        <v>40</v>
      </c>
    </row>
    <row r="46" spans="2:11" hidden="1" x14ac:dyDescent="0.25">
      <c r="C46" t="s">
        <v>32</v>
      </c>
    </row>
    <row r="47" spans="2:11" hidden="1" x14ac:dyDescent="0.25"/>
    <row r="48" spans="2:11" ht="15.75" hidden="1" thickBot="1" x14ac:dyDescent="0.3">
      <c r="B48" s="11" t="s">
        <v>41</v>
      </c>
      <c r="C48" s="11"/>
      <c r="D48" s="13"/>
      <c r="E48" s="23"/>
      <c r="F48" s="11" t="s">
        <v>17</v>
      </c>
      <c r="G48" s="26"/>
      <c r="H48" s="26"/>
      <c r="I48" s="26"/>
      <c r="J48" s="23"/>
    </row>
    <row r="49" spans="2:16" ht="15.75" hidden="1" thickBot="1" x14ac:dyDescent="0.3">
      <c r="B49" s="5" t="s">
        <v>22</v>
      </c>
      <c r="C49" s="6"/>
      <c r="D49" s="6"/>
      <c r="E49" s="6"/>
      <c r="F49" s="5"/>
      <c r="G49" s="6"/>
      <c r="H49" s="6"/>
      <c r="I49" s="6"/>
      <c r="J49" s="7"/>
    </row>
    <row r="50" spans="2:16" ht="15.75" hidden="1" thickBot="1" x14ac:dyDescent="0.3">
      <c r="B50" s="17" t="s">
        <v>23</v>
      </c>
      <c r="C50" s="6"/>
      <c r="D50" s="15"/>
      <c r="E50" s="6"/>
      <c r="F50" s="1">
        <v>0.1</v>
      </c>
      <c r="G50" s="6" t="s">
        <v>30</v>
      </c>
      <c r="H50" s="6"/>
      <c r="I50" s="6"/>
      <c r="J50" s="7"/>
    </row>
    <row r="51" spans="2:16" ht="15.75" hidden="1" thickBot="1" x14ac:dyDescent="0.3">
      <c r="B51" s="18" t="s">
        <v>12</v>
      </c>
      <c r="C51" s="9"/>
      <c r="D51" s="9"/>
      <c r="E51" s="9"/>
      <c r="F51" s="22">
        <f>(216.71*F50+1.36)*10</f>
        <v>230.31000000000003</v>
      </c>
      <c r="G51" s="9" t="s">
        <v>13</v>
      </c>
      <c r="H51" s="9"/>
      <c r="I51" s="9"/>
      <c r="J51" s="10"/>
    </row>
    <row r="54" spans="2:16" ht="15.75" thickBot="1" x14ac:dyDescent="0.3"/>
    <row r="55" spans="2:16" ht="15.75" thickBot="1" x14ac:dyDescent="0.3">
      <c r="B55" s="11" t="s">
        <v>62</v>
      </c>
      <c r="C55" s="12"/>
      <c r="D55" s="12"/>
      <c r="E55" s="23"/>
      <c r="F55" s="68" t="s">
        <v>17</v>
      </c>
      <c r="G55" s="69"/>
      <c r="H55" s="69"/>
      <c r="I55" s="69"/>
      <c r="J55" s="70"/>
      <c r="K55" s="2" t="s">
        <v>31</v>
      </c>
      <c r="L55" s="3"/>
      <c r="M55" s="3"/>
      <c r="N55" s="3"/>
      <c r="O55" s="4"/>
    </row>
    <row r="56" spans="2:16" x14ac:dyDescent="0.25">
      <c r="B56" s="29"/>
      <c r="C56" s="3"/>
      <c r="D56" s="3"/>
      <c r="E56" s="4"/>
      <c r="F56" s="71" t="s">
        <v>34</v>
      </c>
      <c r="G56" s="72"/>
      <c r="H56" s="73"/>
      <c r="I56" s="72" t="s">
        <v>35</v>
      </c>
      <c r="J56" s="73"/>
      <c r="K56" s="30" t="s">
        <v>57</v>
      </c>
      <c r="L56" s="49"/>
      <c r="M56" s="50"/>
      <c r="N56" s="30" t="s">
        <v>58</v>
      </c>
      <c r="O56" s="50"/>
    </row>
    <row r="57" spans="2:16" x14ac:dyDescent="0.25">
      <c r="B57" s="17" t="s">
        <v>59</v>
      </c>
      <c r="C57" s="6"/>
      <c r="D57" s="6"/>
      <c r="E57" s="7"/>
      <c r="F57" s="74">
        <f>+$E$8*$E$6/2</f>
        <v>0</v>
      </c>
      <c r="G57" s="75" t="s">
        <v>15</v>
      </c>
      <c r="H57" s="76"/>
      <c r="I57" s="75">
        <f>+$E$8*$E$6/2</f>
        <v>0</v>
      </c>
      <c r="J57" s="76" t="s">
        <v>15</v>
      </c>
      <c r="K57" s="27">
        <f>F29</f>
        <v>850</v>
      </c>
      <c r="L57" s="20" t="s">
        <v>15</v>
      </c>
      <c r="M57" s="7"/>
      <c r="N57" s="27">
        <f>F29</f>
        <v>850</v>
      </c>
      <c r="O57" s="28" t="s">
        <v>15</v>
      </c>
    </row>
    <row r="58" spans="2:16" x14ac:dyDescent="0.25">
      <c r="B58" s="17" t="s">
        <v>33</v>
      </c>
      <c r="C58" s="6"/>
      <c r="D58" s="15"/>
      <c r="E58" s="7"/>
      <c r="F58" s="77">
        <f>+$E$5</f>
        <v>0.5</v>
      </c>
      <c r="G58" s="75" t="s">
        <v>0</v>
      </c>
      <c r="H58" s="66"/>
      <c r="I58" s="78">
        <f>+$E$5</f>
        <v>0.5</v>
      </c>
      <c r="J58" s="76" t="s">
        <v>0</v>
      </c>
      <c r="K58" s="97">
        <f>E5</f>
        <v>0.5</v>
      </c>
      <c r="L58" s="6" t="s">
        <v>0</v>
      </c>
      <c r="M58" s="7"/>
      <c r="N58" s="97">
        <f>E5</f>
        <v>0.5</v>
      </c>
      <c r="O58" s="7" t="s">
        <v>0</v>
      </c>
    </row>
    <row r="59" spans="2:16" x14ac:dyDescent="0.25">
      <c r="B59" s="108" t="s">
        <v>70</v>
      </c>
      <c r="C59" s="109"/>
      <c r="D59" s="110"/>
      <c r="E59" s="111"/>
      <c r="F59" s="64">
        <f>+F57*F58/$F$51</f>
        <v>0</v>
      </c>
      <c r="G59" s="65" t="s">
        <v>15</v>
      </c>
      <c r="H59" s="66"/>
      <c r="I59" s="65">
        <f>+I57*I58/$F$51</f>
        <v>0</v>
      </c>
      <c r="J59" s="67" t="s">
        <v>15</v>
      </c>
      <c r="K59" s="104">
        <f>+K57*K58/$M$7</f>
        <v>12.878787878787863</v>
      </c>
      <c r="L59" s="105" t="s">
        <v>15</v>
      </c>
      <c r="M59" s="106"/>
      <c r="N59" s="104">
        <f>+N57*N58/$M$7</f>
        <v>12.878787878787863</v>
      </c>
      <c r="O59" s="113" t="s">
        <v>15</v>
      </c>
    </row>
    <row r="60" spans="2:16" x14ac:dyDescent="0.25">
      <c r="B60" s="90" t="s">
        <v>69</v>
      </c>
      <c r="C60" s="91"/>
      <c r="D60" s="92"/>
      <c r="E60" s="93"/>
      <c r="F60" s="94"/>
      <c r="G60" s="95"/>
      <c r="H60" s="112"/>
      <c r="I60" s="95"/>
      <c r="J60" s="107"/>
      <c r="K60" s="94">
        <f>K58/M7*E6</f>
        <v>0.30303030303030265</v>
      </c>
      <c r="L60" s="95" t="s">
        <v>15</v>
      </c>
      <c r="M60" s="96" t="str">
        <f>+CONCATENATE(ROUND(+K60*1000,0)," ul")</f>
        <v>303 ul</v>
      </c>
      <c r="N60" s="94">
        <f>N58/M7*E6</f>
        <v>0.30303030303030265</v>
      </c>
      <c r="O60" s="95" t="s">
        <v>15</v>
      </c>
      <c r="P60" s="96" t="str">
        <f>+CONCATENATE(ROUND(+N60*1000,0)," ul")</f>
        <v>303 ul</v>
      </c>
    </row>
    <row r="61" spans="2:16" x14ac:dyDescent="0.25">
      <c r="B61" s="83" t="s">
        <v>60</v>
      </c>
      <c r="C61" s="75"/>
      <c r="D61" s="82"/>
      <c r="E61" s="76"/>
      <c r="F61" s="64"/>
      <c r="G61" s="65"/>
      <c r="H61" s="66"/>
      <c r="I61" s="65"/>
      <c r="J61" s="67"/>
      <c r="K61" s="98">
        <v>5</v>
      </c>
      <c r="L61" s="84" t="s">
        <v>61</v>
      </c>
      <c r="M61" s="85"/>
      <c r="N61" s="98">
        <v>20</v>
      </c>
      <c r="O61" s="86" t="s">
        <v>46</v>
      </c>
    </row>
    <row r="62" spans="2:16" x14ac:dyDescent="0.25">
      <c r="B62" s="37" t="s">
        <v>66</v>
      </c>
      <c r="C62" s="38"/>
      <c r="D62" s="39"/>
      <c r="E62" s="40"/>
      <c r="F62" s="64"/>
      <c r="G62" s="65"/>
      <c r="H62" s="66"/>
      <c r="I62" s="65"/>
      <c r="J62" s="67"/>
      <c r="K62" s="41">
        <f>+(K61)*K57/E16</f>
        <v>0.42499999999999999</v>
      </c>
      <c r="L62" s="42" t="s">
        <v>15</v>
      </c>
      <c r="M62" s="44" t="str">
        <f>+CONCATENATE(ROUND(+K62*1000,0)," ul")</f>
        <v>425 ul</v>
      </c>
      <c r="N62" s="41">
        <f>+(N61)*N57/E16</f>
        <v>1.7</v>
      </c>
      <c r="O62" s="43" t="s">
        <v>15</v>
      </c>
      <c r="P62" s="44" t="str">
        <f>+CONCATENATE(ROUND(+N62*1000,0)," ul")</f>
        <v>1700 ul</v>
      </c>
    </row>
    <row r="63" spans="2:16" ht="15.75" thickBot="1" x14ac:dyDescent="0.3">
      <c r="B63" s="18"/>
      <c r="C63" s="9"/>
      <c r="D63" s="9"/>
      <c r="E63" s="10"/>
      <c r="F63" s="79"/>
      <c r="G63" s="80"/>
      <c r="H63" s="81"/>
      <c r="I63" s="80"/>
      <c r="J63" s="81"/>
      <c r="K63" s="87"/>
      <c r="L63" s="88"/>
      <c r="M63" s="89"/>
      <c r="N63" s="87"/>
      <c r="O63" s="89"/>
    </row>
    <row r="65" spans="2:5" ht="15.75" thickBot="1" x14ac:dyDescent="0.3"/>
    <row r="66" spans="2:5" ht="15.75" thickBot="1" x14ac:dyDescent="0.3">
      <c r="B66" s="11" t="s">
        <v>36</v>
      </c>
      <c r="C66" s="12"/>
      <c r="D66" s="12"/>
      <c r="E66" s="23"/>
    </row>
    <row r="68" spans="2:5" ht="15.75" thickBot="1" x14ac:dyDescent="0.3"/>
    <row r="69" spans="2:5" ht="15.75" thickBot="1" x14ac:dyDescent="0.3">
      <c r="B69" s="11" t="s">
        <v>37</v>
      </c>
      <c r="C69" s="26"/>
      <c r="D69" s="26"/>
      <c r="E69" s="23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Ramsy Agha</dc:creator>
  <cp:lastModifiedBy>Ramsy Agha</cp:lastModifiedBy>
  <dcterms:created xsi:type="dcterms:W3CDTF">2017-07-12T07:49:29Z</dcterms:created>
  <dcterms:modified xsi:type="dcterms:W3CDTF">2021-01-26T15:50:56Z</dcterms:modified>
</cp:coreProperties>
</file>