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4226"/>
  <mc:AlternateContent xmlns:mc="http://schemas.openxmlformats.org/markup-compatibility/2006">
    <mc:Choice Requires="x15">
      <x15ac:absPath xmlns:x15ac="http://schemas.microsoft.com/office/spreadsheetml/2010/11/ac" url="C:\Users\jannick\2.-0 LCA team Dropbox\Jannick Schmidt\AAU\Teaching\PhD LCA\2023 course 11 Apr - 11 May\"/>
    </mc:Choice>
  </mc:AlternateContent>
  <xr:revisionPtr revIDLastSave="0" documentId="13_ncr:1_{E3DD2BF0-8A35-42E8-A7B0-15D689673584}" xr6:coauthVersionLast="47" xr6:coauthVersionMax="47" xr10:uidLastSave="{00000000-0000-0000-0000-000000000000}"/>
  <bookViews>
    <workbookView xWindow="-120" yWindow="-120" windowWidth="29040" windowHeight="17640" xr2:uid="{00000000-000D-0000-FFFF-FFFF00000000}"/>
  </bookViews>
  <sheets>
    <sheet name="DK2003" sheetId="2" r:id="rId1"/>
  </sheets>
  <definedNames>
    <definedName name="_Ref374362850" localSheetId="0">'DK2003'!$B$4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130" i="2" l="1"/>
  <c r="T129" i="2"/>
  <c r="S128" i="2"/>
  <c r="R127" i="2"/>
  <c r="A66" i="2" l="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26" i="2"/>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2" i="2"/>
  <c r="A3" i="2" s="1"/>
  <c r="A4" i="2" s="1"/>
  <c r="A5" i="2" s="1"/>
  <c r="A6" i="2" s="1"/>
  <c r="A7" i="2" s="1"/>
  <c r="A8" i="2" s="1"/>
  <c r="A9" i="2" s="1"/>
  <c r="A10" i="2" s="1"/>
  <c r="A11" i="2" s="1"/>
  <c r="A12" i="2" s="1"/>
  <c r="A13" i="2" s="1"/>
  <c r="A14" i="2" s="1"/>
  <c r="A15" i="2" s="1"/>
  <c r="A16" i="2" s="1"/>
  <c r="A17" i="2" s="1"/>
  <c r="A18" i="2" s="1"/>
  <c r="A19" i="2" s="1"/>
  <c r="A20" i="2" s="1"/>
  <c r="A21" i="2" s="1"/>
  <c r="A22" i="2" s="1"/>
  <c r="A23" i="2" s="1"/>
  <c r="A24" i="2" s="1"/>
  <c r="A124" i="2"/>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16" i="2"/>
  <c r="A117" i="2" s="1"/>
  <c r="A118" i="2" s="1"/>
  <c r="A119" i="2" s="1"/>
  <c r="A120" i="2" s="1"/>
  <c r="A121" i="2" s="1"/>
  <c r="A109" i="2"/>
  <c r="A111" i="2" s="1"/>
  <c r="A113" i="2" s="1"/>
  <c r="A110" i="2"/>
  <c r="A112" i="2" s="1"/>
  <c r="A114" i="2" s="1"/>
  <c r="A102" i="2"/>
  <c r="A104" i="2" s="1"/>
  <c r="A106" i="2" s="1"/>
  <c r="A103" i="2"/>
  <c r="M181" i="2"/>
  <c r="M180" i="2"/>
  <c r="M179" i="2"/>
  <c r="M178" i="2"/>
  <c r="K181" i="2"/>
  <c r="K180" i="2"/>
  <c r="K179" i="2"/>
  <c r="K178" i="2"/>
  <c r="I181" i="2"/>
  <c r="I180" i="2"/>
  <c r="I179" i="2"/>
  <c r="I178" i="2"/>
  <c r="I174" i="2"/>
  <c r="I173" i="2"/>
  <c r="I172" i="2"/>
  <c r="I171" i="2"/>
  <c r="I167" i="2"/>
  <c r="I166" i="2"/>
  <c r="I165" i="2"/>
  <c r="I164" i="2"/>
  <c r="I160" i="2"/>
  <c r="I159" i="2"/>
  <c r="I158" i="2"/>
  <c r="I157" i="2"/>
  <c r="I153" i="2"/>
  <c r="I152" i="2"/>
  <c r="I151" i="2"/>
  <c r="I150" i="2"/>
  <c r="G181" i="2"/>
  <c r="G180" i="2"/>
  <c r="G179" i="2"/>
  <c r="G178" i="2"/>
  <c r="J137" i="2"/>
  <c r="J136" i="2"/>
  <c r="J135" i="2"/>
  <c r="J130" i="2"/>
  <c r="C181" i="2" s="1"/>
  <c r="J129" i="2"/>
  <c r="C180" i="2" s="1"/>
  <c r="J128" i="2"/>
  <c r="C179" i="2" s="1"/>
  <c r="J127" i="2"/>
  <c r="C178" i="2" s="1"/>
  <c r="G174" i="2"/>
  <c r="G173" i="2"/>
  <c r="G172" i="2"/>
  <c r="G171" i="2"/>
  <c r="G167" i="2"/>
  <c r="G166" i="2"/>
  <c r="G165" i="2"/>
  <c r="G164" i="2"/>
  <c r="G160" i="2"/>
  <c r="G159" i="2"/>
  <c r="G158" i="2"/>
  <c r="G157" i="2"/>
  <c r="G153" i="2"/>
  <c r="G152" i="2"/>
  <c r="G151" i="2"/>
  <c r="G150" i="2"/>
  <c r="P130" i="2"/>
  <c r="O129" i="2"/>
  <c r="N128" i="2"/>
  <c r="M127" i="2"/>
  <c r="D132" i="2" l="1" a="1"/>
  <c r="D132" i="2" s="1"/>
  <c r="D135" i="2" a="1"/>
  <c r="E135" i="2" s="1"/>
  <c r="A105" i="2"/>
  <c r="A107" i="2" s="1"/>
  <c r="D127" i="2" a="1"/>
  <c r="E127" i="2" s="1"/>
  <c r="E132" i="2" l="1"/>
  <c r="E138" i="2" s="1"/>
  <c r="G132" i="2"/>
  <c r="G138" i="2" s="1"/>
  <c r="F132" i="2"/>
  <c r="F138" i="2" s="1"/>
  <c r="G135" i="2"/>
  <c r="E136" i="2"/>
  <c r="F135" i="2"/>
  <c r="F137" i="2"/>
  <c r="D136" i="2"/>
  <c r="E137" i="2"/>
  <c r="G137" i="2"/>
  <c r="G136" i="2"/>
  <c r="F136" i="2"/>
  <c r="D135" i="2"/>
  <c r="D137" i="2"/>
  <c r="E129" i="2"/>
  <c r="I145" i="2" s="1"/>
  <c r="F128" i="2"/>
  <c r="J144" i="2" s="1"/>
  <c r="G130" i="2"/>
  <c r="K146" i="2" s="1"/>
  <c r="F127" i="2"/>
  <c r="J143" i="2" s="1"/>
  <c r="D128" i="2"/>
  <c r="H144" i="2" s="1"/>
  <c r="E130" i="2"/>
  <c r="I146" i="2" s="1"/>
  <c r="F129" i="2"/>
  <c r="J145" i="2" s="1"/>
  <c r="D130" i="2"/>
  <c r="H146" i="2" s="1"/>
  <c r="F130" i="2"/>
  <c r="J146" i="2" s="1"/>
  <c r="D127" i="2"/>
  <c r="G127" i="2"/>
  <c r="K143" i="2" s="1"/>
  <c r="G128" i="2"/>
  <c r="K144" i="2" s="1"/>
  <c r="E128" i="2"/>
  <c r="I144" i="2" s="1"/>
  <c r="G129" i="2"/>
  <c r="K145" i="2" s="1"/>
  <c r="D129" i="2"/>
  <c r="H145" i="2" s="1"/>
  <c r="I143" i="2"/>
  <c r="D138" i="2"/>
  <c r="E133" i="2" l="1"/>
  <c r="F133" i="2"/>
  <c r="D133" i="2"/>
  <c r="H143" i="2"/>
  <c r="M143" i="2" s="1" a="1"/>
  <c r="N146" i="2" s="1"/>
  <c r="G133" i="2"/>
  <c r="N143" i="2" l="1"/>
  <c r="M146" i="2"/>
  <c r="O146" i="2"/>
  <c r="O145" i="2"/>
  <c r="M145" i="2"/>
  <c r="P143" i="2"/>
  <c r="O144" i="2"/>
  <c r="N145" i="2"/>
  <c r="P145" i="2"/>
  <c r="P144" i="2"/>
  <c r="M143" i="2"/>
  <c r="N144" i="2"/>
  <c r="P146" i="2"/>
  <c r="M144" i="2"/>
  <c r="O143" i="2"/>
  <c r="E157" i="2" l="1" a="1"/>
  <c r="E150" i="2" a="1"/>
  <c r="E178" i="2" a="1"/>
  <c r="E164" i="2" a="1"/>
  <c r="E171" i="2" a="1"/>
  <c r="E171" i="2" l="1"/>
  <c r="E172" i="2"/>
  <c r="E174" i="2"/>
  <c r="E173" i="2"/>
  <c r="E164" i="2"/>
  <c r="E165" i="2"/>
  <c r="E166" i="2"/>
  <c r="E167" i="2"/>
  <c r="E178" i="2"/>
  <c r="E180" i="2"/>
  <c r="E179" i="2"/>
  <c r="E181" i="2"/>
  <c r="E151" i="2"/>
  <c r="E150" i="2"/>
  <c r="E152" i="2"/>
  <c r="E153" i="2"/>
  <c r="E160" i="2"/>
  <c r="E159" i="2"/>
  <c r="E158" i="2"/>
  <c r="E157" i="2"/>
  <c r="H164" i="2" l="1" a="1"/>
  <c r="H150" i="2" a="1"/>
  <c r="H151" i="2" s="1"/>
  <c r="H178" i="2" a="1"/>
  <c r="H181" i="2" s="1"/>
  <c r="L181" i="2" s="1"/>
  <c r="H171" i="2" a="1"/>
  <c r="H172" i="2" s="1"/>
  <c r="H164" i="2"/>
  <c r="H167" i="2"/>
  <c r="H165" i="2"/>
  <c r="H166" i="2"/>
  <c r="H157" i="2" a="1"/>
  <c r="H152" i="2" l="1"/>
  <c r="H153" i="2"/>
  <c r="H150" i="2"/>
  <c r="H180" i="2"/>
  <c r="H179" i="2"/>
  <c r="H178" i="2"/>
  <c r="H174" i="2"/>
  <c r="H171" i="2"/>
  <c r="H173" i="2"/>
  <c r="H160" i="2"/>
  <c r="H159" i="2"/>
  <c r="H158" i="2"/>
  <c r="H157" i="2"/>
  <c r="J119" i="2" l="1"/>
  <c r="J118" i="2"/>
  <c r="J117" i="2"/>
  <c r="J103" i="2"/>
  <c r="M120" i="2"/>
  <c r="K120" i="2"/>
  <c r="M119" i="2"/>
  <c r="K119" i="2"/>
  <c r="M118" i="2"/>
  <c r="K118" i="2"/>
  <c r="M117" i="2"/>
  <c r="K117" i="2"/>
  <c r="M106" i="2"/>
  <c r="M105" i="2"/>
  <c r="M104" i="2"/>
  <c r="M103" i="2"/>
  <c r="J105" i="2"/>
  <c r="J104" i="2"/>
  <c r="K106" i="2"/>
  <c r="K105" i="2"/>
  <c r="K104" i="2"/>
  <c r="K103" i="2"/>
  <c r="J178" i="2" l="1"/>
  <c r="L178" i="2" s="1"/>
  <c r="J180" i="2"/>
  <c r="L180" i="2" s="1"/>
  <c r="J179" i="2"/>
  <c r="L179" i="2" s="1"/>
  <c r="C120" i="2" l="1"/>
  <c r="C119" i="2"/>
  <c r="C118" i="2"/>
  <c r="C117" i="2"/>
  <c r="I120" i="2"/>
  <c r="G120" i="2"/>
  <c r="I119" i="2"/>
  <c r="G119" i="2"/>
  <c r="I118" i="2"/>
  <c r="G118" i="2"/>
  <c r="I117" i="2"/>
  <c r="G117" i="2"/>
  <c r="C106" i="2"/>
  <c r="C105" i="2"/>
  <c r="C104" i="2"/>
  <c r="C103" i="2"/>
  <c r="I106" i="2"/>
  <c r="G106" i="2"/>
  <c r="I105" i="2"/>
  <c r="G105" i="2"/>
  <c r="I104" i="2"/>
  <c r="G104" i="2"/>
  <c r="I103" i="2"/>
  <c r="G103" i="2"/>
  <c r="I99" i="2"/>
  <c r="I98" i="2"/>
  <c r="I97" i="2"/>
  <c r="I96" i="2"/>
  <c r="I92" i="2"/>
  <c r="I91" i="2"/>
  <c r="I90" i="2"/>
  <c r="I89" i="2"/>
  <c r="I85" i="2"/>
  <c r="I84" i="2"/>
  <c r="I83" i="2"/>
  <c r="I82" i="2"/>
  <c r="G99" i="2"/>
  <c r="G98" i="2"/>
  <c r="G97" i="2"/>
  <c r="G96" i="2"/>
  <c r="G92" i="2"/>
  <c r="G91" i="2"/>
  <c r="G90" i="2"/>
  <c r="G89" i="2"/>
  <c r="G85" i="2"/>
  <c r="G84" i="2"/>
  <c r="G83" i="2"/>
  <c r="G82" i="2"/>
  <c r="I78" i="2"/>
  <c r="I77" i="2"/>
  <c r="I76" i="2"/>
  <c r="I75" i="2"/>
  <c r="G78" i="2"/>
  <c r="G77" i="2"/>
  <c r="G76" i="2"/>
  <c r="G75" i="2"/>
  <c r="J46" i="2" l="1"/>
  <c r="J62" i="2" s="1"/>
  <c r="J45" i="2"/>
  <c r="J61" i="2" s="1"/>
  <c r="J44" i="2"/>
  <c r="J60" i="2" s="1"/>
  <c r="G46" i="2"/>
  <c r="G45" i="2"/>
  <c r="G44" i="2"/>
  <c r="F46" i="2"/>
  <c r="F45" i="2"/>
  <c r="F44" i="2"/>
  <c r="E46" i="2"/>
  <c r="E45" i="2"/>
  <c r="E44" i="2"/>
  <c r="D46" i="2"/>
  <c r="D45" i="2"/>
  <c r="D44" i="2"/>
  <c r="G41" i="2"/>
  <c r="F41" i="2"/>
  <c r="E41" i="2"/>
  <c r="D41" i="2"/>
  <c r="J39" i="2"/>
  <c r="I39" i="2"/>
  <c r="J38" i="2"/>
  <c r="I38" i="2"/>
  <c r="J37" i="2"/>
  <c r="I37" i="2"/>
  <c r="J36" i="2"/>
  <c r="I36" i="2"/>
  <c r="H33" i="2"/>
  <c r="H32" i="2"/>
  <c r="H31" i="2"/>
  <c r="H30" i="2"/>
  <c r="N36" i="2"/>
  <c r="E36" i="2" s="1"/>
  <c r="O36" i="2"/>
  <c r="F36" i="2" s="1"/>
  <c r="P36" i="2"/>
  <c r="G36" i="2" s="1"/>
  <c r="N37" i="2"/>
  <c r="E37" i="2" s="1"/>
  <c r="O37" i="2"/>
  <c r="F37" i="2" s="1"/>
  <c r="P37" i="2"/>
  <c r="G37" i="2" s="1"/>
  <c r="N38" i="2"/>
  <c r="E38" i="2" s="1"/>
  <c r="O38" i="2"/>
  <c r="F38" i="2" s="1"/>
  <c r="P38" i="2"/>
  <c r="G38" i="2" s="1"/>
  <c r="N39" i="2"/>
  <c r="E39" i="2" s="1"/>
  <c r="O39" i="2"/>
  <c r="F39" i="2" s="1"/>
  <c r="P39" i="2"/>
  <c r="G39" i="2" s="1"/>
  <c r="M37" i="2"/>
  <c r="D37" i="2" s="1"/>
  <c r="M38" i="2"/>
  <c r="D38" i="2" s="1"/>
  <c r="M39" i="2"/>
  <c r="D39" i="2" s="1"/>
  <c r="M36" i="2"/>
  <c r="D36" i="2" s="1"/>
  <c r="D31" i="2"/>
  <c r="E31" i="2"/>
  <c r="F31" i="2"/>
  <c r="G31" i="2"/>
  <c r="D32" i="2"/>
  <c r="E32" i="2"/>
  <c r="F32" i="2"/>
  <c r="G32" i="2"/>
  <c r="D33" i="2"/>
  <c r="E33" i="2"/>
  <c r="F33" i="2"/>
  <c r="G33" i="2"/>
  <c r="E30" i="2"/>
  <c r="F30" i="2"/>
  <c r="G30" i="2"/>
  <c r="D30" i="2"/>
  <c r="J54" i="2" l="1"/>
  <c r="K30" i="2"/>
  <c r="J55" i="2"/>
  <c r="D34" i="2"/>
  <c r="K32" i="2"/>
  <c r="K46" i="2"/>
  <c r="E34" i="2"/>
  <c r="G34" i="2"/>
  <c r="K44" i="2"/>
  <c r="J53" i="2"/>
  <c r="J52" i="2"/>
  <c r="K33" i="2"/>
  <c r="K31" i="2"/>
  <c r="E42" i="2"/>
  <c r="K37" i="2"/>
  <c r="K38" i="2"/>
  <c r="G42" i="2"/>
  <c r="D42" i="2"/>
  <c r="K36" i="2"/>
  <c r="K39" i="2"/>
  <c r="F42" i="2"/>
  <c r="F34" i="2"/>
  <c r="K45" i="2"/>
  <c r="G60" i="2"/>
  <c r="D61" i="2" l="1"/>
  <c r="G54" i="2"/>
  <c r="D62" i="2"/>
  <c r="E52" i="2"/>
  <c r="I68" i="2" s="1"/>
  <c r="G53" i="2"/>
  <c r="K69" i="2" s="1"/>
  <c r="G61" i="2"/>
  <c r="G57" i="2"/>
  <c r="D52" i="2"/>
  <c r="H68" i="2" s="1"/>
  <c r="G55" i="2"/>
  <c r="K71" i="2" s="1"/>
  <c r="G62" i="2"/>
  <c r="D54" i="2"/>
  <c r="H70" i="2" s="1"/>
  <c r="D57" i="2"/>
  <c r="E53" i="2"/>
  <c r="I69" i="2" s="1"/>
  <c r="G52" i="2"/>
  <c r="K68" i="2" s="1"/>
  <c r="E57" i="2"/>
  <c r="D60" i="2"/>
  <c r="D55" i="2"/>
  <c r="H71" i="2" s="1"/>
  <c r="D53" i="2"/>
  <c r="H69" i="2" s="1"/>
  <c r="E54" i="2"/>
  <c r="I70" i="2" s="1"/>
  <c r="E62" i="2"/>
  <c r="E60" i="2"/>
  <c r="E61" i="2"/>
  <c r="E55" i="2"/>
  <c r="I71" i="2" s="1"/>
  <c r="K70" i="2"/>
  <c r="F60" i="2"/>
  <c r="F57" i="2"/>
  <c r="F55" i="2"/>
  <c r="F53" i="2"/>
  <c r="F62" i="2"/>
  <c r="F61" i="2"/>
  <c r="F52" i="2"/>
  <c r="F54" i="2"/>
  <c r="D63" i="2" l="1" a="1"/>
  <c r="D63" i="2" s="1"/>
  <c r="G58" i="2"/>
  <c r="D58" i="2"/>
  <c r="E58" i="2"/>
  <c r="J71" i="2"/>
  <c r="J70" i="2"/>
  <c r="J69" i="2"/>
  <c r="F58" i="2"/>
  <c r="J68" i="2"/>
  <c r="F63" i="2" l="1"/>
  <c r="G63" i="2"/>
  <c r="E63" i="2"/>
  <c r="M68" i="2" a="1"/>
  <c r="N71" i="2" s="1"/>
  <c r="N70" i="2" l="1"/>
  <c r="O70" i="2"/>
  <c r="P70" i="2"/>
  <c r="O71" i="2"/>
  <c r="M70" i="2"/>
  <c r="P68" i="2"/>
  <c r="M68" i="2"/>
  <c r="O69" i="2"/>
  <c r="N68" i="2"/>
  <c r="M71" i="2"/>
  <c r="M69" i="2"/>
  <c r="P71" i="2"/>
  <c r="P69" i="2"/>
  <c r="O68" i="2"/>
  <c r="N69" i="2"/>
  <c r="E103" i="2" l="1" a="1"/>
  <c r="E103" i="2" s="1"/>
  <c r="E117" i="2" a="1"/>
  <c r="E82" i="2" a="1"/>
  <c r="E75" i="2" a="1"/>
  <c r="E96" i="2" a="1"/>
  <c r="E89" i="2" a="1"/>
  <c r="E106" i="2" l="1"/>
  <c r="E105" i="2"/>
  <c r="E104" i="2"/>
  <c r="E120" i="2"/>
  <c r="E117" i="2"/>
  <c r="E118" i="2"/>
  <c r="E119" i="2"/>
  <c r="E92" i="2"/>
  <c r="E91" i="2"/>
  <c r="E90" i="2"/>
  <c r="E89" i="2"/>
  <c r="E99" i="2"/>
  <c r="E96" i="2"/>
  <c r="E98" i="2"/>
  <c r="E97" i="2"/>
  <c r="E76" i="2"/>
  <c r="E75" i="2"/>
  <c r="E77" i="2"/>
  <c r="E78" i="2"/>
  <c r="E83" i="2"/>
  <c r="E85" i="2"/>
  <c r="E84" i="2"/>
  <c r="E82" i="2"/>
  <c r="H103" i="2" l="1" a="1"/>
  <c r="H104" i="2" s="1"/>
  <c r="L104" i="2" s="1"/>
  <c r="H117" i="2" a="1"/>
  <c r="H82" i="2" a="1"/>
  <c r="H84" i="2" s="1"/>
  <c r="H96" i="2" a="1"/>
  <c r="H89" i="2" a="1"/>
  <c r="H75" i="2" a="1"/>
  <c r="H85" i="2" l="1"/>
  <c r="H103" i="2"/>
  <c r="L103" i="2" s="1"/>
  <c r="H106" i="2"/>
  <c r="L106" i="2" s="1"/>
  <c r="H105" i="2"/>
  <c r="L105" i="2" s="1"/>
  <c r="H82" i="2"/>
  <c r="H83" i="2"/>
  <c r="H120" i="2"/>
  <c r="L120" i="2" s="1"/>
  <c r="H119" i="2"/>
  <c r="L119" i="2" s="1"/>
  <c r="H118" i="2"/>
  <c r="L118" i="2" s="1"/>
  <c r="H117" i="2"/>
  <c r="L117" i="2" s="1"/>
  <c r="H76" i="2"/>
  <c r="H78" i="2"/>
  <c r="H77" i="2"/>
  <c r="H75" i="2"/>
  <c r="H89" i="2"/>
  <c r="H92" i="2"/>
  <c r="H91" i="2"/>
  <c r="H90" i="2"/>
  <c r="H97" i="2"/>
  <c r="H96" i="2"/>
  <c r="H99" i="2"/>
  <c r="H98" i="2"/>
</calcChain>
</file>

<file path=xl/sharedStrings.xml><?xml version="1.0" encoding="utf-8"?>
<sst xmlns="http://schemas.openxmlformats.org/spreadsheetml/2006/main" count="346" uniqueCount="68">
  <si>
    <t>Products</t>
  </si>
  <si>
    <t>Industry</t>
  </si>
  <si>
    <t>Supply</t>
  </si>
  <si>
    <t>Unit</t>
  </si>
  <si>
    <t>Total</t>
  </si>
  <si>
    <t>Use</t>
  </si>
  <si>
    <t>Final use</t>
  </si>
  <si>
    <t>Emissions</t>
  </si>
  <si>
    <t>I</t>
  </si>
  <si>
    <t>f</t>
  </si>
  <si>
    <t>s</t>
  </si>
  <si>
    <t>g</t>
  </si>
  <si>
    <t>Trade</t>
  </si>
  <si>
    <t>Final uses</t>
  </si>
  <si>
    <t>Agriculture &amp; food</t>
  </si>
  <si>
    <t>Materials &amp; machinery</t>
  </si>
  <si>
    <t>Services</t>
  </si>
  <si>
    <t>Imports</t>
  </si>
  <si>
    <t>Exports</t>
  </si>
  <si>
    <t>MEUR</t>
  </si>
  <si>
    <t>Total output from industries</t>
  </si>
  <si>
    <t>Value added</t>
  </si>
  <si>
    <t>Operating surplus, compensation of employees, taxes</t>
  </si>
  <si>
    <t>Total inputs to industries</t>
  </si>
  <si>
    <r>
      <t>CO</t>
    </r>
    <r>
      <rPr>
        <vertAlign val="subscript"/>
        <sz val="8"/>
        <color theme="1"/>
        <rFont val="Calibri"/>
        <family val="2"/>
        <scheme val="minor"/>
      </rPr>
      <t>2</t>
    </r>
    <r>
      <rPr>
        <sz val="8"/>
        <color theme="1"/>
        <rFont val="Calibri"/>
        <family val="2"/>
        <scheme val="minor"/>
      </rPr>
      <t xml:space="preserve"> (fossil)</t>
    </r>
  </si>
  <si>
    <t>kt</t>
  </si>
  <si>
    <r>
      <t>CH</t>
    </r>
    <r>
      <rPr>
        <vertAlign val="subscript"/>
        <sz val="8"/>
        <color theme="1"/>
        <rFont val="Calibri"/>
        <family val="2"/>
        <scheme val="minor"/>
      </rPr>
      <t>4</t>
    </r>
  </si>
  <si>
    <r>
      <t>N</t>
    </r>
    <r>
      <rPr>
        <vertAlign val="subscript"/>
        <sz val="8"/>
        <color theme="1"/>
        <rFont val="Calibri"/>
        <family val="2"/>
        <scheme val="minor"/>
      </rPr>
      <t>2</t>
    </r>
    <r>
      <rPr>
        <sz val="8"/>
        <color theme="1"/>
        <rFont val="Calibri"/>
        <family val="2"/>
        <scheme val="minor"/>
      </rPr>
      <t>O</t>
    </r>
  </si>
  <si>
    <t>Export + Final use</t>
  </si>
  <si>
    <r>
      <rPr>
        <b/>
        <sz val="11"/>
        <color theme="1"/>
        <rFont val="Calibri"/>
        <family val="2"/>
        <scheme val="minor"/>
      </rPr>
      <t>Table 3.4:</t>
    </r>
    <r>
      <rPr>
        <sz val="11"/>
        <color theme="1"/>
        <rFont val="Calibri"/>
        <family val="2"/>
        <scheme val="minor"/>
      </rPr>
      <t xml:space="preserve"> The Danish economy in 2003 presented by table representation (supply-use framework). All product flows are in units of million euro (MEUR2003) and emissions are in units of thousand tonne (kt). Data are obtained from deliverable 3.2 of the EU FP6 project FORWAST: http://forwast.brgm.fr/  </t>
    </r>
  </si>
  <si>
    <t>^g</t>
  </si>
  <si>
    <t>^p</t>
  </si>
  <si>
    <t>(I-Z) = A</t>
  </si>
  <si>
    <t>(I-Z)-1 = A-1</t>
  </si>
  <si>
    <r>
      <rPr>
        <b/>
        <sz val="11"/>
        <color theme="1"/>
        <rFont val="Calibri"/>
        <family val="2"/>
        <scheme val="minor"/>
      </rPr>
      <t>Schmidt J, Muñoz I (2014)</t>
    </r>
    <r>
      <rPr>
        <sz val="11"/>
        <color theme="1"/>
        <rFont val="Calibri"/>
        <family val="2"/>
        <scheme val="minor"/>
      </rPr>
      <t>. The carbon footprint of Danish production and consumption – Literature review and model calculations. Danish Energy Agency, Copenhagen http://lca-net.com/p/961</t>
    </r>
  </si>
  <si>
    <t>Step 1: Off-diagonals eliminated</t>
  </si>
  <si>
    <t>Step 2: Create IO table (Z) using the by-prod tech model</t>
  </si>
  <si>
    <r>
      <t>CO</t>
    </r>
    <r>
      <rPr>
        <vertAlign val="subscript"/>
        <sz val="8"/>
        <color theme="1"/>
        <rFont val="Calibri"/>
        <family val="2"/>
        <scheme val="minor"/>
      </rPr>
      <t>2</t>
    </r>
  </si>
  <si>
    <t>Result: 1 MEUR Agriculture and food</t>
  </si>
  <si>
    <t>Result: 1 MEUR Materials &amp; machinery</t>
  </si>
  <si>
    <t>Calculation of leontief inverse</t>
  </si>
  <si>
    <t>Result: 1 MEUR Energy and water</t>
  </si>
  <si>
    <t>Result: 1 MEUR Services</t>
  </si>
  <si>
    <t>The calculated externalities:</t>
  </si>
  <si>
    <t xml:space="preserve">    - do not include final uses</t>
  </si>
  <si>
    <t xml:space="preserve">    - include externalities from imported products</t>
  </si>
  <si>
    <t xml:space="preserve">    - exclude externalities from exported products</t>
  </si>
  <si>
    <t>which are included in the raw data.</t>
  </si>
  <si>
    <t>Data</t>
  </si>
  <si>
    <t>Energy</t>
  </si>
  <si>
    <t>For question 1-6: Supply-Use Table</t>
  </si>
  <si>
    <t>Answer 1a) Calculate Z and A = I - Z and A-1 using the by-product technology</t>
  </si>
  <si>
    <t>Answer 2a) Calculate the externalities (emissions and value added) for 1 MEUR of each of the four product categories</t>
  </si>
  <si>
    <t>Answer 3a) Calculate the externalities (emissions and value added) for DK total final use (export + final use)</t>
  </si>
  <si>
    <t>Answer 1b) Calculate Z and A = I - Z and A-1 using the industry technology model</t>
  </si>
  <si>
    <t>Industries</t>
  </si>
  <si>
    <t>Optional</t>
  </si>
  <si>
    <t>Answer 4) Why don't the calculated externalities add up to the same as the totals in the raw data?</t>
  </si>
  <si>
    <t>Answer 5) Can you make a final use vector so that the externaties add up to the same as the ones in the raw data?</t>
  </si>
  <si>
    <t>Optional questions</t>
  </si>
  <si>
    <t>3b) Calculate the externalities (emissions and value added) for DK total final use (export + final use)</t>
  </si>
  <si>
    <t>2b) Calculate the externalities (emissions and value added) for 1 MEUR of each of the four product categories</t>
  </si>
  <si>
    <t>Re 1</t>
  </si>
  <si>
    <t>Re 2</t>
  </si>
  <si>
    <t>Re 5</t>
  </si>
  <si>
    <t>Re 4</t>
  </si>
  <si>
    <t>Re 3</t>
  </si>
  <si>
    <t>Result: 1 MEUR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</si>
</sst>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8"/>
      <color theme="1"/>
      <name val="Calibri"/>
      <family val="2"/>
      <scheme val="minor"/>
    </font>
    <font>
      <b/>
      <sz val="8"/>
      <color rgb="FFC00000"/>
      <name val="Calibri"/>
      <family val="2"/>
      <scheme val="minor"/>
    </font>
    <font>
      <sz val="8"/>
      <color rgb="FFC00000"/>
      <name val="Calibri"/>
      <family val="2"/>
      <scheme val="minor"/>
    </font>
    <font>
      <sz val="8"/>
      <color theme="1"/>
      <name val="Calibri"/>
      <family val="2"/>
      <scheme val="minor"/>
    </font>
    <font>
      <vertAlign val="subscript"/>
      <sz val="8"/>
      <color theme="1"/>
      <name val="Calibri"/>
      <family val="2"/>
      <scheme val="minor"/>
    </font>
    <font>
      <b/>
      <sz val="11"/>
      <color theme="1"/>
      <name val="Calibri"/>
      <family val="2"/>
      <scheme val="minor"/>
    </font>
    <font>
      <b/>
      <sz val="10"/>
      <color theme="0"/>
      <name val="Calibri"/>
      <family val="2"/>
      <scheme val="minor"/>
    </font>
    <font>
      <sz val="10"/>
      <color theme="0"/>
      <name val="Calibri"/>
      <family val="2"/>
      <scheme val="minor"/>
    </font>
    <font>
      <b/>
      <sz val="10"/>
      <color theme="1"/>
      <name val="Calibri"/>
      <family val="2"/>
      <scheme val="minor"/>
    </font>
    <font>
      <sz val="10"/>
      <color theme="1"/>
      <name val="Calibri"/>
      <family val="2"/>
      <scheme val="minor"/>
    </font>
    <font>
      <sz val="11"/>
      <color theme="0"/>
      <name val="Calibri"/>
      <family val="2"/>
      <scheme val="minor"/>
    </font>
    <font>
      <b/>
      <sz val="20"/>
      <color theme="0"/>
      <name val="Calibri"/>
      <family val="2"/>
      <scheme val="minor"/>
    </font>
  </fonts>
  <fills count="9">
    <fill>
      <patternFill patternType="none"/>
    </fill>
    <fill>
      <patternFill patternType="gray125"/>
    </fill>
    <fill>
      <patternFill patternType="solid">
        <fgColor rgb="FFB8CCE4"/>
        <bgColor indexed="64"/>
      </patternFill>
    </fill>
    <fill>
      <patternFill patternType="solid">
        <fgColor rgb="FFDBE5F1"/>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0.499984740745262"/>
        <bgColor indexed="64"/>
      </patternFill>
    </fill>
  </fills>
  <borders count="35">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thick">
        <color rgb="FFC00000"/>
      </bottom>
      <diagonal/>
    </border>
    <border>
      <left/>
      <right style="thick">
        <color rgb="FFC00000"/>
      </right>
      <top/>
      <bottom style="medium">
        <color indexed="64"/>
      </bottom>
      <diagonal/>
    </border>
    <border>
      <left/>
      <right style="thick">
        <color rgb="FFC00000"/>
      </right>
      <top/>
      <bottom style="thick">
        <color rgb="FFC00000"/>
      </bottom>
      <diagonal/>
    </border>
    <border>
      <left/>
      <right/>
      <top/>
      <bottom style="thick">
        <color rgb="FFC00000"/>
      </bottom>
      <diagonal/>
    </border>
    <border>
      <left/>
      <right style="thick">
        <color rgb="FFC00000"/>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ck">
        <color rgb="FFC00000"/>
      </left>
      <right style="thick">
        <color rgb="FFC00000"/>
      </right>
      <top style="thick">
        <color rgb="FFC00000"/>
      </top>
      <bottom style="medium">
        <color indexed="64"/>
      </bottom>
      <diagonal/>
    </border>
    <border>
      <left style="thick">
        <color rgb="FFC00000"/>
      </left>
      <right style="thick">
        <color rgb="FFC00000"/>
      </right>
      <top/>
      <bottom style="medium">
        <color indexed="64"/>
      </bottom>
      <diagonal/>
    </border>
    <border>
      <left style="thick">
        <color rgb="FFC00000"/>
      </left>
      <right style="thick">
        <color rgb="FFC00000"/>
      </right>
      <top/>
      <bottom style="thick">
        <color rgb="FFC00000"/>
      </bottom>
      <diagonal/>
    </border>
    <border>
      <left style="medium">
        <color indexed="64"/>
      </left>
      <right style="medium">
        <color indexed="64"/>
      </right>
      <top style="medium">
        <color indexed="64"/>
      </top>
      <bottom style="medium">
        <color indexed="64"/>
      </bottom>
      <diagonal/>
    </border>
    <border>
      <left style="thick">
        <color rgb="FFC00000"/>
      </left>
      <right style="hair">
        <color theme="0" tint="-0.499984740745262"/>
      </right>
      <top style="thick">
        <color rgb="FFC00000"/>
      </top>
      <bottom style="hair">
        <color theme="0" tint="-0.499984740745262"/>
      </bottom>
      <diagonal/>
    </border>
    <border>
      <left style="hair">
        <color theme="0" tint="-0.499984740745262"/>
      </left>
      <right style="hair">
        <color theme="0" tint="-0.499984740745262"/>
      </right>
      <top style="thick">
        <color rgb="FFC00000"/>
      </top>
      <bottom style="hair">
        <color theme="0" tint="-0.499984740745262"/>
      </bottom>
      <diagonal/>
    </border>
    <border>
      <left style="hair">
        <color theme="0" tint="-0.499984740745262"/>
      </left>
      <right style="thick">
        <color rgb="FFC00000"/>
      </right>
      <top style="thick">
        <color rgb="FFC00000"/>
      </top>
      <bottom style="hair">
        <color theme="0" tint="-0.499984740745262"/>
      </bottom>
      <diagonal/>
    </border>
    <border>
      <left style="thick">
        <color rgb="FFC00000"/>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thick">
        <color rgb="FFC00000"/>
      </right>
      <top style="hair">
        <color theme="0" tint="-0.499984740745262"/>
      </top>
      <bottom style="hair">
        <color theme="0" tint="-0.499984740745262"/>
      </bottom>
      <diagonal/>
    </border>
    <border>
      <left style="thick">
        <color rgb="FFC00000"/>
      </left>
      <right style="hair">
        <color theme="0" tint="-0.499984740745262"/>
      </right>
      <top style="hair">
        <color theme="0" tint="-0.499984740745262"/>
      </top>
      <bottom style="thick">
        <color rgb="FFC00000"/>
      </bottom>
      <diagonal/>
    </border>
    <border>
      <left style="hair">
        <color theme="0" tint="-0.499984740745262"/>
      </left>
      <right style="hair">
        <color theme="0" tint="-0.499984740745262"/>
      </right>
      <top style="hair">
        <color theme="0" tint="-0.499984740745262"/>
      </top>
      <bottom style="thick">
        <color rgb="FFC00000"/>
      </bottom>
      <diagonal/>
    </border>
    <border>
      <left style="hair">
        <color theme="0" tint="-0.499984740745262"/>
      </left>
      <right style="thick">
        <color rgb="FFC00000"/>
      </right>
      <top style="hair">
        <color theme="0" tint="-0.499984740745262"/>
      </top>
      <bottom style="thick">
        <color rgb="FFC00000"/>
      </bottom>
      <diagonal/>
    </border>
    <border>
      <left style="thick">
        <color rgb="FFC00000"/>
      </left>
      <right style="hair">
        <color theme="0" tint="-0.499984740745262"/>
      </right>
      <top style="thick">
        <color rgb="FFC00000"/>
      </top>
      <bottom style="thick">
        <color rgb="FFC00000"/>
      </bottom>
      <diagonal/>
    </border>
    <border>
      <left style="hair">
        <color theme="0" tint="-0.499984740745262"/>
      </left>
      <right style="hair">
        <color theme="0" tint="-0.499984740745262"/>
      </right>
      <top style="thick">
        <color rgb="FFC00000"/>
      </top>
      <bottom style="thick">
        <color rgb="FFC00000"/>
      </bottom>
      <diagonal/>
    </border>
    <border>
      <left style="hair">
        <color theme="0" tint="-0.499984740745262"/>
      </left>
      <right style="thick">
        <color rgb="FFC00000"/>
      </right>
      <top style="thick">
        <color rgb="FFC00000"/>
      </top>
      <bottom style="thick">
        <color rgb="FFC00000"/>
      </bottom>
      <diagonal/>
    </border>
    <border>
      <left style="thick">
        <color rgb="FFC00000"/>
      </left>
      <right style="thick">
        <color rgb="FFC00000"/>
      </right>
      <top style="thick">
        <color rgb="FFC00000"/>
      </top>
      <bottom style="hair">
        <color theme="0" tint="-0.499984740745262"/>
      </bottom>
      <diagonal/>
    </border>
    <border>
      <left style="thick">
        <color rgb="FFC00000"/>
      </left>
      <right style="thick">
        <color rgb="FFC00000"/>
      </right>
      <top style="hair">
        <color theme="0" tint="-0.499984740745262"/>
      </top>
      <bottom style="hair">
        <color theme="0" tint="-0.499984740745262"/>
      </bottom>
      <diagonal/>
    </border>
    <border>
      <left style="thick">
        <color rgb="FFC00000"/>
      </left>
      <right style="thick">
        <color rgb="FFC00000"/>
      </right>
      <top style="hair">
        <color theme="0" tint="-0.499984740745262"/>
      </top>
      <bottom style="thick">
        <color rgb="FFC00000"/>
      </bottom>
      <diagonal/>
    </border>
    <border>
      <left style="thick">
        <color rgb="FFC00000"/>
      </left>
      <right style="thick">
        <color rgb="FFC00000"/>
      </right>
      <top style="thick">
        <color rgb="FFC00000"/>
      </top>
      <bottom/>
      <diagonal/>
    </border>
    <border>
      <left style="thick">
        <color rgb="FFC00000"/>
      </left>
      <right style="thick">
        <color rgb="FFC00000"/>
      </right>
      <top/>
      <bottom/>
      <diagonal/>
    </border>
  </borders>
  <cellStyleXfs count="1">
    <xf numFmtId="0" fontId="0" fillId="0" borderId="0"/>
  </cellStyleXfs>
  <cellXfs count="102">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3" borderId="3" xfId="0" applyFont="1" applyFill="1" applyBorder="1" applyAlignment="1">
      <alignment vertical="center" wrapText="1"/>
    </xf>
    <xf numFmtId="0" fontId="3" fillId="3" borderId="3"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4" fillId="0" borderId="3" xfId="0" applyFont="1" applyBorder="1" applyAlignment="1">
      <alignment vertical="center" wrapText="1"/>
    </xf>
    <xf numFmtId="0" fontId="4" fillId="0" borderId="3" xfId="0" applyFont="1" applyBorder="1" applyAlignment="1">
      <alignment horizontal="center" vertical="center" wrapText="1"/>
    </xf>
    <xf numFmtId="0" fontId="2" fillId="3" borderId="5" xfId="0" applyFont="1" applyFill="1" applyBorder="1" applyAlignment="1">
      <alignment vertical="center" wrapText="1"/>
    </xf>
    <xf numFmtId="0" fontId="0" fillId="4" borderId="0" xfId="0" applyFill="1"/>
    <xf numFmtId="0" fontId="3" fillId="3" borderId="6"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4" fillId="0" borderId="7" xfId="0" applyFont="1" applyBorder="1" applyAlignment="1">
      <alignment horizontal="center" vertical="center" wrapText="1"/>
    </xf>
    <xf numFmtId="3" fontId="4" fillId="0" borderId="3" xfId="0" applyNumberFormat="1" applyFont="1" applyBorder="1" applyAlignment="1">
      <alignment horizontal="center" vertical="center" wrapText="1"/>
    </xf>
    <xf numFmtId="3" fontId="4" fillId="0" borderId="7" xfId="0" applyNumberFormat="1" applyFont="1" applyBorder="1" applyAlignment="1">
      <alignment horizontal="center" vertical="center" wrapText="1"/>
    </xf>
    <xf numFmtId="3" fontId="1" fillId="0" borderId="5" xfId="0" applyNumberFormat="1" applyFont="1" applyBorder="1" applyAlignment="1">
      <alignment horizontal="center" vertical="center" wrapText="1"/>
    </xf>
    <xf numFmtId="0" fontId="4" fillId="0" borderId="6" xfId="0" applyFont="1" applyBorder="1" applyAlignment="1">
      <alignment horizontal="center" vertical="center" wrapText="1"/>
    </xf>
    <xf numFmtId="3" fontId="4" fillId="0" borderId="8" xfId="0" applyNumberFormat="1" applyFont="1" applyBorder="1" applyAlignment="1">
      <alignment horizontal="center" vertical="center" wrapText="1"/>
    </xf>
    <xf numFmtId="0" fontId="1" fillId="0" borderId="3" xfId="0" applyFont="1" applyBorder="1" applyAlignment="1">
      <alignment vertical="center" wrapText="1"/>
    </xf>
    <xf numFmtId="0" fontId="1" fillId="0" borderId="3" xfId="0" applyFont="1" applyBorder="1" applyAlignment="1">
      <alignment horizontal="center" vertical="center" wrapText="1"/>
    </xf>
    <xf numFmtId="3" fontId="1" fillId="0" borderId="3"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3" fillId="3" borderId="9" xfId="0" applyFont="1" applyFill="1" applyBorder="1" applyAlignment="1">
      <alignment horizontal="center" vertical="center" wrapText="1"/>
    </xf>
    <xf numFmtId="3" fontId="4" fillId="0" borderId="6" xfId="0" applyNumberFormat="1" applyFont="1" applyBorder="1" applyAlignment="1">
      <alignment horizontal="center" vertical="center" wrapText="1"/>
    </xf>
    <xf numFmtId="0" fontId="4" fillId="0" borderId="8" xfId="0" applyFont="1" applyBorder="1" applyAlignment="1">
      <alignment horizontal="center" vertical="center" wrapText="1"/>
    </xf>
    <xf numFmtId="4" fontId="4" fillId="0" borderId="3" xfId="0" applyNumberFormat="1" applyFont="1" applyBorder="1" applyAlignment="1">
      <alignment horizontal="center" vertical="center" wrapText="1"/>
    </xf>
    <xf numFmtId="4" fontId="4" fillId="0" borderId="7" xfId="0" applyNumberFormat="1" applyFont="1" applyBorder="1" applyAlignment="1">
      <alignment horizontal="center" vertical="center" wrapText="1"/>
    </xf>
    <xf numFmtId="4" fontId="4" fillId="0" borderId="6" xfId="0" applyNumberFormat="1" applyFont="1" applyBorder="1" applyAlignment="1">
      <alignment horizontal="center" vertical="center" wrapText="1"/>
    </xf>
    <xf numFmtId="4" fontId="4" fillId="0" borderId="8" xfId="0" applyNumberFormat="1" applyFont="1" applyBorder="1" applyAlignment="1">
      <alignment horizontal="center" vertical="center" wrapText="1"/>
    </xf>
    <xf numFmtId="0" fontId="1" fillId="2" borderId="11" xfId="0" applyFont="1" applyFill="1" applyBorder="1" applyAlignment="1">
      <alignment horizontal="center" vertical="center" wrapText="1"/>
    </xf>
    <xf numFmtId="0" fontId="3" fillId="3" borderId="13" xfId="0" applyFont="1" applyFill="1" applyBorder="1" applyAlignment="1">
      <alignment horizontal="center" vertical="center" wrapText="1"/>
    </xf>
    <xf numFmtId="3" fontId="4" fillId="0" borderId="14" xfId="0" applyNumberFormat="1" applyFont="1" applyBorder="1" applyAlignment="1">
      <alignment horizontal="center" vertical="center" wrapText="1"/>
    </xf>
    <xf numFmtId="3" fontId="4" fillId="0" borderId="15" xfId="0" applyNumberFormat="1" applyFont="1" applyBorder="1" applyAlignment="1">
      <alignment horizontal="center" vertical="center" wrapText="1"/>
    </xf>
    <xf numFmtId="3" fontId="4" fillId="0" borderId="16" xfId="0" applyNumberFormat="1" applyFont="1" applyBorder="1" applyAlignment="1">
      <alignment horizontal="center" vertical="center" wrapText="1"/>
    </xf>
    <xf numFmtId="4" fontId="1" fillId="0" borderId="3" xfId="0" applyNumberFormat="1" applyFont="1" applyBorder="1" applyAlignment="1">
      <alignment horizontal="center" vertical="center" wrapText="1"/>
    </xf>
    <xf numFmtId="0" fontId="3" fillId="3" borderId="17" xfId="0" applyFont="1" applyFill="1" applyBorder="1" applyAlignment="1">
      <alignment horizontal="center" vertical="center" wrapText="1"/>
    </xf>
    <xf numFmtId="3" fontId="4" fillId="0" borderId="12" xfId="0" applyNumberFormat="1" applyFont="1" applyBorder="1" applyAlignment="1">
      <alignment horizontal="center" vertical="center" wrapText="1"/>
    </xf>
    <xf numFmtId="4" fontId="0" fillId="4" borderId="0" xfId="0" applyNumberFormat="1" applyFill="1"/>
    <xf numFmtId="2" fontId="0" fillId="4" borderId="0" xfId="0" applyNumberFormat="1" applyFill="1"/>
    <xf numFmtId="3" fontId="0" fillId="4" borderId="0" xfId="0" applyNumberFormat="1" applyFill="1"/>
    <xf numFmtId="0" fontId="4" fillId="0" borderId="15" xfId="0" applyFont="1" applyBorder="1" applyAlignment="1">
      <alignment horizontal="center" vertical="center" wrapText="1"/>
    </xf>
    <xf numFmtId="0" fontId="8" fillId="5" borderId="0" xfId="0" applyFont="1" applyFill="1"/>
    <xf numFmtId="0" fontId="0" fillId="6" borderId="0" xfId="0" applyFill="1"/>
    <xf numFmtId="0" fontId="4" fillId="6" borderId="0" xfId="0" applyFont="1" applyFill="1" applyAlignment="1">
      <alignment horizontal="center" vertical="center" wrapText="1"/>
    </xf>
    <xf numFmtId="0" fontId="4"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1" fillId="6" borderId="5" xfId="0" applyFont="1" applyFill="1" applyBorder="1" applyAlignment="1">
      <alignment vertical="center" wrapText="1"/>
    </xf>
    <xf numFmtId="0" fontId="3" fillId="6" borderId="5"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2" fillId="6" borderId="0" xfId="0" applyFont="1" applyFill="1" applyAlignment="1">
      <alignment horizontal="center" vertical="center" wrapText="1"/>
    </xf>
    <xf numFmtId="0" fontId="3" fillId="6" borderId="0" xfId="0" applyFont="1" applyFill="1" applyAlignment="1">
      <alignment horizontal="center" vertical="center" wrapText="1"/>
    </xf>
    <xf numFmtId="0" fontId="4" fillId="6" borderId="10" xfId="0" applyFont="1" applyFill="1" applyBorder="1" applyAlignment="1">
      <alignment horizontal="center" vertical="center" wrapText="1"/>
    </xf>
    <xf numFmtId="0" fontId="6" fillId="6" borderId="0" xfId="0" applyFont="1" applyFill="1"/>
    <xf numFmtId="3" fontId="0" fillId="6" borderId="0" xfId="0" applyNumberFormat="1" applyFill="1"/>
    <xf numFmtId="3" fontId="4" fillId="4" borderId="18" xfId="0" applyNumberFormat="1" applyFont="1" applyFill="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3" fontId="4" fillId="4" borderId="22" xfId="0" applyNumberFormat="1" applyFont="1" applyFill="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3" fontId="4" fillId="4" borderId="26" xfId="0" applyNumberFormat="1" applyFont="1" applyFill="1" applyBorder="1" applyAlignment="1">
      <alignment horizontal="center" vertical="center" wrapText="1"/>
    </xf>
    <xf numFmtId="3" fontId="4" fillId="0" borderId="18" xfId="0" applyNumberFormat="1" applyFont="1" applyBorder="1" applyAlignment="1">
      <alignment horizontal="center" vertical="center" wrapText="1"/>
    </xf>
    <xf numFmtId="3" fontId="4" fillId="0" borderId="19" xfId="0" applyNumberFormat="1" applyFont="1" applyBorder="1" applyAlignment="1">
      <alignment horizontal="center" vertical="center" wrapText="1"/>
    </xf>
    <xf numFmtId="3" fontId="4" fillId="0" borderId="21" xfId="0" applyNumberFormat="1" applyFont="1" applyBorder="1" applyAlignment="1">
      <alignment horizontal="center" vertical="center" wrapText="1"/>
    </xf>
    <xf numFmtId="3" fontId="4" fillId="0" borderId="22" xfId="0" applyNumberFormat="1" applyFont="1" applyBorder="1" applyAlignment="1">
      <alignment horizontal="center" vertical="center" wrapText="1"/>
    </xf>
    <xf numFmtId="3" fontId="4" fillId="0" borderId="23" xfId="0" applyNumberFormat="1" applyFont="1" applyBorder="1" applyAlignment="1">
      <alignment horizontal="center" vertical="center" wrapText="1"/>
    </xf>
    <xf numFmtId="3" fontId="4" fillId="0" borderId="24" xfId="0" applyNumberFormat="1" applyFont="1" applyBorder="1" applyAlignment="1">
      <alignment horizontal="center" vertical="center" wrapText="1"/>
    </xf>
    <xf numFmtId="3" fontId="4" fillId="0" borderId="25" xfId="0" applyNumberFormat="1" applyFont="1" applyBorder="1" applyAlignment="1">
      <alignment horizontal="center" vertical="center" wrapText="1"/>
    </xf>
    <xf numFmtId="3" fontId="4" fillId="0" borderId="26" xfId="0" applyNumberFormat="1" applyFont="1" applyBorder="1" applyAlignment="1">
      <alignment horizontal="center" vertical="center" wrapText="1"/>
    </xf>
    <xf numFmtId="3" fontId="4" fillId="0" borderId="27" xfId="0" applyNumberFormat="1" applyFont="1" applyBorder="1" applyAlignment="1">
      <alignment horizontal="center" vertical="center" wrapText="1"/>
    </xf>
    <xf numFmtId="3" fontId="4" fillId="0" borderId="28" xfId="0" applyNumberFormat="1" applyFont="1" applyBorder="1" applyAlignment="1">
      <alignment horizontal="center" vertical="center" wrapText="1"/>
    </xf>
    <xf numFmtId="3" fontId="4" fillId="0" borderId="29" xfId="0" applyNumberFormat="1" applyFont="1" applyBorder="1" applyAlignment="1">
      <alignment horizontal="center" vertical="center" wrapText="1"/>
    </xf>
    <xf numFmtId="3" fontId="4" fillId="0" borderId="20" xfId="0" applyNumberFormat="1" applyFont="1" applyBorder="1" applyAlignment="1">
      <alignment horizontal="center" vertical="center" wrapText="1"/>
    </xf>
    <xf numFmtId="0" fontId="4" fillId="0" borderId="26" xfId="0" applyFont="1" applyBorder="1" applyAlignment="1">
      <alignment horizontal="center" vertical="center" wrapText="1"/>
    </xf>
    <xf numFmtId="3" fontId="4" fillId="0" borderId="30" xfId="0" applyNumberFormat="1" applyFont="1" applyBorder="1" applyAlignment="1">
      <alignment horizontal="center" vertical="center" wrapText="1"/>
    </xf>
    <xf numFmtId="3" fontId="4" fillId="0" borderId="31" xfId="0" applyNumberFormat="1" applyFont="1" applyBorder="1" applyAlignment="1">
      <alignment horizontal="center" vertical="center" wrapText="1"/>
    </xf>
    <xf numFmtId="0" fontId="4" fillId="0" borderId="31" xfId="0" applyFont="1" applyBorder="1" applyAlignment="1">
      <alignment horizontal="center" vertical="center" wrapText="1"/>
    </xf>
    <xf numFmtId="3" fontId="4" fillId="0" borderId="32" xfId="0" applyNumberFormat="1" applyFont="1" applyBorder="1" applyAlignment="1">
      <alignment horizontal="center" vertical="center" wrapText="1"/>
    </xf>
    <xf numFmtId="0" fontId="9" fillId="7" borderId="0" xfId="0" applyFont="1" applyFill="1" applyAlignment="1">
      <alignment vertical="center" wrapText="1"/>
    </xf>
    <xf numFmtId="0" fontId="10" fillId="7" borderId="0" xfId="0" applyFont="1" applyFill="1"/>
    <xf numFmtId="0" fontId="7" fillId="5" borderId="0" xfId="0" applyFont="1" applyFill="1" applyAlignment="1">
      <alignment vertical="center"/>
    </xf>
    <xf numFmtId="0" fontId="9" fillId="7" borderId="0" xfId="0" applyFont="1" applyFill="1" applyAlignment="1">
      <alignment vertical="center"/>
    </xf>
    <xf numFmtId="3" fontId="0" fillId="7" borderId="0" xfId="0" applyNumberFormat="1" applyFill="1"/>
    <xf numFmtId="4" fontId="4" fillId="6" borderId="3" xfId="0" applyNumberFormat="1" applyFont="1" applyFill="1" applyBorder="1" applyAlignment="1">
      <alignment horizontal="center" vertical="center" wrapText="1"/>
    </xf>
    <xf numFmtId="4" fontId="4" fillId="6" borderId="7" xfId="0" applyNumberFormat="1" applyFont="1" applyFill="1" applyBorder="1" applyAlignment="1">
      <alignment horizontal="center" vertical="center" wrapText="1"/>
    </xf>
    <xf numFmtId="4" fontId="4" fillId="6" borderId="6" xfId="0" applyNumberFormat="1" applyFont="1" applyFill="1" applyBorder="1" applyAlignment="1">
      <alignment horizontal="center" vertical="center" wrapText="1"/>
    </xf>
    <xf numFmtId="4" fontId="4" fillId="6" borderId="8" xfId="0" applyNumberFormat="1" applyFont="1" applyFill="1" applyBorder="1" applyAlignment="1">
      <alignment horizontal="center" vertical="center" wrapText="1"/>
    </xf>
    <xf numFmtId="164" fontId="0" fillId="4" borderId="0" xfId="0" applyNumberFormat="1" applyFill="1"/>
    <xf numFmtId="2" fontId="4" fillId="0" borderId="3" xfId="0" applyNumberFormat="1" applyFont="1" applyBorder="1" applyAlignment="1">
      <alignment horizontal="center" vertical="center" wrapText="1"/>
    </xf>
    <xf numFmtId="3" fontId="4" fillId="0" borderId="33" xfId="0" applyNumberFormat="1" applyFont="1" applyBorder="1" applyAlignment="1">
      <alignment horizontal="center" vertical="center" wrapText="1"/>
    </xf>
    <xf numFmtId="3" fontId="4" fillId="0" borderId="34" xfId="0" applyNumberFormat="1" applyFont="1" applyBorder="1" applyAlignment="1">
      <alignment horizontal="center" vertical="center" wrapText="1"/>
    </xf>
    <xf numFmtId="164" fontId="4" fillId="0" borderId="12" xfId="0" applyNumberFormat="1" applyFont="1" applyBorder="1" applyAlignment="1">
      <alignment horizontal="center" vertical="center" wrapText="1"/>
    </xf>
    <xf numFmtId="0" fontId="0" fillId="4" borderId="0" xfId="0" applyFill="1" applyAlignment="1">
      <alignment horizontal="left"/>
    </xf>
    <xf numFmtId="0" fontId="0" fillId="0" borderId="0" xfId="0" applyAlignment="1">
      <alignment horizontal="left"/>
    </xf>
    <xf numFmtId="0" fontId="12" fillId="8" borderId="0" xfId="0" applyFont="1" applyFill="1"/>
    <xf numFmtId="0" fontId="11"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21"/>
  <sheetViews>
    <sheetView tabSelected="1" zoomScale="110" zoomScaleNormal="110" workbookViewId="0"/>
  </sheetViews>
  <sheetFormatPr defaultColWidth="8.7109375" defaultRowHeight="15" x14ac:dyDescent="0.25"/>
  <cols>
    <col min="2" max="2" width="38.42578125" customWidth="1"/>
    <col min="3" max="6" width="10.7109375" customWidth="1"/>
    <col min="7" max="7" width="12.28515625" customWidth="1"/>
    <col min="8" max="8" width="13.28515625" customWidth="1"/>
    <col min="9" max="9" width="9.42578125" customWidth="1"/>
    <col min="10" max="10" width="12.42578125" customWidth="1"/>
    <col min="11" max="26" width="9.42578125" customWidth="1"/>
  </cols>
  <sheetData>
    <row r="1" spans="1:53" x14ac:dyDescent="0.25">
      <c r="A1" s="86" t="s">
        <v>48</v>
      </c>
      <c r="B1" s="86"/>
      <c r="C1" s="42"/>
      <c r="D1" s="42"/>
      <c r="E1" s="42"/>
      <c r="F1" s="42"/>
      <c r="G1" s="42"/>
      <c r="H1" s="42"/>
      <c r="I1" s="42"/>
      <c r="J1" s="42"/>
      <c r="K1" s="42"/>
      <c r="L1" s="42"/>
      <c r="M1" s="42"/>
      <c r="N1" s="42"/>
      <c r="O1" s="42"/>
      <c r="P1" s="42"/>
      <c r="Q1" s="42"/>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row>
    <row r="2" spans="1:53" x14ac:dyDescent="0.25">
      <c r="A2" s="98" t="str">
        <f>A1</f>
        <v>Data</v>
      </c>
      <c r="B2" s="84" t="s">
        <v>50</v>
      </c>
      <c r="C2" s="85"/>
      <c r="D2" s="85"/>
      <c r="E2" s="85"/>
      <c r="F2" s="85"/>
      <c r="G2" s="85"/>
      <c r="H2" s="85"/>
      <c r="I2" s="85"/>
      <c r="J2" s="85"/>
      <c r="K2" s="85"/>
      <c r="L2" s="85"/>
      <c r="M2" s="85"/>
      <c r="N2" s="85"/>
      <c r="O2" s="85"/>
      <c r="P2" s="85"/>
      <c r="Q2" s="85"/>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row>
    <row r="3" spans="1:53" x14ac:dyDescent="0.25">
      <c r="A3" s="98" t="str">
        <f t="shared" ref="A3:A24" si="0">A2</f>
        <v>Data</v>
      </c>
      <c r="B3" t="s">
        <v>34</v>
      </c>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row>
    <row r="4" spans="1:53" ht="15.75" thickBot="1" x14ac:dyDescent="0.3">
      <c r="A4" s="98" t="str">
        <f t="shared" si="0"/>
        <v>Data</v>
      </c>
      <c r="B4" s="43" t="s">
        <v>29</v>
      </c>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row>
    <row r="5" spans="1:53" x14ac:dyDescent="0.25">
      <c r="A5" s="98" t="str">
        <f t="shared" si="0"/>
        <v>Data</v>
      </c>
      <c r="B5" s="1" t="s">
        <v>0</v>
      </c>
      <c r="C5" s="2"/>
      <c r="D5" s="3"/>
      <c r="E5" s="3" t="s">
        <v>1</v>
      </c>
      <c r="F5" s="3"/>
      <c r="G5" s="2"/>
      <c r="H5" s="3" t="s">
        <v>12</v>
      </c>
      <c r="I5" s="2"/>
      <c r="J5" s="2" t="s">
        <v>13</v>
      </c>
      <c r="K5" s="3" t="s">
        <v>4</v>
      </c>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row>
    <row r="6" spans="1:53" ht="23.25" thickBot="1" x14ac:dyDescent="0.3">
      <c r="A6" s="98" t="str">
        <f t="shared" si="0"/>
        <v>Data</v>
      </c>
      <c r="B6" s="4" t="s">
        <v>2</v>
      </c>
      <c r="C6" s="5" t="s">
        <v>3</v>
      </c>
      <c r="D6" s="11" t="s">
        <v>14</v>
      </c>
      <c r="E6" s="11" t="s">
        <v>15</v>
      </c>
      <c r="F6" s="11" t="s">
        <v>49</v>
      </c>
      <c r="G6" s="11" t="s">
        <v>16</v>
      </c>
      <c r="H6" s="11" t="s">
        <v>17</v>
      </c>
      <c r="I6" s="5" t="s">
        <v>18</v>
      </c>
      <c r="J6" s="5" t="s">
        <v>6</v>
      </c>
      <c r="K6" s="12" t="s">
        <v>4</v>
      </c>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row>
    <row r="7" spans="1:53" ht="16.5" thickTop="1" thickBot="1" x14ac:dyDescent="0.3">
      <c r="A7" s="98" t="str">
        <f t="shared" si="0"/>
        <v>Data</v>
      </c>
      <c r="B7" s="7" t="s">
        <v>14</v>
      </c>
      <c r="C7" s="13" t="s">
        <v>19</v>
      </c>
      <c r="D7" s="57">
        <v>8653</v>
      </c>
      <c r="E7" s="58">
        <v>306</v>
      </c>
      <c r="F7" s="58">
        <v>0</v>
      </c>
      <c r="G7" s="59">
        <v>0</v>
      </c>
      <c r="H7" s="80">
        <v>1877</v>
      </c>
      <c r="I7" s="44"/>
      <c r="J7" s="45"/>
      <c r="K7" s="16">
        <v>10837</v>
      </c>
      <c r="L7" s="56"/>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row>
    <row r="8" spans="1:53" ht="15.75" thickBot="1" x14ac:dyDescent="0.3">
      <c r="A8" s="98" t="str">
        <f t="shared" si="0"/>
        <v>Data</v>
      </c>
      <c r="B8" s="7" t="s">
        <v>15</v>
      </c>
      <c r="C8" s="13" t="s">
        <v>19</v>
      </c>
      <c r="D8" s="60">
        <v>8</v>
      </c>
      <c r="E8" s="61">
        <v>69545</v>
      </c>
      <c r="F8" s="62">
        <v>0</v>
      </c>
      <c r="G8" s="63">
        <v>294</v>
      </c>
      <c r="H8" s="81">
        <v>48440</v>
      </c>
      <c r="I8" s="44"/>
      <c r="J8" s="45"/>
      <c r="K8" s="16">
        <v>118287</v>
      </c>
      <c r="L8" s="56"/>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row>
    <row r="9" spans="1:53" ht="15.75" thickBot="1" x14ac:dyDescent="0.3">
      <c r="A9" s="98" t="str">
        <f t="shared" si="0"/>
        <v>Data</v>
      </c>
      <c r="B9" s="7" t="s">
        <v>49</v>
      </c>
      <c r="C9" s="13" t="s">
        <v>19</v>
      </c>
      <c r="D9" s="60">
        <v>0</v>
      </c>
      <c r="E9" s="62">
        <v>9</v>
      </c>
      <c r="F9" s="61">
        <v>5573</v>
      </c>
      <c r="G9" s="63">
        <v>685</v>
      </c>
      <c r="H9" s="82">
        <v>151</v>
      </c>
      <c r="I9" s="44"/>
      <c r="J9" s="45"/>
      <c r="K9" s="16">
        <v>6418</v>
      </c>
      <c r="L9" s="56"/>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row>
    <row r="10" spans="1:53" ht="15.75" thickBot="1" x14ac:dyDescent="0.3">
      <c r="A10" s="98" t="str">
        <f t="shared" si="0"/>
        <v>Data</v>
      </c>
      <c r="B10" s="7" t="s">
        <v>16</v>
      </c>
      <c r="C10" s="13" t="s">
        <v>19</v>
      </c>
      <c r="D10" s="64">
        <v>0</v>
      </c>
      <c r="E10" s="65">
        <v>322</v>
      </c>
      <c r="F10" s="65">
        <v>15</v>
      </c>
      <c r="G10" s="66">
        <v>226807</v>
      </c>
      <c r="H10" s="83">
        <v>16378</v>
      </c>
      <c r="I10" s="44"/>
      <c r="J10" s="45"/>
      <c r="K10" s="16">
        <v>243523</v>
      </c>
      <c r="L10" s="56"/>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row>
    <row r="11" spans="1:53" ht="15.75" thickBot="1" x14ac:dyDescent="0.3">
      <c r="A11" s="98" t="str">
        <f t="shared" si="0"/>
        <v>Data</v>
      </c>
      <c r="B11" s="19" t="s">
        <v>20</v>
      </c>
      <c r="C11" s="20" t="s">
        <v>19</v>
      </c>
      <c r="D11" s="21">
        <v>8662</v>
      </c>
      <c r="E11" s="21">
        <v>70183</v>
      </c>
      <c r="F11" s="21">
        <v>5588</v>
      </c>
      <c r="G11" s="21">
        <v>227785</v>
      </c>
      <c r="H11" s="46"/>
      <c r="I11" s="46"/>
      <c r="J11" s="46"/>
      <c r="K11" s="46"/>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row>
    <row r="12" spans="1:53" ht="15.75" thickBot="1" x14ac:dyDescent="0.3">
      <c r="A12" s="98" t="str">
        <f t="shared" si="0"/>
        <v>Data</v>
      </c>
      <c r="B12" s="9" t="s">
        <v>5</v>
      </c>
      <c r="C12" s="6"/>
      <c r="D12" s="23"/>
      <c r="E12" s="23"/>
      <c r="F12" s="23"/>
      <c r="G12" s="23"/>
      <c r="H12" s="12"/>
      <c r="I12" s="23"/>
      <c r="J12" s="23"/>
      <c r="K12" s="6"/>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row>
    <row r="13" spans="1:53" ht="16.5" thickTop="1" thickBot="1" x14ac:dyDescent="0.3">
      <c r="A13" s="98" t="str">
        <f t="shared" si="0"/>
        <v>Data</v>
      </c>
      <c r="B13" s="7" t="s">
        <v>14</v>
      </c>
      <c r="C13" s="13" t="s">
        <v>19</v>
      </c>
      <c r="D13" s="67">
        <v>1247</v>
      </c>
      <c r="E13" s="68">
        <v>6024</v>
      </c>
      <c r="F13" s="58">
        <v>58</v>
      </c>
      <c r="G13" s="59">
        <v>480</v>
      </c>
      <c r="H13" s="54"/>
      <c r="I13" s="80">
        <v>1980</v>
      </c>
      <c r="J13" s="80">
        <v>1048</v>
      </c>
      <c r="K13" s="16">
        <v>10837</v>
      </c>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row>
    <row r="14" spans="1:53" ht="15.75" thickBot="1" x14ac:dyDescent="0.3">
      <c r="A14" s="98" t="str">
        <f t="shared" si="0"/>
        <v>Data</v>
      </c>
      <c r="B14" s="7" t="s">
        <v>15</v>
      </c>
      <c r="C14" s="13" t="s">
        <v>19</v>
      </c>
      <c r="D14" s="69">
        <v>1956</v>
      </c>
      <c r="E14" s="70">
        <v>24672</v>
      </c>
      <c r="F14" s="70">
        <v>1345</v>
      </c>
      <c r="G14" s="71">
        <v>17656</v>
      </c>
      <c r="H14" s="54"/>
      <c r="I14" s="81">
        <v>48488</v>
      </c>
      <c r="J14" s="81">
        <v>24170</v>
      </c>
      <c r="K14" s="16">
        <v>118287</v>
      </c>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row>
    <row r="15" spans="1:53" ht="15.75" thickBot="1" x14ac:dyDescent="0.3">
      <c r="A15" s="98" t="str">
        <f t="shared" si="0"/>
        <v>Data</v>
      </c>
      <c r="B15" s="7" t="s">
        <v>49</v>
      </c>
      <c r="C15" s="13" t="s">
        <v>19</v>
      </c>
      <c r="D15" s="60">
        <v>179</v>
      </c>
      <c r="E15" s="62">
        <v>899</v>
      </c>
      <c r="F15" s="62">
        <v>368</v>
      </c>
      <c r="G15" s="71">
        <v>1429</v>
      </c>
      <c r="H15" s="54"/>
      <c r="I15" s="82">
        <v>914</v>
      </c>
      <c r="J15" s="82">
        <v>2628</v>
      </c>
      <c r="K15" s="16">
        <v>6418</v>
      </c>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row>
    <row r="16" spans="1:53" ht="15.75" thickBot="1" x14ac:dyDescent="0.3">
      <c r="A16" s="98" t="str">
        <f t="shared" si="0"/>
        <v>Data</v>
      </c>
      <c r="B16" s="7" t="s">
        <v>16</v>
      </c>
      <c r="C16" s="13" t="s">
        <v>19</v>
      </c>
      <c r="D16" s="72">
        <v>1828</v>
      </c>
      <c r="E16" s="73">
        <v>11821</v>
      </c>
      <c r="F16" s="65">
        <v>926</v>
      </c>
      <c r="G16" s="74">
        <v>71547</v>
      </c>
      <c r="H16" s="54"/>
      <c r="I16" s="83">
        <v>28971</v>
      </c>
      <c r="J16" s="83">
        <v>128429</v>
      </c>
      <c r="K16" s="16">
        <v>243523</v>
      </c>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row>
    <row r="17" spans="1:53" ht="15.75" thickBot="1" x14ac:dyDescent="0.3">
      <c r="A17" s="98" t="str">
        <f t="shared" si="0"/>
        <v>Data</v>
      </c>
      <c r="B17" s="49" t="s">
        <v>21</v>
      </c>
      <c r="C17" s="50"/>
      <c r="D17" s="51"/>
      <c r="E17" s="51"/>
      <c r="F17" s="51"/>
      <c r="G17" s="51"/>
      <c r="H17" s="52"/>
      <c r="I17" s="53"/>
      <c r="J17" s="53"/>
      <c r="K17" s="5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row>
    <row r="18" spans="1:53" ht="16.5" thickTop="1" thickBot="1" x14ac:dyDescent="0.3">
      <c r="A18" s="98" t="str">
        <f t="shared" si="0"/>
        <v>Data</v>
      </c>
      <c r="B18" s="7" t="s">
        <v>22</v>
      </c>
      <c r="C18" s="13" t="s">
        <v>19</v>
      </c>
      <c r="D18" s="75">
        <v>3451</v>
      </c>
      <c r="E18" s="76">
        <v>26767</v>
      </c>
      <c r="F18" s="76">
        <v>2891</v>
      </c>
      <c r="G18" s="77">
        <v>136673</v>
      </c>
      <c r="H18" s="44"/>
      <c r="I18" s="53"/>
      <c r="J18" s="53"/>
      <c r="K18" s="5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row>
    <row r="19" spans="1:53" ht="15.75" thickBot="1" x14ac:dyDescent="0.3">
      <c r="A19" s="98" t="str">
        <f t="shared" si="0"/>
        <v>Data</v>
      </c>
      <c r="B19" s="19" t="s">
        <v>23</v>
      </c>
      <c r="C19" s="20" t="s">
        <v>19</v>
      </c>
      <c r="D19" s="21">
        <v>8662</v>
      </c>
      <c r="E19" s="21">
        <v>70183</v>
      </c>
      <c r="F19" s="21">
        <v>5588</v>
      </c>
      <c r="G19" s="21">
        <v>227785</v>
      </c>
      <c r="H19" s="46"/>
      <c r="I19" s="46"/>
      <c r="J19" s="46"/>
      <c r="K19" s="46"/>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row>
    <row r="20" spans="1:53" ht="23.25" thickBot="1" x14ac:dyDescent="0.3">
      <c r="A20" s="98" t="str">
        <f t="shared" si="0"/>
        <v>Data</v>
      </c>
      <c r="B20" s="4" t="s">
        <v>7</v>
      </c>
      <c r="C20" s="5" t="s">
        <v>3</v>
      </c>
      <c r="D20" s="11" t="s">
        <v>14</v>
      </c>
      <c r="E20" s="11" t="s">
        <v>15</v>
      </c>
      <c r="F20" s="11" t="s">
        <v>49</v>
      </c>
      <c r="G20" s="11" t="s">
        <v>16</v>
      </c>
      <c r="H20" s="12"/>
      <c r="I20" s="5"/>
      <c r="J20" s="5" t="s">
        <v>6</v>
      </c>
      <c r="K20" s="12" t="s">
        <v>4</v>
      </c>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row>
    <row r="21" spans="1:53" ht="16.5" thickTop="1" thickBot="1" x14ac:dyDescent="0.3">
      <c r="A21" s="98" t="str">
        <f t="shared" si="0"/>
        <v>Data</v>
      </c>
      <c r="B21" s="7" t="s">
        <v>24</v>
      </c>
      <c r="C21" s="13" t="s">
        <v>25</v>
      </c>
      <c r="D21" s="67">
        <v>2604</v>
      </c>
      <c r="E21" s="68">
        <v>9841</v>
      </c>
      <c r="F21" s="68">
        <v>28412</v>
      </c>
      <c r="G21" s="78">
        <v>34422</v>
      </c>
      <c r="H21" s="44"/>
      <c r="I21" s="45"/>
      <c r="J21" s="14">
        <v>9853</v>
      </c>
      <c r="K21" s="16">
        <v>85132</v>
      </c>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row>
    <row r="22" spans="1:53" ht="15.75" thickBot="1" x14ac:dyDescent="0.3">
      <c r="A22" s="98" t="str">
        <f t="shared" si="0"/>
        <v>Data</v>
      </c>
      <c r="B22" s="7" t="s">
        <v>26</v>
      </c>
      <c r="C22" s="13" t="s">
        <v>25</v>
      </c>
      <c r="D22" s="60">
        <v>131</v>
      </c>
      <c r="E22" s="62">
        <v>5</v>
      </c>
      <c r="F22" s="62">
        <v>16</v>
      </c>
      <c r="G22" s="63">
        <v>176</v>
      </c>
      <c r="H22" s="44"/>
      <c r="I22" s="45"/>
      <c r="J22" s="8">
        <v>9</v>
      </c>
      <c r="K22" s="22">
        <v>338</v>
      </c>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row>
    <row r="23" spans="1:53" ht="15.75" thickBot="1" x14ac:dyDescent="0.3">
      <c r="A23" s="98" t="str">
        <f t="shared" si="0"/>
        <v>Data</v>
      </c>
      <c r="B23" s="7" t="s">
        <v>27</v>
      </c>
      <c r="C23" s="13" t="s">
        <v>25</v>
      </c>
      <c r="D23" s="64">
        <v>20.399999999999999</v>
      </c>
      <c r="E23" s="65">
        <v>3.1</v>
      </c>
      <c r="F23" s="65">
        <v>0.4</v>
      </c>
      <c r="G23" s="79">
        <v>2.2000000000000002</v>
      </c>
      <c r="H23" s="47"/>
      <c r="I23" s="48"/>
      <c r="J23" s="8">
        <v>1.1000000000000001</v>
      </c>
      <c r="K23" s="22">
        <v>27.2</v>
      </c>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row>
    <row r="24" spans="1:53" x14ac:dyDescent="0.25">
      <c r="A24" s="98" t="str">
        <f t="shared" si="0"/>
        <v>Data</v>
      </c>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row>
    <row r="25" spans="1:53" x14ac:dyDescent="0.25">
      <c r="A25" s="86" t="s">
        <v>62</v>
      </c>
      <c r="B25" s="86" t="s">
        <v>51</v>
      </c>
      <c r="C25" s="42"/>
      <c r="D25" s="42"/>
      <c r="E25" s="42"/>
      <c r="F25" s="42"/>
      <c r="G25" s="42"/>
      <c r="H25" s="42"/>
      <c r="I25" s="42"/>
      <c r="J25" s="42"/>
      <c r="K25" s="42"/>
      <c r="L25" s="42"/>
      <c r="M25" s="42"/>
      <c r="N25" s="42"/>
      <c r="O25" s="42"/>
      <c r="P25" s="42"/>
      <c r="Q25" s="42"/>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row>
    <row r="26" spans="1:53" x14ac:dyDescent="0.25">
      <c r="A26" s="98" t="str">
        <f>A25</f>
        <v>Re 1</v>
      </c>
      <c r="B26" s="84" t="s">
        <v>35</v>
      </c>
      <c r="C26" s="85"/>
      <c r="D26" s="85"/>
      <c r="E26" s="85"/>
      <c r="F26" s="85"/>
      <c r="G26" s="85"/>
      <c r="H26" s="85"/>
      <c r="I26" s="85"/>
      <c r="J26" s="85"/>
      <c r="K26" s="85"/>
      <c r="L26" s="85"/>
      <c r="M26" s="85"/>
      <c r="N26" s="85"/>
      <c r="O26" s="85"/>
      <c r="P26" s="85"/>
      <c r="Q26" s="85"/>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row>
    <row r="27" spans="1:53" ht="15.75" thickBot="1" x14ac:dyDescent="0.3">
      <c r="A27" s="98" t="str">
        <f t="shared" ref="A27:A64" si="1">A26</f>
        <v>Re 1</v>
      </c>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row>
    <row r="28" spans="1:53" x14ac:dyDescent="0.25">
      <c r="A28" s="98" t="str">
        <f t="shared" si="1"/>
        <v>Re 1</v>
      </c>
      <c r="B28" s="1" t="s">
        <v>0</v>
      </c>
      <c r="C28" s="2"/>
      <c r="D28" s="3"/>
      <c r="E28" s="3" t="s">
        <v>1</v>
      </c>
      <c r="F28" s="3"/>
      <c r="G28" s="2"/>
      <c r="H28" s="3" t="s">
        <v>12</v>
      </c>
      <c r="I28" s="2"/>
      <c r="J28" s="2" t="s">
        <v>13</v>
      </c>
      <c r="K28" s="3" t="s">
        <v>4</v>
      </c>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row>
    <row r="29" spans="1:53" ht="23.25" thickBot="1" x14ac:dyDescent="0.3">
      <c r="A29" s="98" t="str">
        <f t="shared" si="1"/>
        <v>Re 1</v>
      </c>
      <c r="B29" s="4" t="s">
        <v>2</v>
      </c>
      <c r="C29" s="5" t="s">
        <v>3</v>
      </c>
      <c r="D29" s="11" t="s">
        <v>14</v>
      </c>
      <c r="E29" s="11" t="s">
        <v>15</v>
      </c>
      <c r="F29" s="11" t="s">
        <v>49</v>
      </c>
      <c r="G29" s="11" t="s">
        <v>16</v>
      </c>
      <c r="H29" s="11" t="s">
        <v>17</v>
      </c>
      <c r="I29" s="5" t="s">
        <v>18</v>
      </c>
      <c r="J29" s="5" t="s">
        <v>6</v>
      </c>
      <c r="K29" s="12" t="s">
        <v>4</v>
      </c>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row>
    <row r="30" spans="1:53" ht="15.75" thickBot="1" x14ac:dyDescent="0.3">
      <c r="A30" s="98" t="str">
        <f t="shared" si="1"/>
        <v>Re 1</v>
      </c>
      <c r="B30" s="7" t="s">
        <v>14</v>
      </c>
      <c r="C30" s="13" t="s">
        <v>19</v>
      </c>
      <c r="D30" s="14">
        <f>D7*M30</f>
        <v>8653</v>
      </c>
      <c r="E30" s="8">
        <f>E7*N30</f>
        <v>0</v>
      </c>
      <c r="F30" s="8">
        <f>F7*O30</f>
        <v>0</v>
      </c>
      <c r="G30" s="13">
        <f>G7*P30</f>
        <v>0</v>
      </c>
      <c r="H30" s="15">
        <f>H7</f>
        <v>1877</v>
      </c>
      <c r="I30" s="44"/>
      <c r="J30" s="45"/>
      <c r="K30" s="16">
        <f>SUM(D30:J30)</f>
        <v>10530</v>
      </c>
      <c r="L30" s="43"/>
      <c r="M30" s="10">
        <v>1</v>
      </c>
      <c r="N30" s="10">
        <v>0</v>
      </c>
      <c r="O30" s="10">
        <v>0</v>
      </c>
      <c r="P30" s="10">
        <v>0</v>
      </c>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row>
    <row r="31" spans="1:53" ht="15.75" thickBot="1" x14ac:dyDescent="0.3">
      <c r="A31" s="98" t="str">
        <f t="shared" si="1"/>
        <v>Re 1</v>
      </c>
      <c r="B31" s="7" t="s">
        <v>15</v>
      </c>
      <c r="C31" s="13" t="s">
        <v>19</v>
      </c>
      <c r="D31" s="8">
        <f>D8*M31</f>
        <v>0</v>
      </c>
      <c r="E31" s="14">
        <f>E8*N31</f>
        <v>69545</v>
      </c>
      <c r="F31" s="8">
        <f>F8*O31</f>
        <v>0</v>
      </c>
      <c r="G31" s="13">
        <f>G8*P31</f>
        <v>0</v>
      </c>
      <c r="H31" s="15">
        <f>H8</f>
        <v>48440</v>
      </c>
      <c r="I31" s="44"/>
      <c r="J31" s="45"/>
      <c r="K31" s="16">
        <f>SUM(D31:J31)</f>
        <v>117985</v>
      </c>
      <c r="L31" s="43"/>
      <c r="M31" s="10">
        <v>0</v>
      </c>
      <c r="N31" s="10">
        <v>1</v>
      </c>
      <c r="O31" s="10">
        <v>0</v>
      </c>
      <c r="P31" s="10">
        <v>0</v>
      </c>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row>
    <row r="32" spans="1:53" ht="15.75" thickBot="1" x14ac:dyDescent="0.3">
      <c r="A32" s="98" t="str">
        <f t="shared" si="1"/>
        <v>Re 1</v>
      </c>
      <c r="B32" s="7" t="s">
        <v>49</v>
      </c>
      <c r="C32" s="13" t="s">
        <v>19</v>
      </c>
      <c r="D32" s="8">
        <f>D9*M32</f>
        <v>0</v>
      </c>
      <c r="E32" s="8">
        <f>E9*N32</f>
        <v>0</v>
      </c>
      <c r="F32" s="14">
        <f>F9*O32</f>
        <v>5573</v>
      </c>
      <c r="G32" s="13">
        <f>G9*P32</f>
        <v>0</v>
      </c>
      <c r="H32" s="13">
        <f>H9</f>
        <v>151</v>
      </c>
      <c r="I32" s="44"/>
      <c r="J32" s="45"/>
      <c r="K32" s="16">
        <f>SUM(D32:J32)</f>
        <v>5724</v>
      </c>
      <c r="L32" s="43"/>
      <c r="M32" s="10">
        <v>0</v>
      </c>
      <c r="N32" s="10">
        <v>0</v>
      </c>
      <c r="O32" s="10">
        <v>1</v>
      </c>
      <c r="P32" s="10">
        <v>0</v>
      </c>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row>
    <row r="33" spans="1:53" ht="15.75" thickBot="1" x14ac:dyDescent="0.3">
      <c r="A33" s="98" t="str">
        <f t="shared" si="1"/>
        <v>Re 1</v>
      </c>
      <c r="B33" s="7" t="s">
        <v>16</v>
      </c>
      <c r="C33" s="13" t="s">
        <v>19</v>
      </c>
      <c r="D33" s="17">
        <f>D10*M33</f>
        <v>0</v>
      </c>
      <c r="E33" s="17">
        <f>E10*N33</f>
        <v>0</v>
      </c>
      <c r="F33" s="17">
        <f>F10*O33</f>
        <v>0</v>
      </c>
      <c r="G33" s="18">
        <f>G10*P33</f>
        <v>226807</v>
      </c>
      <c r="H33" s="18">
        <f>H10</f>
        <v>16378</v>
      </c>
      <c r="I33" s="44"/>
      <c r="J33" s="45"/>
      <c r="K33" s="16">
        <f>SUM(D33:J33)</f>
        <v>243185</v>
      </c>
      <c r="L33" s="43"/>
      <c r="M33" s="10">
        <v>0</v>
      </c>
      <c r="N33" s="10">
        <v>0</v>
      </c>
      <c r="O33" s="10">
        <v>0</v>
      </c>
      <c r="P33" s="10">
        <v>1</v>
      </c>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row>
    <row r="34" spans="1:53" ht="15.75" thickBot="1" x14ac:dyDescent="0.3">
      <c r="A34" s="98" t="str">
        <f t="shared" si="1"/>
        <v>Re 1</v>
      </c>
      <c r="B34" s="19" t="s">
        <v>20</v>
      </c>
      <c r="C34" s="20" t="s">
        <v>19</v>
      </c>
      <c r="D34" s="21">
        <f>SUM(D30:D33)</f>
        <v>8653</v>
      </c>
      <c r="E34" s="21">
        <f>SUM(E30:E33)</f>
        <v>69545</v>
      </c>
      <c r="F34" s="21">
        <f>SUM(F30:F33)</f>
        <v>5573</v>
      </c>
      <c r="G34" s="21">
        <f>SUM(G30:G33)</f>
        <v>226807</v>
      </c>
      <c r="H34" s="46"/>
      <c r="I34" s="46"/>
      <c r="J34" s="46"/>
      <c r="K34" s="46"/>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row>
    <row r="35" spans="1:53" ht="15.75" thickBot="1" x14ac:dyDescent="0.3">
      <c r="A35" s="98" t="str">
        <f t="shared" si="1"/>
        <v>Re 1</v>
      </c>
      <c r="B35" s="9" t="s">
        <v>5</v>
      </c>
      <c r="C35" s="6"/>
      <c r="D35" s="23"/>
      <c r="E35" s="23"/>
      <c r="F35" s="23"/>
      <c r="G35" s="23"/>
      <c r="H35" s="12"/>
      <c r="I35" s="23"/>
      <c r="J35" s="23"/>
      <c r="K35" s="6"/>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row>
    <row r="36" spans="1:53" ht="15.75" thickBot="1" x14ac:dyDescent="0.3">
      <c r="A36" s="98" t="str">
        <f t="shared" si="1"/>
        <v>Re 1</v>
      </c>
      <c r="B36" s="7" t="s">
        <v>14</v>
      </c>
      <c r="C36" s="13" t="s">
        <v>19</v>
      </c>
      <c r="D36" s="14">
        <f>D13-D7*M36</f>
        <v>1247</v>
      </c>
      <c r="E36" s="14">
        <f>E13-E7*N36</f>
        <v>5718</v>
      </c>
      <c r="F36" s="8">
        <f>F13-F7*O36</f>
        <v>58</v>
      </c>
      <c r="G36" s="13">
        <f>G13-G7*P36</f>
        <v>480</v>
      </c>
      <c r="H36" s="54"/>
      <c r="I36" s="15">
        <f>I13</f>
        <v>1980</v>
      </c>
      <c r="J36" s="15">
        <f>J13</f>
        <v>1048</v>
      </c>
      <c r="K36" s="16">
        <f>SUM(D36:J36)</f>
        <v>10531</v>
      </c>
      <c r="L36" s="43"/>
      <c r="M36" s="10">
        <f t="shared" ref="M36:P39" si="2">1-M30</f>
        <v>0</v>
      </c>
      <c r="N36" s="10">
        <f t="shared" si="2"/>
        <v>1</v>
      </c>
      <c r="O36" s="10">
        <f t="shared" si="2"/>
        <v>1</v>
      </c>
      <c r="P36" s="10">
        <f t="shared" si="2"/>
        <v>1</v>
      </c>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row>
    <row r="37" spans="1:53" ht="15.75" thickBot="1" x14ac:dyDescent="0.3">
      <c r="A37" s="98" t="str">
        <f t="shared" si="1"/>
        <v>Re 1</v>
      </c>
      <c r="B37" s="7" t="s">
        <v>15</v>
      </c>
      <c r="C37" s="13" t="s">
        <v>19</v>
      </c>
      <c r="D37" s="14">
        <f>D14-D8*M37</f>
        <v>1948</v>
      </c>
      <c r="E37" s="14">
        <f>E14-E8*N37</f>
        <v>24672</v>
      </c>
      <c r="F37" s="14">
        <f>F14-F8*O37</f>
        <v>1345</v>
      </c>
      <c r="G37" s="15">
        <f>G14-G8*P37</f>
        <v>17362</v>
      </c>
      <c r="H37" s="54"/>
      <c r="I37" s="15">
        <f>I14</f>
        <v>48488</v>
      </c>
      <c r="J37" s="15">
        <f>J14</f>
        <v>24170</v>
      </c>
      <c r="K37" s="16">
        <f>SUM(D37:J37)</f>
        <v>117985</v>
      </c>
      <c r="L37" s="43"/>
      <c r="M37" s="10">
        <f t="shared" si="2"/>
        <v>1</v>
      </c>
      <c r="N37" s="10">
        <f t="shared" si="2"/>
        <v>0</v>
      </c>
      <c r="O37" s="10">
        <f t="shared" si="2"/>
        <v>1</v>
      </c>
      <c r="P37" s="10">
        <f t="shared" si="2"/>
        <v>1</v>
      </c>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row>
    <row r="38" spans="1:53" ht="15.75" thickBot="1" x14ac:dyDescent="0.3">
      <c r="A38" s="98" t="str">
        <f t="shared" si="1"/>
        <v>Re 1</v>
      </c>
      <c r="B38" s="7" t="s">
        <v>49</v>
      </c>
      <c r="C38" s="13" t="s">
        <v>19</v>
      </c>
      <c r="D38" s="8">
        <f>D15-D9*M38</f>
        <v>179</v>
      </c>
      <c r="E38" s="8">
        <f>E15-E9*N38</f>
        <v>890</v>
      </c>
      <c r="F38" s="8">
        <f>F15-F9*O38</f>
        <v>368</v>
      </c>
      <c r="G38" s="15">
        <f>G15-G9*P38</f>
        <v>744</v>
      </c>
      <c r="H38" s="54"/>
      <c r="I38" s="13">
        <f>I15</f>
        <v>914</v>
      </c>
      <c r="J38" s="15">
        <f>J15</f>
        <v>2628</v>
      </c>
      <c r="K38" s="16">
        <f>SUM(D38:J38)</f>
        <v>5723</v>
      </c>
      <c r="L38" s="43"/>
      <c r="M38" s="10">
        <f t="shared" si="2"/>
        <v>1</v>
      </c>
      <c r="N38" s="10">
        <f t="shared" si="2"/>
        <v>1</v>
      </c>
      <c r="O38" s="10">
        <f t="shared" si="2"/>
        <v>0</v>
      </c>
      <c r="P38" s="10">
        <f t="shared" si="2"/>
        <v>1</v>
      </c>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row>
    <row r="39" spans="1:53" ht="15.75" thickBot="1" x14ac:dyDescent="0.3">
      <c r="A39" s="98" t="str">
        <f t="shared" si="1"/>
        <v>Re 1</v>
      </c>
      <c r="B39" s="7" t="s">
        <v>16</v>
      </c>
      <c r="C39" s="13" t="s">
        <v>19</v>
      </c>
      <c r="D39" s="24">
        <f>D16-D10*M39</f>
        <v>1828</v>
      </c>
      <c r="E39" s="24">
        <f>E16-E10*N39</f>
        <v>11499</v>
      </c>
      <c r="F39" s="17">
        <f>F16-F10*O39</f>
        <v>911</v>
      </c>
      <c r="G39" s="18">
        <f>G16-G10*P39</f>
        <v>71547</v>
      </c>
      <c r="H39" s="54"/>
      <c r="I39" s="18">
        <f>I16</f>
        <v>28971</v>
      </c>
      <c r="J39" s="18">
        <f>J16</f>
        <v>128429</v>
      </c>
      <c r="K39" s="16">
        <f>SUM(D39:J39)</f>
        <v>243185</v>
      </c>
      <c r="L39" s="43"/>
      <c r="M39" s="10">
        <f t="shared" si="2"/>
        <v>1</v>
      </c>
      <c r="N39" s="10">
        <f t="shared" si="2"/>
        <v>1</v>
      </c>
      <c r="O39" s="10">
        <f t="shared" si="2"/>
        <v>1</v>
      </c>
      <c r="P39" s="10">
        <f t="shared" si="2"/>
        <v>0</v>
      </c>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row>
    <row r="40" spans="1:53" ht="15.75" thickBot="1" x14ac:dyDescent="0.3">
      <c r="A40" s="98" t="str">
        <f t="shared" si="1"/>
        <v>Re 1</v>
      </c>
      <c r="B40" s="49" t="s">
        <v>21</v>
      </c>
      <c r="C40" s="50"/>
      <c r="D40" s="51"/>
      <c r="E40" s="51"/>
      <c r="F40" s="51"/>
      <c r="G40" s="51"/>
      <c r="H40" s="52"/>
      <c r="I40" s="53"/>
      <c r="J40" s="53"/>
      <c r="K40" s="5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row>
    <row r="41" spans="1:53" ht="15.75" thickBot="1" x14ac:dyDescent="0.3">
      <c r="A41" s="98" t="str">
        <f t="shared" si="1"/>
        <v>Re 1</v>
      </c>
      <c r="B41" s="7" t="s">
        <v>22</v>
      </c>
      <c r="C41" s="13" t="s">
        <v>19</v>
      </c>
      <c r="D41" s="24">
        <f>D18</f>
        <v>3451</v>
      </c>
      <c r="E41" s="24">
        <f>E18</f>
        <v>26767</v>
      </c>
      <c r="F41" s="24">
        <f>F18</f>
        <v>2891</v>
      </c>
      <c r="G41" s="18">
        <f>G18</f>
        <v>136673</v>
      </c>
      <c r="H41" s="44"/>
      <c r="I41" s="44"/>
      <c r="J41" s="44"/>
      <c r="K41" s="44"/>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row>
    <row r="42" spans="1:53" ht="15.75" thickBot="1" x14ac:dyDescent="0.3">
      <c r="A42" s="98" t="str">
        <f t="shared" si="1"/>
        <v>Re 1</v>
      </c>
      <c r="B42" s="19" t="s">
        <v>23</v>
      </c>
      <c r="C42" s="20" t="s">
        <v>19</v>
      </c>
      <c r="D42" s="21">
        <f>SUM(D36:D41)</f>
        <v>8653</v>
      </c>
      <c r="E42" s="21">
        <f>SUM(E36:E41)</f>
        <v>69546</v>
      </c>
      <c r="F42" s="21">
        <f>SUM(F36:F41)</f>
        <v>5573</v>
      </c>
      <c r="G42" s="21">
        <f>SUM(G36:G41)</f>
        <v>226806</v>
      </c>
      <c r="H42" s="46"/>
      <c r="I42" s="46"/>
      <c r="J42" s="46"/>
      <c r="K42" s="46"/>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row>
    <row r="43" spans="1:53" ht="23.25" thickBot="1" x14ac:dyDescent="0.3">
      <c r="A43" s="98" t="str">
        <f t="shared" si="1"/>
        <v>Re 1</v>
      </c>
      <c r="B43" s="4" t="s">
        <v>7</v>
      </c>
      <c r="C43" s="5" t="s">
        <v>3</v>
      </c>
      <c r="D43" s="11" t="s">
        <v>14</v>
      </c>
      <c r="E43" s="11" t="s">
        <v>15</v>
      </c>
      <c r="F43" s="11" t="s">
        <v>49</v>
      </c>
      <c r="G43" s="11" t="s">
        <v>16</v>
      </c>
      <c r="H43" s="12"/>
      <c r="I43" s="5"/>
      <c r="J43" s="5" t="s">
        <v>6</v>
      </c>
      <c r="K43" s="12" t="s">
        <v>4</v>
      </c>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row>
    <row r="44" spans="1:53" ht="15.75" thickBot="1" x14ac:dyDescent="0.3">
      <c r="A44" s="98" t="str">
        <f t="shared" si="1"/>
        <v>Re 1</v>
      </c>
      <c r="B44" s="7" t="s">
        <v>37</v>
      </c>
      <c r="C44" s="13" t="s">
        <v>25</v>
      </c>
      <c r="D44" s="14">
        <f>D21</f>
        <v>2604</v>
      </c>
      <c r="E44" s="14">
        <f>E21</f>
        <v>9841</v>
      </c>
      <c r="F44" s="14">
        <f>F21</f>
        <v>28412</v>
      </c>
      <c r="G44" s="15">
        <f>G21</f>
        <v>34422</v>
      </c>
      <c r="H44" s="44"/>
      <c r="I44" s="45"/>
      <c r="J44" s="14">
        <f>J21</f>
        <v>9853</v>
      </c>
      <c r="K44" s="16">
        <f>SUM(D44:J44)</f>
        <v>85132</v>
      </c>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row>
    <row r="45" spans="1:53" ht="15.75" thickBot="1" x14ac:dyDescent="0.3">
      <c r="A45" s="98" t="str">
        <f t="shared" si="1"/>
        <v>Re 1</v>
      </c>
      <c r="B45" s="7" t="s">
        <v>26</v>
      </c>
      <c r="C45" s="13" t="s">
        <v>25</v>
      </c>
      <c r="D45" s="8">
        <f>D22</f>
        <v>131</v>
      </c>
      <c r="E45" s="8">
        <f>E22</f>
        <v>5</v>
      </c>
      <c r="F45" s="8">
        <f>F22</f>
        <v>16</v>
      </c>
      <c r="G45" s="13">
        <f>G22</f>
        <v>176</v>
      </c>
      <c r="H45" s="44"/>
      <c r="I45" s="45"/>
      <c r="J45" s="94">
        <f>J22</f>
        <v>9</v>
      </c>
      <c r="K45" s="22">
        <f>SUM(D45:J45)</f>
        <v>337</v>
      </c>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row>
    <row r="46" spans="1:53" ht="15.75" thickBot="1" x14ac:dyDescent="0.3">
      <c r="A46" s="98" t="str">
        <f t="shared" si="1"/>
        <v>Re 1</v>
      </c>
      <c r="B46" s="7" t="s">
        <v>27</v>
      </c>
      <c r="C46" s="13" t="s">
        <v>25</v>
      </c>
      <c r="D46" s="17">
        <f>D23</f>
        <v>20.399999999999999</v>
      </c>
      <c r="E46" s="17">
        <f>E23</f>
        <v>3.1</v>
      </c>
      <c r="F46" s="17">
        <f>F23</f>
        <v>0.4</v>
      </c>
      <c r="G46" s="25">
        <f>G23</f>
        <v>2.2000000000000002</v>
      </c>
      <c r="H46" s="47"/>
      <c r="I46" s="48"/>
      <c r="J46" s="8">
        <f>J23</f>
        <v>1.1000000000000001</v>
      </c>
      <c r="K46" s="22">
        <f>SUM(D46:J46)</f>
        <v>27.2</v>
      </c>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row>
    <row r="47" spans="1:53" x14ac:dyDescent="0.25">
      <c r="A47" s="98" t="str">
        <f t="shared" si="1"/>
        <v>Re 1</v>
      </c>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row>
    <row r="48" spans="1:53" x14ac:dyDescent="0.25">
      <c r="A48" s="98" t="str">
        <f t="shared" si="1"/>
        <v>Re 1</v>
      </c>
      <c r="B48" s="87" t="s">
        <v>36</v>
      </c>
      <c r="C48" s="85"/>
      <c r="D48" s="85"/>
      <c r="E48" s="85"/>
      <c r="F48" s="85"/>
      <c r="G48" s="85"/>
      <c r="H48" s="85"/>
      <c r="I48" s="85"/>
      <c r="J48" s="85"/>
      <c r="K48" s="85"/>
      <c r="L48" s="85"/>
      <c r="M48" s="85"/>
      <c r="N48" s="85"/>
      <c r="O48" s="85"/>
      <c r="P48" s="85"/>
      <c r="Q48" s="85"/>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row>
    <row r="49" spans="1:53" ht="15.75" thickBot="1" x14ac:dyDescent="0.3">
      <c r="A49" s="98" t="str">
        <f t="shared" si="1"/>
        <v>Re 1</v>
      </c>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row>
    <row r="50" spans="1:53" x14ac:dyDescent="0.25">
      <c r="A50" s="98" t="str">
        <f t="shared" si="1"/>
        <v>Re 1</v>
      </c>
      <c r="B50" s="1" t="s">
        <v>0</v>
      </c>
      <c r="C50" s="2"/>
      <c r="D50" s="3"/>
      <c r="E50" s="3" t="s">
        <v>1</v>
      </c>
      <c r="F50" s="3"/>
      <c r="G50" s="2"/>
      <c r="H50" s="43"/>
      <c r="I50" s="43"/>
      <c r="J50" s="30" t="s">
        <v>13</v>
      </c>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row>
    <row r="51" spans="1:53" ht="23.25" thickBot="1" x14ac:dyDescent="0.3">
      <c r="A51" s="98" t="str">
        <f t="shared" si="1"/>
        <v>Re 1</v>
      </c>
      <c r="B51" s="4"/>
      <c r="C51" s="5" t="s">
        <v>3</v>
      </c>
      <c r="D51" s="11" t="s">
        <v>14</v>
      </c>
      <c r="E51" s="11" t="s">
        <v>15</v>
      </c>
      <c r="F51" s="11" t="s">
        <v>49</v>
      </c>
      <c r="G51" s="11" t="s">
        <v>16</v>
      </c>
      <c r="H51" s="43"/>
      <c r="I51" s="43"/>
      <c r="J51" s="31" t="s">
        <v>28</v>
      </c>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row>
    <row r="52" spans="1:53" ht="16.5" thickTop="1" thickBot="1" x14ac:dyDescent="0.3">
      <c r="A52" s="98" t="str">
        <f t="shared" si="1"/>
        <v>Re 1</v>
      </c>
      <c r="B52" s="7" t="s">
        <v>14</v>
      </c>
      <c r="C52" s="13" t="s">
        <v>19</v>
      </c>
      <c r="D52" s="26">
        <f>D36/D$34</f>
        <v>0.14411186871605225</v>
      </c>
      <c r="E52" s="26">
        <f t="shared" ref="E52:G52" si="3">E36/E$34</f>
        <v>8.2220145229707386E-2</v>
      </c>
      <c r="F52" s="26">
        <f t="shared" si="3"/>
        <v>1.040732101202225E-2</v>
      </c>
      <c r="G52" s="27">
        <f t="shared" si="3"/>
        <v>2.1163367973651608E-3</v>
      </c>
      <c r="H52" s="43"/>
      <c r="I52" s="43"/>
      <c r="J52" s="32">
        <f>I36+J36</f>
        <v>3028</v>
      </c>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row>
    <row r="53" spans="1:53" ht="15.75" thickBot="1" x14ac:dyDescent="0.3">
      <c r="A53" s="98" t="str">
        <f t="shared" si="1"/>
        <v>Re 1</v>
      </c>
      <c r="B53" s="7" t="s">
        <v>15</v>
      </c>
      <c r="C53" s="13" t="s">
        <v>19</v>
      </c>
      <c r="D53" s="26">
        <f t="shared" ref="D53:G57" si="4">D37/D$34</f>
        <v>0.22512423436958282</v>
      </c>
      <c r="E53" s="26">
        <f t="shared" si="4"/>
        <v>0.35476310302681718</v>
      </c>
      <c r="F53" s="26">
        <f t="shared" si="4"/>
        <v>0.24134218553741252</v>
      </c>
      <c r="G53" s="27">
        <f t="shared" si="4"/>
        <v>7.6549665574695669E-2</v>
      </c>
      <c r="H53" s="43"/>
      <c r="I53" s="43"/>
      <c r="J53" s="33">
        <f>I37+J37</f>
        <v>72658</v>
      </c>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row>
    <row r="54" spans="1:53" ht="15.75" thickBot="1" x14ac:dyDescent="0.3">
      <c r="A54" s="98" t="str">
        <f t="shared" si="1"/>
        <v>Re 1</v>
      </c>
      <c r="B54" s="7" t="s">
        <v>49</v>
      </c>
      <c r="C54" s="13" t="s">
        <v>19</v>
      </c>
      <c r="D54" s="26">
        <f t="shared" si="4"/>
        <v>2.0686467121229631E-2</v>
      </c>
      <c r="E54" s="26">
        <f t="shared" si="4"/>
        <v>1.2797469264504997E-2</v>
      </c>
      <c r="F54" s="26">
        <f t="shared" si="4"/>
        <v>6.603265745558945E-2</v>
      </c>
      <c r="G54" s="27">
        <f t="shared" si="4"/>
        <v>3.2803220359159989E-3</v>
      </c>
      <c r="H54" s="43"/>
      <c r="I54" s="43"/>
      <c r="J54" s="41">
        <f>I38+J38</f>
        <v>3542</v>
      </c>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row>
    <row r="55" spans="1:53" ht="15.75" thickBot="1" x14ac:dyDescent="0.3">
      <c r="A55" s="98" t="str">
        <f t="shared" si="1"/>
        <v>Re 1</v>
      </c>
      <c r="B55" s="7" t="s">
        <v>16</v>
      </c>
      <c r="C55" s="13" t="s">
        <v>19</v>
      </c>
      <c r="D55" s="28">
        <f t="shared" si="4"/>
        <v>0.21125621171847914</v>
      </c>
      <c r="E55" s="28">
        <f t="shared" si="4"/>
        <v>0.16534617873319432</v>
      </c>
      <c r="F55" s="28">
        <f t="shared" si="4"/>
        <v>0.16346671451641845</v>
      </c>
      <c r="G55" s="29">
        <f t="shared" si="4"/>
        <v>0.31545322675226073</v>
      </c>
      <c r="H55" s="43"/>
      <c r="I55" s="43"/>
      <c r="J55" s="34">
        <f>I39+J39</f>
        <v>157400</v>
      </c>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row>
    <row r="56" spans="1:53" ht="15.75" thickBot="1" x14ac:dyDescent="0.3">
      <c r="A56" s="98" t="str">
        <f t="shared" si="1"/>
        <v>Re 1</v>
      </c>
      <c r="B56" s="49" t="s">
        <v>21</v>
      </c>
      <c r="C56" s="50"/>
      <c r="D56" s="51"/>
      <c r="E56" s="51"/>
      <c r="F56" s="51"/>
      <c r="G56" s="51"/>
      <c r="H56" s="43"/>
      <c r="I56" s="43"/>
      <c r="J56" s="5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row>
    <row r="57" spans="1:53" ht="15.75" thickBot="1" x14ac:dyDescent="0.3">
      <c r="A57" s="98" t="str">
        <f t="shared" si="1"/>
        <v>Re 1</v>
      </c>
      <c r="B57" s="7" t="s">
        <v>22</v>
      </c>
      <c r="C57" s="13" t="s">
        <v>19</v>
      </c>
      <c r="D57" s="28">
        <f t="shared" si="4"/>
        <v>0.3988212180746562</v>
      </c>
      <c r="E57" s="28">
        <f t="shared" si="4"/>
        <v>0.38488748292472502</v>
      </c>
      <c r="F57" s="28">
        <f t="shared" si="4"/>
        <v>0.51875112147855729</v>
      </c>
      <c r="G57" s="29">
        <f t="shared" si="4"/>
        <v>0.60259603980476795</v>
      </c>
      <c r="H57" s="44"/>
      <c r="I57" s="43"/>
      <c r="J57" s="5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row>
    <row r="58" spans="1:53" ht="15.75" thickBot="1" x14ac:dyDescent="0.3">
      <c r="A58" s="98" t="str">
        <f t="shared" si="1"/>
        <v>Re 1</v>
      </c>
      <c r="B58" s="19" t="s">
        <v>23</v>
      </c>
      <c r="C58" s="20" t="s">
        <v>19</v>
      </c>
      <c r="D58" s="35">
        <f>SUM(D52:D57)</f>
        <v>1</v>
      </c>
      <c r="E58" s="35">
        <f>SUM(E52:E57)</f>
        <v>1.0000143791789489</v>
      </c>
      <c r="F58" s="35">
        <f>SUM(F52:F57)</f>
        <v>1</v>
      </c>
      <c r="G58" s="35">
        <f>SUM(G52:G57)</f>
        <v>0.99999559096500557</v>
      </c>
      <c r="H58" s="44"/>
      <c r="I58" s="43"/>
      <c r="J58" s="5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row>
    <row r="59" spans="1:53" ht="15.75" thickBot="1" x14ac:dyDescent="0.3">
      <c r="A59" s="98" t="str">
        <f t="shared" si="1"/>
        <v>Re 1</v>
      </c>
      <c r="B59" s="4" t="s">
        <v>7</v>
      </c>
      <c r="C59" s="5" t="s">
        <v>3</v>
      </c>
      <c r="D59" s="11"/>
      <c r="E59" s="11"/>
      <c r="F59" s="11"/>
      <c r="G59" s="11"/>
      <c r="H59" s="44"/>
      <c r="I59" s="44"/>
      <c r="J59" s="36" t="s">
        <v>6</v>
      </c>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row>
    <row r="60" spans="1:53" ht="15.75" thickBot="1" x14ac:dyDescent="0.3">
      <c r="A60" s="98" t="str">
        <f t="shared" si="1"/>
        <v>Re 1</v>
      </c>
      <c r="B60" s="7" t="s">
        <v>37</v>
      </c>
      <c r="C60" s="13" t="s">
        <v>25</v>
      </c>
      <c r="D60" s="26">
        <f t="shared" ref="D60:G62" si="5">D44/D$34</f>
        <v>0.30093609152894951</v>
      </c>
      <c r="E60" s="26">
        <f t="shared" si="5"/>
        <v>0.14150550003594795</v>
      </c>
      <c r="F60" s="26">
        <f t="shared" si="5"/>
        <v>5.0981518033375206</v>
      </c>
      <c r="G60" s="27">
        <f t="shared" si="5"/>
        <v>0.15176780258104908</v>
      </c>
      <c r="H60" s="44"/>
      <c r="I60" s="44"/>
      <c r="J60" s="37">
        <f>J44</f>
        <v>9853</v>
      </c>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row>
    <row r="61" spans="1:53" ht="15.75" thickBot="1" x14ac:dyDescent="0.3">
      <c r="A61" s="98" t="str">
        <f t="shared" si="1"/>
        <v>Re 1</v>
      </c>
      <c r="B61" s="7" t="s">
        <v>26</v>
      </c>
      <c r="C61" s="13" t="s">
        <v>25</v>
      </c>
      <c r="D61" s="26">
        <f t="shared" si="5"/>
        <v>1.5139258060788165E-2</v>
      </c>
      <c r="E61" s="26">
        <f t="shared" si="5"/>
        <v>7.1895894744410089E-5</v>
      </c>
      <c r="F61" s="26">
        <f t="shared" si="5"/>
        <v>2.8709851067647589E-3</v>
      </c>
      <c r="G61" s="27">
        <f t="shared" si="5"/>
        <v>7.7599015903389223E-4</v>
      </c>
      <c r="H61" s="44"/>
      <c r="I61" s="44"/>
      <c r="J61" s="37">
        <f>J45</f>
        <v>9</v>
      </c>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row>
    <row r="62" spans="1:53" ht="15.75" thickBot="1" x14ac:dyDescent="0.3">
      <c r="A62" s="98" t="str">
        <f t="shared" si="1"/>
        <v>Re 1</v>
      </c>
      <c r="B62" s="7" t="s">
        <v>27</v>
      </c>
      <c r="C62" s="13" t="s">
        <v>25</v>
      </c>
      <c r="D62" s="28">
        <f t="shared" si="5"/>
        <v>2.3575638506876228E-3</v>
      </c>
      <c r="E62" s="28">
        <f t="shared" si="5"/>
        <v>4.4575454741534256E-5</v>
      </c>
      <c r="F62" s="28">
        <f t="shared" si="5"/>
        <v>7.1774627669118972E-5</v>
      </c>
      <c r="G62" s="29">
        <f t="shared" si="5"/>
        <v>9.6998769879236536E-6</v>
      </c>
      <c r="H62" s="44"/>
      <c r="I62" s="44"/>
      <c r="J62" s="37">
        <f>J46</f>
        <v>1.1000000000000001</v>
      </c>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row>
    <row r="63" spans="1:53" ht="15.75" thickBot="1" x14ac:dyDescent="0.3">
      <c r="A63" s="98" t="str">
        <f t="shared" si="1"/>
        <v>Re 1</v>
      </c>
      <c r="B63" s="7" t="s">
        <v>21</v>
      </c>
      <c r="C63" s="13" t="s">
        <v>19</v>
      </c>
      <c r="D63" s="28">
        <f t="array" ref="D63:G63">D57:G57</f>
        <v>0.3988212180746562</v>
      </c>
      <c r="E63" s="28">
        <v>0.38488748292472502</v>
      </c>
      <c r="F63" s="28">
        <v>0.51875112147855729</v>
      </c>
      <c r="G63" s="29">
        <v>0.60259603980476795</v>
      </c>
      <c r="H63" s="44"/>
      <c r="I63" s="44"/>
      <c r="J63" s="44"/>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row>
    <row r="64" spans="1:53" x14ac:dyDescent="0.25">
      <c r="A64" s="98" t="str">
        <f t="shared" si="1"/>
        <v>Re 1</v>
      </c>
      <c r="B64" s="44"/>
      <c r="C64" s="44"/>
      <c r="D64" s="44"/>
      <c r="E64" s="44"/>
      <c r="F64" s="44"/>
      <c r="G64" s="44"/>
      <c r="H64" s="44"/>
      <c r="I64" s="44"/>
      <c r="J64" s="44"/>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row>
    <row r="65" spans="1:53" x14ac:dyDescent="0.25">
      <c r="A65" s="86" t="s">
        <v>63</v>
      </c>
      <c r="B65" s="86" t="s">
        <v>52</v>
      </c>
      <c r="C65" s="42"/>
      <c r="D65" s="42"/>
      <c r="E65" s="42"/>
      <c r="F65" s="42"/>
      <c r="G65" s="42"/>
      <c r="H65" s="42"/>
      <c r="I65" s="42"/>
      <c r="J65" s="42"/>
      <c r="K65" s="42"/>
      <c r="L65" s="42"/>
      <c r="M65" s="42"/>
      <c r="N65" s="42"/>
      <c r="O65" s="42"/>
      <c r="P65" s="42"/>
      <c r="Q65" s="42"/>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row>
    <row r="66" spans="1:53" x14ac:dyDescent="0.25">
      <c r="A66" s="98" t="str">
        <f>A65</f>
        <v>Re 2</v>
      </c>
      <c r="B66" s="87" t="s">
        <v>40</v>
      </c>
      <c r="C66" s="85"/>
      <c r="D66" s="85"/>
      <c r="E66" s="85"/>
      <c r="F66" s="85"/>
      <c r="G66" s="85"/>
      <c r="H66" s="85"/>
      <c r="I66" s="85"/>
      <c r="J66" s="85"/>
      <c r="K66" s="85"/>
      <c r="L66" s="85"/>
      <c r="M66" s="85"/>
      <c r="N66" s="85"/>
      <c r="O66" s="85"/>
      <c r="P66" s="85"/>
      <c r="Q66" s="85"/>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row>
    <row r="67" spans="1:53" x14ac:dyDescent="0.25">
      <c r="A67" s="98" t="str">
        <f t="shared" ref="A67:A100" si="6">A66</f>
        <v>Re 2</v>
      </c>
      <c r="B67" s="43"/>
      <c r="C67" s="55" t="s">
        <v>8</v>
      </c>
      <c r="D67" s="55"/>
      <c r="E67" s="55"/>
      <c r="F67" s="55"/>
      <c r="G67" s="55"/>
      <c r="H67" s="55" t="s">
        <v>32</v>
      </c>
      <c r="I67" s="55"/>
      <c r="J67" s="55"/>
      <c r="K67" s="55"/>
      <c r="L67" s="55"/>
      <c r="M67" s="55" t="s">
        <v>33</v>
      </c>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row>
    <row r="68" spans="1:53" x14ac:dyDescent="0.25">
      <c r="A68" s="98" t="str">
        <f t="shared" si="6"/>
        <v>Re 2</v>
      </c>
      <c r="B68" s="43"/>
      <c r="C68" s="10">
        <v>1</v>
      </c>
      <c r="D68" s="10">
        <v>0</v>
      </c>
      <c r="E68" s="10">
        <v>0</v>
      </c>
      <c r="F68" s="10">
        <v>0</v>
      </c>
      <c r="G68" s="43"/>
      <c r="H68" s="38">
        <f t="shared" ref="H68:K71" si="7">C68-D52</f>
        <v>0.8558881312839477</v>
      </c>
      <c r="I68" s="38">
        <f t="shared" si="7"/>
        <v>-8.2220145229707386E-2</v>
      </c>
      <c r="J68" s="38">
        <f t="shared" si="7"/>
        <v>-1.040732101202225E-2</v>
      </c>
      <c r="K68" s="38">
        <f t="shared" si="7"/>
        <v>-2.1163367973651608E-3</v>
      </c>
      <c r="L68" s="43"/>
      <c r="M68" s="39">
        <f t="array" ref="M68:P71">MINVERSE(H68:K71)</f>
        <v>1.2179077351194403</v>
      </c>
      <c r="N68" s="39">
        <v>0.16205161223640308</v>
      </c>
      <c r="O68" s="39">
        <v>5.9326778131698309E-2</v>
      </c>
      <c r="P68" s="39">
        <v>2.2171035214709169E-2</v>
      </c>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row>
    <row r="69" spans="1:53" x14ac:dyDescent="0.25">
      <c r="A69" s="98" t="str">
        <f t="shared" si="6"/>
        <v>Re 2</v>
      </c>
      <c r="B69" s="43"/>
      <c r="C69" s="10">
        <v>0</v>
      </c>
      <c r="D69" s="10">
        <v>1</v>
      </c>
      <c r="E69" s="10">
        <v>0</v>
      </c>
      <c r="F69" s="10">
        <v>0</v>
      </c>
      <c r="G69" s="43"/>
      <c r="H69" s="38">
        <f t="shared" si="7"/>
        <v>-0.22512423436958282</v>
      </c>
      <c r="I69" s="38">
        <f t="shared" si="7"/>
        <v>0.64523689697318276</v>
      </c>
      <c r="J69" s="38">
        <f t="shared" si="7"/>
        <v>-0.24134218553741252</v>
      </c>
      <c r="K69" s="38">
        <f t="shared" si="7"/>
        <v>-7.6549665574695669E-2</v>
      </c>
      <c r="L69" s="43"/>
      <c r="M69" s="39">
        <v>0.49810804417502313</v>
      </c>
      <c r="N69" s="39">
        <v>1.671500537243791</v>
      </c>
      <c r="O69" s="39">
        <v>0.47085445583174024</v>
      </c>
      <c r="P69" s="39">
        <v>0.19071235285308211</v>
      </c>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row>
    <row r="70" spans="1:53" x14ac:dyDescent="0.25">
      <c r="A70" s="98" t="str">
        <f t="shared" si="6"/>
        <v>Re 2</v>
      </c>
      <c r="B70" s="43"/>
      <c r="C70" s="10">
        <v>0</v>
      </c>
      <c r="D70" s="10">
        <v>0</v>
      </c>
      <c r="E70" s="10">
        <v>1</v>
      </c>
      <c r="F70" s="10">
        <v>0</v>
      </c>
      <c r="G70" s="43"/>
      <c r="H70" s="38">
        <f t="shared" si="7"/>
        <v>-2.0686467121229631E-2</v>
      </c>
      <c r="I70" s="38">
        <f t="shared" si="7"/>
        <v>-1.2797469264504997E-2</v>
      </c>
      <c r="J70" s="38">
        <f t="shared" si="7"/>
        <v>0.93396734254441061</v>
      </c>
      <c r="K70" s="38">
        <f t="shared" si="7"/>
        <v>-3.2803220359159989E-3</v>
      </c>
      <c r="L70" s="43"/>
      <c r="M70" s="39">
        <v>3.5573181689110472E-2</v>
      </c>
      <c r="N70" s="39">
        <v>2.8109875402299058E-2</v>
      </c>
      <c r="O70" s="39">
        <v>1.0798364749042551</v>
      </c>
      <c r="P70" s="39">
        <v>8.4279088063522797E-3</v>
      </c>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row>
    <row r="71" spans="1:53" x14ac:dyDescent="0.25">
      <c r="A71" s="98" t="str">
        <f t="shared" si="6"/>
        <v>Re 2</v>
      </c>
      <c r="B71" s="43"/>
      <c r="C71" s="10">
        <v>0</v>
      </c>
      <c r="D71" s="10">
        <v>0</v>
      </c>
      <c r="E71" s="10">
        <v>0</v>
      </c>
      <c r="F71" s="10">
        <v>1</v>
      </c>
      <c r="G71" s="43"/>
      <c r="H71" s="38">
        <f t="shared" si="7"/>
        <v>-0.21125621171847914</v>
      </c>
      <c r="I71" s="38">
        <f t="shared" si="7"/>
        <v>-0.16534617873319432</v>
      </c>
      <c r="J71" s="38">
        <f t="shared" si="7"/>
        <v>-0.16346671451641845</v>
      </c>
      <c r="K71" s="38">
        <f t="shared" si="7"/>
        <v>0.68454677324773927</v>
      </c>
      <c r="L71" s="43"/>
      <c r="M71" s="39">
        <v>0.50466364123107288</v>
      </c>
      <c r="N71" s="39">
        <v>0.46045891615222412</v>
      </c>
      <c r="O71" s="39">
        <v>0.38989951689369406</v>
      </c>
      <c r="P71" s="39">
        <v>1.5157401229588738</v>
      </c>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row>
    <row r="72" spans="1:53" x14ac:dyDescent="0.25">
      <c r="A72" s="98" t="str">
        <f t="shared" si="6"/>
        <v>Re 2</v>
      </c>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row>
    <row r="73" spans="1:53" x14ac:dyDescent="0.25">
      <c r="A73" s="98" t="str">
        <f t="shared" si="6"/>
        <v>Re 2</v>
      </c>
      <c r="B73" s="87" t="s">
        <v>38</v>
      </c>
      <c r="C73" s="85"/>
      <c r="D73" s="85"/>
      <c r="E73" s="85"/>
      <c r="F73" s="85"/>
      <c r="G73" s="85"/>
      <c r="H73" s="85"/>
      <c r="I73" s="85"/>
      <c r="J73" s="85"/>
      <c r="K73" s="85"/>
      <c r="L73" s="85"/>
      <c r="M73" s="85"/>
      <c r="N73" s="85"/>
      <c r="O73" s="85"/>
      <c r="P73" s="85"/>
      <c r="Q73" s="85"/>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row>
    <row r="74" spans="1:53" x14ac:dyDescent="0.25">
      <c r="A74" s="98" t="str">
        <f t="shared" si="6"/>
        <v>Re 2</v>
      </c>
      <c r="B74" s="43"/>
      <c r="C74" s="55" t="s">
        <v>9</v>
      </c>
      <c r="D74" s="55"/>
      <c r="E74" s="55" t="s">
        <v>10</v>
      </c>
      <c r="F74" s="43"/>
      <c r="G74" s="55" t="s">
        <v>11</v>
      </c>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row>
    <row r="75" spans="1:53" x14ac:dyDescent="0.25">
      <c r="A75" s="98" t="str">
        <f t="shared" si="6"/>
        <v>Re 2</v>
      </c>
      <c r="B75" s="43" t="s">
        <v>14</v>
      </c>
      <c r="C75" s="88">
        <v>1</v>
      </c>
      <c r="D75" s="43" t="s">
        <v>19</v>
      </c>
      <c r="E75" s="38">
        <f t="array" ref="E75:E78">MMULT($M$68:$P$71,C75:C78)</f>
        <v>1.2179077351194403</v>
      </c>
      <c r="F75" s="43"/>
      <c r="G75" s="43" t="str">
        <f>$B$60</f>
        <v>CO2</v>
      </c>
      <c r="H75" s="38">
        <f t="array" ref="H75:H78">MMULT($D$60:$G$63,E75:E78)</f>
        <v>0.69494659376361689</v>
      </c>
      <c r="I75" s="43" t="str">
        <f>$C$60</f>
        <v>kt</v>
      </c>
      <c r="J75" s="56"/>
      <c r="K75" s="56"/>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row>
    <row r="76" spans="1:53" x14ac:dyDescent="0.25">
      <c r="A76" s="98" t="str">
        <f t="shared" si="6"/>
        <v>Re 2</v>
      </c>
      <c r="B76" s="43" t="s">
        <v>15</v>
      </c>
      <c r="C76" s="40">
        <v>0</v>
      </c>
      <c r="D76" s="43" t="s">
        <v>19</v>
      </c>
      <c r="E76" s="38">
        <v>0.49810804417502313</v>
      </c>
      <c r="F76" s="43"/>
      <c r="G76" s="43" t="str">
        <f>$B$61</f>
        <v>CH4</v>
      </c>
      <c r="H76" s="38">
        <v>1.896777551376579E-2</v>
      </c>
      <c r="I76" s="43" t="str">
        <f>$C$61</f>
        <v>kt</v>
      </c>
      <c r="J76" s="56"/>
      <c r="K76" s="56"/>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row>
    <row r="77" spans="1:53" x14ac:dyDescent="0.25">
      <c r="A77" s="98" t="str">
        <f t="shared" si="6"/>
        <v>Re 2</v>
      </c>
      <c r="B77" s="43" t="s">
        <v>49</v>
      </c>
      <c r="C77" s="40">
        <v>0</v>
      </c>
      <c r="D77" s="43" t="s">
        <v>19</v>
      </c>
      <c r="E77" s="38">
        <v>3.5573181689110472E-2</v>
      </c>
      <c r="F77" s="43"/>
      <c r="G77" s="43" t="str">
        <f>$B$62</f>
        <v>N2O</v>
      </c>
      <c r="H77" s="38">
        <v>2.9009470694809081E-3</v>
      </c>
      <c r="I77" s="43" t="str">
        <f>$C$62</f>
        <v>kt</v>
      </c>
      <c r="J77" s="56"/>
      <c r="K77" s="56"/>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row>
    <row r="78" spans="1:53" x14ac:dyDescent="0.25">
      <c r="A78" s="98" t="str">
        <f t="shared" si="6"/>
        <v>Re 2</v>
      </c>
      <c r="B78" s="43" t="s">
        <v>16</v>
      </c>
      <c r="C78" s="40">
        <v>0</v>
      </c>
      <c r="D78" s="43" t="s">
        <v>19</v>
      </c>
      <c r="E78" s="38">
        <v>0.50466364123107288</v>
      </c>
      <c r="F78" s="43"/>
      <c r="G78" s="43" t="str">
        <f>$B$63</f>
        <v>Value added</v>
      </c>
      <c r="H78" s="38">
        <v>1.0000049373050486</v>
      </c>
      <c r="I78" s="43" t="str">
        <f>$C$63</f>
        <v>MEUR</v>
      </c>
      <c r="J78" s="56"/>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row>
    <row r="79" spans="1:53" x14ac:dyDescent="0.25">
      <c r="A79" s="98" t="str">
        <f t="shared" si="6"/>
        <v>Re 2</v>
      </c>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row>
    <row r="80" spans="1:53" x14ac:dyDescent="0.25">
      <c r="A80" s="98" t="str">
        <f t="shared" si="6"/>
        <v>Re 2</v>
      </c>
      <c r="B80" s="87" t="s">
        <v>39</v>
      </c>
      <c r="C80" s="85"/>
      <c r="D80" s="85"/>
      <c r="E80" s="85"/>
      <c r="F80" s="85"/>
      <c r="G80" s="85"/>
      <c r="H80" s="85"/>
      <c r="I80" s="85"/>
      <c r="J80" s="85"/>
      <c r="K80" s="85"/>
      <c r="L80" s="85"/>
      <c r="M80" s="85"/>
      <c r="N80" s="85"/>
      <c r="O80" s="85"/>
      <c r="P80" s="85"/>
      <c r="Q80" s="85"/>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row>
    <row r="81" spans="1:53" x14ac:dyDescent="0.25">
      <c r="A81" s="98" t="str">
        <f t="shared" si="6"/>
        <v>Re 2</v>
      </c>
      <c r="B81" s="43"/>
      <c r="C81" s="55" t="s">
        <v>9</v>
      </c>
      <c r="D81" s="55"/>
      <c r="E81" s="55" t="s">
        <v>10</v>
      </c>
      <c r="F81" s="43"/>
      <c r="G81" s="55" t="s">
        <v>11</v>
      </c>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row>
    <row r="82" spans="1:53" x14ac:dyDescent="0.25">
      <c r="A82" s="98" t="str">
        <f t="shared" si="6"/>
        <v>Re 2</v>
      </c>
      <c r="B82" s="43" t="s">
        <v>14</v>
      </c>
      <c r="C82" s="40">
        <v>0</v>
      </c>
      <c r="D82" s="43" t="s">
        <v>19</v>
      </c>
      <c r="E82" s="38">
        <f t="array" ref="E82:E85">MMULT($M$68:$P$71,C82:C85)</f>
        <v>0.16205161223640308</v>
      </c>
      <c r="F82" s="43"/>
      <c r="G82" s="43" t="str">
        <f>$B$60</f>
        <v>CO2</v>
      </c>
      <c r="H82" s="38">
        <f t="array" ref="H82:H85">MMULT($D$60:$G$63,E82:E85)</f>
        <v>0.49848494800252491</v>
      </c>
      <c r="I82" s="43" t="str">
        <f>$C$60</f>
        <v>kt</v>
      </c>
      <c r="J82" s="56"/>
      <c r="K82" s="56"/>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row>
    <row r="83" spans="1:53" x14ac:dyDescent="0.25">
      <c r="A83" s="98" t="str">
        <f t="shared" si="6"/>
        <v>Re 2</v>
      </c>
      <c r="B83" s="43" t="s">
        <v>15</v>
      </c>
      <c r="C83" s="88">
        <v>1</v>
      </c>
      <c r="D83" s="43" t="s">
        <v>19</v>
      </c>
      <c r="E83" s="38">
        <v>1.671500537243791</v>
      </c>
      <c r="F83" s="43"/>
      <c r="G83" s="43" t="str">
        <f>$B$61</f>
        <v>CH4</v>
      </c>
      <c r="H83" s="38">
        <v>3.0115298247111394E-3</v>
      </c>
      <c r="I83" s="43" t="str">
        <f>$C$61</f>
        <v>kt</v>
      </c>
      <c r="J83" s="56"/>
      <c r="K83" s="56"/>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row>
    <row r="84" spans="1:53" x14ac:dyDescent="0.25">
      <c r="A84" s="98" t="str">
        <f t="shared" si="6"/>
        <v>Re 2</v>
      </c>
      <c r="B84" s="43" t="s">
        <v>49</v>
      </c>
      <c r="C84" s="40">
        <v>0</v>
      </c>
      <c r="D84" s="43" t="s">
        <v>19</v>
      </c>
      <c r="E84" s="38">
        <v>2.8109875402299058E-2</v>
      </c>
      <c r="F84" s="43"/>
      <c r="G84" s="43" t="str">
        <f>$B$62</f>
        <v>N2O</v>
      </c>
      <c r="H84" s="38">
        <v>4.6303889018804728E-4</v>
      </c>
      <c r="I84" s="43" t="str">
        <f>$C$62</f>
        <v>kt</v>
      </c>
      <c r="J84" s="56"/>
      <c r="K84" s="56"/>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row>
    <row r="85" spans="1:53" x14ac:dyDescent="0.25">
      <c r="A85" s="98" t="str">
        <f t="shared" si="6"/>
        <v>Re 2</v>
      </c>
      <c r="B85" s="43" t="s">
        <v>16</v>
      </c>
      <c r="C85" s="40">
        <v>0</v>
      </c>
      <c r="D85" s="43" t="s">
        <v>19</v>
      </c>
      <c r="E85" s="38">
        <v>0.46045891615222412</v>
      </c>
      <c r="F85" s="43"/>
      <c r="G85" s="43" t="str">
        <f>$B$63</f>
        <v>Value added</v>
      </c>
      <c r="H85" s="38">
        <v>1.0000220046258634</v>
      </c>
      <c r="I85" s="43" t="str">
        <f>$C$63</f>
        <v>MEUR</v>
      </c>
      <c r="J85" s="56"/>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row>
    <row r="86" spans="1:53" x14ac:dyDescent="0.25">
      <c r="A86" s="98" t="str">
        <f t="shared" si="6"/>
        <v>Re 2</v>
      </c>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row>
    <row r="87" spans="1:53" x14ac:dyDescent="0.25">
      <c r="A87" s="98" t="str">
        <f t="shared" si="6"/>
        <v>Re 2</v>
      </c>
      <c r="B87" s="87" t="s">
        <v>67</v>
      </c>
      <c r="C87" s="85"/>
      <c r="D87" s="85"/>
      <c r="E87" s="85"/>
      <c r="F87" s="85"/>
      <c r="G87" s="85"/>
      <c r="H87" s="85"/>
      <c r="I87" s="85"/>
      <c r="J87" s="85"/>
      <c r="K87" s="85"/>
      <c r="L87" s="85"/>
      <c r="M87" s="85"/>
      <c r="N87" s="85"/>
      <c r="O87" s="85"/>
      <c r="P87" s="85"/>
      <c r="Q87" s="85"/>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row>
    <row r="88" spans="1:53" x14ac:dyDescent="0.25">
      <c r="A88" s="98" t="str">
        <f t="shared" si="6"/>
        <v>Re 2</v>
      </c>
      <c r="B88" s="43"/>
      <c r="C88" s="55" t="s">
        <v>9</v>
      </c>
      <c r="D88" s="55"/>
      <c r="E88" s="55" t="s">
        <v>10</v>
      </c>
      <c r="F88" s="43"/>
      <c r="G88" s="55" t="s">
        <v>11</v>
      </c>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row>
    <row r="89" spans="1:53" x14ac:dyDescent="0.25">
      <c r="A89" s="98" t="str">
        <f t="shared" si="6"/>
        <v>Re 2</v>
      </c>
      <c r="B89" s="43" t="s">
        <v>14</v>
      </c>
      <c r="C89" s="40">
        <v>0</v>
      </c>
      <c r="D89" s="43" t="s">
        <v>19</v>
      </c>
      <c r="E89" s="38">
        <f t="array" ref="E89:E92">MMULT($M$68:$P$71,C89:C92)</f>
        <v>5.9326778131698309E-2</v>
      </c>
      <c r="F89" s="43"/>
      <c r="G89" s="43" t="str">
        <f>$B$60</f>
        <v>CO2</v>
      </c>
      <c r="H89" s="38">
        <f t="array" ref="H89:H92">MMULT($D$60:$G$63,E89:E92)</f>
        <v>5.6488265286997112</v>
      </c>
      <c r="I89" s="43" t="str">
        <f>$C$60</f>
        <v>kt</v>
      </c>
      <c r="J89" s="56"/>
      <c r="K89" s="56"/>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row>
    <row r="90" spans="1:53" x14ac:dyDescent="0.25">
      <c r="A90" s="98" t="str">
        <f t="shared" si="6"/>
        <v>Re 2</v>
      </c>
      <c r="B90" s="43" t="s">
        <v>15</v>
      </c>
      <c r="C90" s="40">
        <v>0</v>
      </c>
      <c r="D90" s="43" t="s">
        <v>19</v>
      </c>
      <c r="E90" s="38">
        <v>0.47085445583174024</v>
      </c>
      <c r="F90" s="43"/>
      <c r="G90" s="43" t="str">
        <f>$B$61</f>
        <v>CH4</v>
      </c>
      <c r="H90" s="38">
        <v>4.3347685317603694E-3</v>
      </c>
      <c r="I90" s="43" t="str">
        <f>$C$61</f>
        <v>kt</v>
      </c>
      <c r="J90" s="56"/>
      <c r="K90" s="56"/>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row>
    <row r="91" spans="1:53" x14ac:dyDescent="0.25">
      <c r="A91" s="98" t="str">
        <f t="shared" si="6"/>
        <v>Re 2</v>
      </c>
      <c r="B91" s="43" t="s">
        <v>49</v>
      </c>
      <c r="C91" s="88">
        <v>1</v>
      </c>
      <c r="D91" s="43" t="s">
        <v>19</v>
      </c>
      <c r="E91" s="38">
        <v>1.0798364749042551</v>
      </c>
      <c r="F91" s="43"/>
      <c r="G91" s="43" t="str">
        <f>$B$62</f>
        <v>N2O</v>
      </c>
      <c r="H91" s="38">
        <v>2.4214205726814093E-4</v>
      </c>
      <c r="I91" s="43" t="str">
        <f>$C$62</f>
        <v>kt</v>
      </c>
      <c r="J91" s="56"/>
      <c r="K91" s="56"/>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row>
    <row r="92" spans="1:53" x14ac:dyDescent="0.25">
      <c r="A92" s="98" t="str">
        <f t="shared" si="6"/>
        <v>Re 2</v>
      </c>
      <c r="B92" s="43" t="s">
        <v>16</v>
      </c>
      <c r="C92" s="40">
        <v>0</v>
      </c>
      <c r="D92" s="43" t="s">
        <v>19</v>
      </c>
      <c r="E92" s="38">
        <v>0.38989951689369406</v>
      </c>
      <c r="F92" s="43"/>
      <c r="G92" s="43" t="str">
        <f>$B$63</f>
        <v>Value added</v>
      </c>
      <c r="H92" s="38">
        <v>1.0000050514198648</v>
      </c>
      <c r="I92" s="43" t="str">
        <f>$C$63</f>
        <v>MEUR</v>
      </c>
      <c r="J92" s="56"/>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row>
    <row r="93" spans="1:53" x14ac:dyDescent="0.25">
      <c r="A93" s="98" t="str">
        <f t="shared" si="6"/>
        <v>Re 2</v>
      </c>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row>
    <row r="94" spans="1:53" x14ac:dyDescent="0.25">
      <c r="A94" s="98" t="str">
        <f t="shared" si="6"/>
        <v>Re 2</v>
      </c>
      <c r="B94" s="87" t="s">
        <v>42</v>
      </c>
      <c r="C94" s="85"/>
      <c r="D94" s="85"/>
      <c r="E94" s="85"/>
      <c r="F94" s="85"/>
      <c r="G94" s="85"/>
      <c r="H94" s="85"/>
      <c r="I94" s="85"/>
      <c r="J94" s="85"/>
      <c r="K94" s="85"/>
      <c r="L94" s="85"/>
      <c r="M94" s="85"/>
      <c r="N94" s="85"/>
      <c r="O94" s="85"/>
      <c r="P94" s="85"/>
      <c r="Q94" s="85"/>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row>
    <row r="95" spans="1:53" x14ac:dyDescent="0.25">
      <c r="A95" s="98" t="str">
        <f t="shared" si="6"/>
        <v>Re 2</v>
      </c>
      <c r="B95" s="43"/>
      <c r="C95" s="55" t="s">
        <v>9</v>
      </c>
      <c r="D95" s="55"/>
      <c r="E95" s="55" t="s">
        <v>10</v>
      </c>
      <c r="F95" s="43"/>
      <c r="G95" s="55" t="s">
        <v>11</v>
      </c>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row>
    <row r="96" spans="1:53" x14ac:dyDescent="0.25">
      <c r="A96" s="98" t="str">
        <f t="shared" si="6"/>
        <v>Re 2</v>
      </c>
      <c r="B96" s="43" t="s">
        <v>14</v>
      </c>
      <c r="C96" s="40">
        <v>0</v>
      </c>
      <c r="D96" s="43" t="s">
        <v>19</v>
      </c>
      <c r="E96" s="38">
        <f t="array" ref="E96:E99">MMULT($M$68:$P$71,C96:C99)</f>
        <v>2.2171035214709169E-2</v>
      </c>
      <c r="F96" s="43"/>
      <c r="G96" s="43" t="str">
        <f>$B$60</f>
        <v>CO2</v>
      </c>
      <c r="H96" s="38">
        <f t="array" ref="H96:H99">MMULT($D$60:$G$63,E96:E99)</f>
        <v>0.30666621776103931</v>
      </c>
      <c r="I96" s="43" t="str">
        <f>$C$60</f>
        <v>kt</v>
      </c>
      <c r="J96" s="56"/>
      <c r="K96" s="56"/>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row>
    <row r="97" spans="1:53" x14ac:dyDescent="0.25">
      <c r="A97" s="98" t="str">
        <f t="shared" si="6"/>
        <v>Re 2</v>
      </c>
      <c r="B97" s="43" t="s">
        <v>15</v>
      </c>
      <c r="C97" s="40">
        <v>0</v>
      </c>
      <c r="D97" s="43" t="s">
        <v>19</v>
      </c>
      <c r="E97" s="38">
        <v>0.19071235285308211</v>
      </c>
      <c r="F97" s="43"/>
      <c r="G97" s="43" t="str">
        <f>$B$61</f>
        <v>CH4</v>
      </c>
      <c r="H97" s="38">
        <v>1.5497602785706048E-3</v>
      </c>
      <c r="I97" s="43" t="str">
        <f>$C$61</f>
        <v>kt</v>
      </c>
      <c r="J97" s="56"/>
      <c r="K97" s="56"/>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row>
    <row r="98" spans="1:53" x14ac:dyDescent="0.25">
      <c r="A98" s="98" t="str">
        <f t="shared" si="6"/>
        <v>Re 2</v>
      </c>
      <c r="B98" s="43" t="s">
        <v>49</v>
      </c>
      <c r="C98" s="40">
        <v>0</v>
      </c>
      <c r="D98" s="43" t="s">
        <v>19</v>
      </c>
      <c r="E98" s="38">
        <v>8.4279088063522797E-3</v>
      </c>
      <c r="F98" s="43"/>
      <c r="G98" s="43" t="str">
        <f>$B$62</f>
        <v>N2O</v>
      </c>
      <c r="H98" s="38">
        <v>7.6078123762741279E-5</v>
      </c>
      <c r="I98" s="43" t="str">
        <f>$C$62</f>
        <v>kt</v>
      </c>
      <c r="J98" s="56"/>
      <c r="K98" s="56"/>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row>
    <row r="99" spans="1:53" x14ac:dyDescent="0.25">
      <c r="A99" s="98" t="str">
        <f t="shared" si="6"/>
        <v>Re 2</v>
      </c>
      <c r="B99" s="43" t="s">
        <v>16</v>
      </c>
      <c r="C99" s="88">
        <v>1</v>
      </c>
      <c r="D99" s="43" t="s">
        <v>19</v>
      </c>
      <c r="E99" s="38">
        <v>1.5157401229588738</v>
      </c>
      <c r="F99" s="43"/>
      <c r="G99" s="43" t="str">
        <f>$B$63</f>
        <v>Value added</v>
      </c>
      <c r="H99" s="38">
        <v>0.99999605933580493</v>
      </c>
      <c r="I99" s="43" t="str">
        <f>$C$63</f>
        <v>MEUR</v>
      </c>
      <c r="J99" s="56"/>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row>
    <row r="100" spans="1:53" x14ac:dyDescent="0.25">
      <c r="A100" s="98" t="str">
        <f t="shared" si="6"/>
        <v>Re 2</v>
      </c>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row>
    <row r="101" spans="1:53" x14ac:dyDescent="0.25">
      <c r="A101" s="86" t="s">
        <v>66</v>
      </c>
      <c r="B101" s="86" t="s">
        <v>53</v>
      </c>
      <c r="C101" s="42"/>
      <c r="D101" s="42"/>
      <c r="E101" s="42"/>
      <c r="F101" s="42"/>
      <c r="G101" s="42"/>
      <c r="H101" s="42"/>
      <c r="I101" s="42"/>
      <c r="J101" s="42"/>
      <c r="K101" s="42"/>
      <c r="L101" s="42"/>
      <c r="M101" s="42"/>
      <c r="N101" s="42"/>
      <c r="O101" s="42"/>
      <c r="P101" s="42"/>
      <c r="Q101" s="42"/>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row>
    <row r="102" spans="1:53" x14ac:dyDescent="0.25">
      <c r="A102" s="98" t="str">
        <f>A101</f>
        <v>Re 3</v>
      </c>
      <c r="B102" s="43"/>
      <c r="C102" s="55" t="s">
        <v>9</v>
      </c>
      <c r="D102" s="55"/>
      <c r="E102" s="55" t="s">
        <v>10</v>
      </c>
      <c r="F102" s="43"/>
      <c r="G102" s="55" t="s">
        <v>11</v>
      </c>
      <c r="H102" s="43" t="s">
        <v>55</v>
      </c>
      <c r="I102" s="43"/>
      <c r="J102" s="43" t="s">
        <v>6</v>
      </c>
      <c r="K102" s="43"/>
      <c r="L102" s="43" t="s">
        <v>4</v>
      </c>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row>
    <row r="103" spans="1:53" x14ac:dyDescent="0.25">
      <c r="A103" s="98" t="str">
        <f>A101</f>
        <v>Re 3</v>
      </c>
      <c r="B103" s="43" t="s">
        <v>14</v>
      </c>
      <c r="C103" s="40">
        <f>I13+J13</f>
        <v>3028</v>
      </c>
      <c r="D103" s="43" t="s">
        <v>19</v>
      </c>
      <c r="E103" s="40">
        <f t="array" ref="E103:E106">MMULT($M$68:$P$71,C103:C106)</f>
        <v>19162.027054751939</v>
      </c>
      <c r="F103" s="43"/>
      <c r="G103" s="43" t="str">
        <f>$B$60</f>
        <v>CO2</v>
      </c>
      <c r="H103" s="40">
        <f t="array" ref="H103:H106">MMULT($D$60:$G$63,E103:E106)</f>
        <v>106600.62387812563</v>
      </c>
      <c r="I103" s="43" t="str">
        <f>$C$60</f>
        <v>kt</v>
      </c>
      <c r="J103" s="40">
        <f>J21</f>
        <v>9853</v>
      </c>
      <c r="K103" s="43" t="str">
        <f>$C$60</f>
        <v>kt</v>
      </c>
      <c r="L103" s="40">
        <f>H103+J103</f>
        <v>116453.62387812563</v>
      </c>
      <c r="M103" s="43" t="str">
        <f>$C$60</f>
        <v>kt</v>
      </c>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row>
    <row r="104" spans="1:53" x14ac:dyDescent="0.25">
      <c r="A104" s="98" t="str">
        <f>A102</f>
        <v>Re 3</v>
      </c>
      <c r="B104" s="43" t="s">
        <v>15</v>
      </c>
      <c r="C104" s="40">
        <f>I14+J14</f>
        <v>72658</v>
      </c>
      <c r="D104" s="43" t="s">
        <v>19</v>
      </c>
      <c r="E104" s="40">
        <v>154642.04801445248</v>
      </c>
      <c r="F104" s="43"/>
      <c r="G104" s="43" t="str">
        <f>$B$61</f>
        <v>CH4</v>
      </c>
      <c r="H104" s="40">
        <v>535.53217624605315</v>
      </c>
      <c r="I104" s="43" t="str">
        <f>$C$61</f>
        <v>kt</v>
      </c>
      <c r="J104" s="93">
        <f>J22</f>
        <v>9</v>
      </c>
      <c r="K104" s="43" t="str">
        <f>$C$61</f>
        <v>kt</v>
      </c>
      <c r="L104" s="40">
        <f>H104+J104</f>
        <v>544.53217624605315</v>
      </c>
      <c r="M104" s="43" t="str">
        <f>$C$61</f>
        <v>kt</v>
      </c>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row>
    <row r="105" spans="1:53" x14ac:dyDescent="0.25">
      <c r="A105" s="98" t="str">
        <f>A103</f>
        <v>Re 3</v>
      </c>
      <c r="B105" s="43" t="s">
        <v>49</v>
      </c>
      <c r="C105" s="40">
        <f>I15+J15</f>
        <v>3542</v>
      </c>
      <c r="D105" s="43" t="s">
        <v>19</v>
      </c>
      <c r="E105" s="40">
        <v>7301.4565613655905</v>
      </c>
      <c r="F105" s="43"/>
      <c r="G105" s="43" t="str">
        <f>$B$62</f>
        <v>N2O</v>
      </c>
      <c r="H105" s="40">
        <v>55.259911256770565</v>
      </c>
      <c r="I105" s="43" t="str">
        <f>$C$62</f>
        <v>kt</v>
      </c>
      <c r="J105" s="93">
        <f>J23</f>
        <v>1.1000000000000001</v>
      </c>
      <c r="K105" s="43" t="str">
        <f>$C$62</f>
        <v>kt</v>
      </c>
      <c r="L105" s="40">
        <f>H105+J105</f>
        <v>56.359911256770566</v>
      </c>
      <c r="M105" s="43" t="str">
        <f>$C$62</f>
        <v>kt</v>
      </c>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row>
    <row r="106" spans="1:53" x14ac:dyDescent="0.25">
      <c r="A106" s="98" t="str">
        <f>A104</f>
        <v>Re 3</v>
      </c>
      <c r="B106" s="43" t="s">
        <v>16</v>
      </c>
      <c r="C106" s="40">
        <f>I16+J16</f>
        <v>157400</v>
      </c>
      <c r="D106" s="43" t="s">
        <v>19</v>
      </c>
      <c r="E106" s="40">
        <v>274942.66487800016</v>
      </c>
      <c r="F106" s="43"/>
      <c r="G106" s="43" t="str">
        <f>$B$63</f>
        <v>Value added</v>
      </c>
      <c r="H106" s="40">
        <v>236629.01139385049</v>
      </c>
      <c r="I106" s="43" t="str">
        <f>$C$63</f>
        <v>MEUR</v>
      </c>
      <c r="J106" s="40"/>
      <c r="K106" s="43" t="str">
        <f>$C$63</f>
        <v>MEUR</v>
      </c>
      <c r="L106" s="40">
        <f>H106+J106</f>
        <v>236629.01139385049</v>
      </c>
      <c r="M106" s="43" t="str">
        <f>$C$63</f>
        <v>MEUR</v>
      </c>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row>
    <row r="107" spans="1:53" x14ac:dyDescent="0.25">
      <c r="A107" s="98" t="str">
        <f>A105</f>
        <v>Re 3</v>
      </c>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row>
    <row r="108" spans="1:53" x14ac:dyDescent="0.25">
      <c r="A108" s="86" t="s">
        <v>65</v>
      </c>
      <c r="B108" s="86" t="s">
        <v>57</v>
      </c>
      <c r="C108" s="42"/>
      <c r="D108" s="42"/>
      <c r="E108" s="42"/>
      <c r="F108" s="42"/>
      <c r="G108" s="42"/>
      <c r="H108" s="42"/>
      <c r="I108" s="42"/>
      <c r="J108" s="42"/>
      <c r="K108" s="42"/>
      <c r="L108" s="42"/>
      <c r="M108" s="42"/>
      <c r="N108" s="42"/>
      <c r="O108" s="42"/>
      <c r="P108" s="42"/>
      <c r="Q108" s="42"/>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row>
    <row r="109" spans="1:53" x14ac:dyDescent="0.25">
      <c r="A109" s="98" t="str">
        <f>A108</f>
        <v>Re 4</v>
      </c>
      <c r="B109" s="43" t="s">
        <v>43</v>
      </c>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row>
    <row r="110" spans="1:53" x14ac:dyDescent="0.25">
      <c r="A110" s="98" t="str">
        <f>A108</f>
        <v>Re 4</v>
      </c>
      <c r="B110" s="43" t="s">
        <v>44</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row>
    <row r="111" spans="1:53" x14ac:dyDescent="0.25">
      <c r="A111" s="98" t="str">
        <f>A109</f>
        <v>Re 4</v>
      </c>
      <c r="B111" s="43" t="s">
        <v>45</v>
      </c>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43"/>
      <c r="AH111" s="43"/>
      <c r="AI111" s="43"/>
      <c r="AJ111" s="43"/>
      <c r="AK111" s="43"/>
      <c r="AL111" s="43"/>
      <c r="AM111" s="43"/>
      <c r="AN111" s="43"/>
      <c r="AO111" s="43"/>
      <c r="AP111" s="43"/>
      <c r="AQ111" s="43"/>
      <c r="AR111" s="43"/>
      <c r="AS111" s="43"/>
      <c r="AT111" s="43"/>
      <c r="AU111" s="43"/>
      <c r="AV111" s="43"/>
      <c r="AW111" s="43"/>
      <c r="AX111" s="43"/>
      <c r="AY111" s="43"/>
      <c r="AZ111" s="43"/>
      <c r="BA111" s="43"/>
    </row>
    <row r="112" spans="1:53" x14ac:dyDescent="0.25">
      <c r="A112" s="98" t="str">
        <f>A110</f>
        <v>Re 4</v>
      </c>
      <c r="B112" s="43" t="s">
        <v>46</v>
      </c>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row>
    <row r="113" spans="1:53" x14ac:dyDescent="0.25">
      <c r="A113" s="98" t="str">
        <f>A111</f>
        <v>Re 4</v>
      </c>
      <c r="B113" s="43" t="s">
        <v>47</v>
      </c>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row>
    <row r="114" spans="1:53" x14ac:dyDescent="0.25">
      <c r="A114" s="98" t="str">
        <f>A112</f>
        <v>Re 4</v>
      </c>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c r="AS114" s="43"/>
      <c r="AT114" s="43"/>
      <c r="AU114" s="43"/>
      <c r="AV114" s="43"/>
      <c r="AW114" s="43"/>
      <c r="AX114" s="43"/>
      <c r="AY114" s="43"/>
      <c r="AZ114" s="43"/>
      <c r="BA114" s="43"/>
    </row>
    <row r="115" spans="1:53" x14ac:dyDescent="0.25">
      <c r="A115" s="86" t="s">
        <v>64</v>
      </c>
      <c r="B115" s="86" t="s">
        <v>58</v>
      </c>
      <c r="C115" s="42"/>
      <c r="D115" s="42"/>
      <c r="E115" s="42"/>
      <c r="F115" s="42"/>
      <c r="G115" s="42"/>
      <c r="H115" s="42"/>
      <c r="I115" s="42"/>
      <c r="J115" s="42"/>
      <c r="K115" s="42"/>
      <c r="L115" s="42"/>
      <c r="M115" s="42"/>
      <c r="N115" s="42"/>
      <c r="O115" s="42"/>
      <c r="P115" s="42"/>
      <c r="Q115" s="42"/>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row>
    <row r="116" spans="1:53" x14ac:dyDescent="0.25">
      <c r="A116" s="98" t="str">
        <f>A115</f>
        <v>Re 5</v>
      </c>
      <c r="B116" s="43"/>
      <c r="C116" s="55" t="s">
        <v>9</v>
      </c>
      <c r="D116" s="55"/>
      <c r="E116" s="55" t="s">
        <v>10</v>
      </c>
      <c r="F116" s="43"/>
      <c r="G116" s="55" t="s">
        <v>11</v>
      </c>
      <c r="H116" s="43" t="s">
        <v>55</v>
      </c>
      <c r="I116" s="43"/>
      <c r="J116" s="43" t="s">
        <v>6</v>
      </c>
      <c r="K116" s="43"/>
      <c r="L116" s="43" t="s">
        <v>4</v>
      </c>
      <c r="M116" s="43"/>
      <c r="N116" s="4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c r="AX116" s="43"/>
      <c r="AY116" s="43"/>
      <c r="AZ116" s="43"/>
      <c r="BA116" s="43"/>
    </row>
    <row r="117" spans="1:53" x14ac:dyDescent="0.25">
      <c r="A117" s="98" t="str">
        <f t="shared" ref="A117:A121" si="8">A116</f>
        <v>Re 5</v>
      </c>
      <c r="B117" s="43" t="s">
        <v>14</v>
      </c>
      <c r="C117" s="40">
        <f>I13+J13-H7</f>
        <v>1151</v>
      </c>
      <c r="D117" s="43" t="s">
        <v>19</v>
      </c>
      <c r="E117" s="40">
        <f t="array" ref="E117:E120">MMULT($M$68:$P$71,C117:C120)</f>
        <v>8654.1585809569915</v>
      </c>
      <c r="F117" s="43"/>
      <c r="G117" s="43" t="str">
        <f>$B$60</f>
        <v>CO2</v>
      </c>
      <c r="H117" s="40">
        <f t="array" ref="H117:H120">MMULT($D$60:$G$63,E117:E120)</f>
        <v>75274.046120065061</v>
      </c>
      <c r="I117" s="43" t="str">
        <f>$C$60</f>
        <v>kt</v>
      </c>
      <c r="J117" s="40">
        <f>J21</f>
        <v>9853</v>
      </c>
      <c r="K117" s="43" t="str">
        <f>$C$60</f>
        <v>kt</v>
      </c>
      <c r="L117" s="40">
        <f>H117+J117</f>
        <v>85127.046120065061</v>
      </c>
      <c r="M117" s="43" t="str">
        <f>$C$60</f>
        <v>kt</v>
      </c>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row>
    <row r="118" spans="1:53" x14ac:dyDescent="0.25">
      <c r="A118" s="98" t="str">
        <f t="shared" si="8"/>
        <v>Re 5</v>
      </c>
      <c r="B118" s="43" t="s">
        <v>15</v>
      </c>
      <c r="C118" s="40">
        <f>I14+J14-H8</f>
        <v>24218</v>
      </c>
      <c r="D118" s="43" t="s">
        <v>19</v>
      </c>
      <c r="E118" s="40">
        <v>69545.027253588356</v>
      </c>
      <c r="F118" s="43"/>
      <c r="G118" s="43" t="str">
        <f>$B$61</f>
        <v>CH4</v>
      </c>
      <c r="H118" s="40">
        <v>328.01463300698208</v>
      </c>
      <c r="I118" s="43" t="str">
        <f>$C$61</f>
        <v>kt</v>
      </c>
      <c r="J118" s="93">
        <f>J22</f>
        <v>9</v>
      </c>
      <c r="K118" s="43" t="str">
        <f>$C$61</f>
        <v>kt</v>
      </c>
      <c r="L118" s="40">
        <f>H118+J118</f>
        <v>337.01463300698208</v>
      </c>
      <c r="M118" s="43" t="str">
        <f>$C$61</f>
        <v>kt</v>
      </c>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row>
    <row r="119" spans="1:53" x14ac:dyDescent="0.25">
      <c r="A119" s="98" t="str">
        <f t="shared" si="8"/>
        <v>Re 5</v>
      </c>
      <c r="B119" s="43" t="s">
        <v>49</v>
      </c>
      <c r="C119" s="40">
        <f>I15+J15-H9</f>
        <v>3391</v>
      </c>
      <c r="D119" s="43" t="s">
        <v>19</v>
      </c>
      <c r="E119" s="40">
        <v>5571.9557367067846</v>
      </c>
      <c r="F119" s="43"/>
      <c r="G119" s="43" t="str">
        <f>$B$62</f>
        <v>N2O</v>
      </c>
      <c r="H119" s="40">
        <v>26.102658805012222</v>
      </c>
      <c r="I119" s="43" t="str">
        <f>$C$62</f>
        <v>kt</v>
      </c>
      <c r="J119" s="93">
        <f>J23</f>
        <v>1.1000000000000001</v>
      </c>
      <c r="K119" s="43" t="str">
        <f>$C$62</f>
        <v>kt</v>
      </c>
      <c r="L119" s="40">
        <f>H119+J119</f>
        <v>27.202658805012224</v>
      </c>
      <c r="M119" s="43" t="str">
        <f>$C$62</f>
        <v>kt</v>
      </c>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row>
    <row r="120" spans="1:53" x14ac:dyDescent="0.25">
      <c r="A120" s="98" t="str">
        <f t="shared" si="8"/>
        <v>Re 5</v>
      </c>
      <c r="B120" s="43" t="s">
        <v>16</v>
      </c>
      <c r="C120" s="40">
        <f>I16+J16-H10</f>
        <v>141022</v>
      </c>
      <c r="D120" s="43" t="s">
        <v>19</v>
      </c>
      <c r="E120" s="40">
        <v>226807.11476412436</v>
      </c>
      <c r="F120" s="43"/>
      <c r="G120" s="43" t="str">
        <f>$B$63</f>
        <v>Value added</v>
      </c>
      <c r="H120" s="40">
        <v>169781.99999988591</v>
      </c>
      <c r="I120" s="43" t="str">
        <f>$C$63</f>
        <v>MEUR</v>
      </c>
      <c r="J120" s="40"/>
      <c r="K120" s="43" t="str">
        <f>$C$63</f>
        <v>MEUR</v>
      </c>
      <c r="L120" s="40">
        <f>H120+J120</f>
        <v>169781.99999988591</v>
      </c>
      <c r="M120" s="43" t="str">
        <f>$C$63</f>
        <v>MEUR</v>
      </c>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row>
    <row r="121" spans="1:53" x14ac:dyDescent="0.25">
      <c r="A121" s="98" t="str">
        <f t="shared" si="8"/>
        <v>Re 5</v>
      </c>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c r="AI121" s="43"/>
      <c r="AJ121" s="43"/>
      <c r="AK121" s="43"/>
      <c r="AL121" s="43"/>
      <c r="AM121" s="43"/>
      <c r="AN121" s="43"/>
      <c r="AO121" s="43"/>
      <c r="AP121" s="43"/>
      <c r="AQ121" s="43"/>
      <c r="AR121" s="43"/>
      <c r="AS121" s="43"/>
      <c r="AT121" s="43"/>
      <c r="AU121" s="43"/>
      <c r="AV121" s="43"/>
      <c r="AW121" s="43"/>
      <c r="AX121" s="43"/>
      <c r="AY121" s="43"/>
      <c r="AZ121" s="43"/>
      <c r="BA121" s="43"/>
    </row>
    <row r="122" spans="1:53" ht="26.25" x14ac:dyDescent="0.4">
      <c r="A122" s="100" t="s">
        <v>59</v>
      </c>
      <c r="B122" s="100"/>
      <c r="C122" s="101"/>
      <c r="D122" s="101"/>
      <c r="E122" s="101"/>
      <c r="F122" s="101"/>
      <c r="G122" s="101"/>
      <c r="H122" s="101"/>
      <c r="I122" s="101"/>
      <c r="J122" s="101"/>
      <c r="K122" s="101"/>
      <c r="L122" s="101"/>
      <c r="M122" s="101"/>
      <c r="N122" s="101"/>
      <c r="O122" s="101"/>
      <c r="P122" s="101"/>
      <c r="Q122" s="101"/>
      <c r="R122" s="101"/>
      <c r="S122" s="101"/>
      <c r="T122" s="101"/>
      <c r="U122" s="101"/>
      <c r="V122" s="43"/>
      <c r="W122" s="43"/>
      <c r="X122" s="43"/>
      <c r="Y122" s="43"/>
      <c r="Z122" s="43"/>
      <c r="AA122" s="43"/>
      <c r="AB122" s="43"/>
      <c r="AC122" s="43"/>
      <c r="AD122" s="43"/>
      <c r="AE122" s="43"/>
      <c r="AF122" s="43"/>
      <c r="AG122" s="43"/>
      <c r="AH122" s="43"/>
      <c r="AI122" s="43"/>
      <c r="AJ122" s="43"/>
      <c r="AK122" s="43"/>
      <c r="AL122" s="43"/>
      <c r="AM122" s="43"/>
      <c r="AN122" s="43"/>
      <c r="AO122" s="43"/>
      <c r="AP122" s="43"/>
      <c r="AQ122" s="43"/>
      <c r="AR122" s="43"/>
      <c r="AS122" s="43"/>
      <c r="AT122" s="43"/>
      <c r="AU122" s="43"/>
      <c r="AV122" s="43"/>
      <c r="AW122" s="43"/>
      <c r="AX122" s="43"/>
      <c r="AY122" s="43"/>
      <c r="AZ122" s="43"/>
      <c r="BA122" s="43"/>
    </row>
    <row r="123" spans="1:53" x14ac:dyDescent="0.25">
      <c r="A123" s="86" t="s">
        <v>56</v>
      </c>
      <c r="B123" s="86" t="s">
        <v>54</v>
      </c>
      <c r="C123" s="42"/>
      <c r="D123" s="42"/>
      <c r="E123" s="42"/>
      <c r="F123" s="42"/>
      <c r="G123" s="42"/>
      <c r="H123" s="42"/>
      <c r="I123" s="42"/>
      <c r="J123" s="42"/>
      <c r="K123" s="42"/>
      <c r="L123" s="42"/>
      <c r="M123" s="42"/>
      <c r="N123" s="42"/>
      <c r="O123" s="42"/>
      <c r="P123" s="42"/>
      <c r="Q123" s="42"/>
      <c r="R123" s="42"/>
      <c r="S123" s="42"/>
      <c r="T123" s="42"/>
      <c r="U123" s="42"/>
      <c r="V123" s="43"/>
      <c r="W123" s="43"/>
      <c r="X123" s="43"/>
      <c r="Y123" s="43"/>
      <c r="Z123" s="43"/>
      <c r="AA123" s="43"/>
      <c r="AB123" s="43"/>
      <c r="AC123" s="43"/>
      <c r="AD123" s="43"/>
      <c r="AE123" s="43"/>
      <c r="AF123" s="43"/>
      <c r="AG123" s="43"/>
      <c r="AH123" s="43"/>
      <c r="AI123" s="43"/>
      <c r="AJ123" s="43"/>
      <c r="AK123" s="43"/>
      <c r="AL123" s="43"/>
      <c r="AM123" s="43"/>
      <c r="AN123" s="43"/>
      <c r="AO123" s="43"/>
      <c r="AP123" s="43"/>
      <c r="AQ123" s="43"/>
      <c r="AR123" s="43"/>
      <c r="AS123" s="43"/>
      <c r="AT123" s="43"/>
      <c r="AU123" s="43"/>
      <c r="AV123" s="43"/>
      <c r="AW123" s="43"/>
      <c r="AX123" s="43"/>
      <c r="AY123" s="43"/>
      <c r="AZ123" s="43"/>
      <c r="BA123" s="43"/>
    </row>
    <row r="124" spans="1:53" ht="15.75" thickBot="1" x14ac:dyDescent="0.3">
      <c r="A124" s="98" t="str">
        <f>A123</f>
        <v>Optional</v>
      </c>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row>
    <row r="125" spans="1:53" x14ac:dyDescent="0.25">
      <c r="A125" s="98" t="str">
        <f t="shared" ref="A125:A182" si="9">A124</f>
        <v>Optional</v>
      </c>
      <c r="B125" s="1" t="s">
        <v>0</v>
      </c>
      <c r="C125" s="2"/>
      <c r="D125" s="3"/>
      <c r="E125" s="3" t="s">
        <v>1</v>
      </c>
      <c r="F125" s="3"/>
      <c r="G125" s="2"/>
      <c r="H125" s="43"/>
      <c r="I125" s="43"/>
      <c r="J125" s="30" t="s">
        <v>13</v>
      </c>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row>
    <row r="126" spans="1:53" ht="23.25" thickBot="1" x14ac:dyDescent="0.3">
      <c r="A126" s="98" t="str">
        <f t="shared" si="9"/>
        <v>Optional</v>
      </c>
      <c r="B126" s="4"/>
      <c r="C126" s="5" t="s">
        <v>3</v>
      </c>
      <c r="D126" s="11" t="s">
        <v>14</v>
      </c>
      <c r="E126" s="11" t="s">
        <v>15</v>
      </c>
      <c r="F126" s="11" t="s">
        <v>49</v>
      </c>
      <c r="G126" s="11" t="s">
        <v>16</v>
      </c>
      <c r="H126" s="43"/>
      <c r="I126" s="43"/>
      <c r="J126" s="31" t="s">
        <v>28</v>
      </c>
      <c r="K126" s="43"/>
      <c r="L126" s="43"/>
      <c r="M126" s="43" t="s">
        <v>30</v>
      </c>
      <c r="N126" s="43"/>
      <c r="O126" s="43"/>
      <c r="P126" s="43"/>
      <c r="Q126" s="43"/>
      <c r="R126" s="43" t="s">
        <v>31</v>
      </c>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row>
    <row r="127" spans="1:53" ht="16.5" thickTop="1" thickBot="1" x14ac:dyDescent="0.3">
      <c r="A127" s="98" t="str">
        <f t="shared" si="9"/>
        <v>Optional</v>
      </c>
      <c r="B127" s="7" t="s">
        <v>14</v>
      </c>
      <c r="C127" s="13" t="s">
        <v>19</v>
      </c>
      <c r="D127" s="89">
        <f t="array" ref="D127:G130">MMULT(   MMULT(D13:G16,MINVERSE(M127:P130)),   MMULT(TRANSPOSE(D7:G10),MINVERSE(R127:U130))   )</f>
        <v>0.1173728119188267</v>
      </c>
      <c r="E127" s="89">
        <v>5.047900389030973E-2</v>
      </c>
      <c r="F127" s="89">
        <v>9.3580976043060923E-3</v>
      </c>
      <c r="G127" s="90">
        <v>2.0767358565862452E-3</v>
      </c>
      <c r="H127" s="43"/>
      <c r="I127" s="43"/>
      <c r="J127" s="95">
        <f>I13+J13</f>
        <v>3028</v>
      </c>
      <c r="K127" s="43"/>
      <c r="L127" s="43"/>
      <c r="M127" s="40">
        <f>D$11</f>
        <v>8662</v>
      </c>
      <c r="N127" s="10">
        <v>0</v>
      </c>
      <c r="O127" s="10">
        <v>0</v>
      </c>
      <c r="P127" s="10">
        <v>0</v>
      </c>
      <c r="Q127" s="43"/>
      <c r="R127" s="40">
        <f>$K7</f>
        <v>10837</v>
      </c>
      <c r="S127" s="40">
        <v>0</v>
      </c>
      <c r="T127" s="40">
        <v>0</v>
      </c>
      <c r="U127" s="40">
        <v>0</v>
      </c>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row>
    <row r="128" spans="1:53" ht="15.75" thickBot="1" x14ac:dyDescent="0.3">
      <c r="A128" s="98" t="str">
        <f t="shared" si="9"/>
        <v>Optional</v>
      </c>
      <c r="B128" s="7" t="s">
        <v>15</v>
      </c>
      <c r="C128" s="13" t="s">
        <v>19</v>
      </c>
      <c r="D128" s="89">
        <v>0.19023146075137845</v>
      </c>
      <c r="E128" s="89">
        <v>0.20688929151956645</v>
      </c>
      <c r="F128" s="89">
        <v>0.21777016744287411</v>
      </c>
      <c r="G128" s="90">
        <v>7.2670750848507465E-2</v>
      </c>
      <c r="H128" s="43"/>
      <c r="I128" s="43"/>
      <c r="J128" s="96">
        <f>I14+J14</f>
        <v>72658</v>
      </c>
      <c r="K128" s="43"/>
      <c r="L128" s="43"/>
      <c r="M128" s="10">
        <v>0</v>
      </c>
      <c r="N128" s="40">
        <f>E$11</f>
        <v>70183</v>
      </c>
      <c r="O128" s="10">
        <v>0</v>
      </c>
      <c r="P128" s="10">
        <v>0</v>
      </c>
      <c r="Q128" s="43"/>
      <c r="R128" s="10">
        <v>0</v>
      </c>
      <c r="S128" s="40">
        <f>$K8</f>
        <v>118287</v>
      </c>
      <c r="T128" s="10">
        <v>0</v>
      </c>
      <c r="U128" s="10">
        <v>0</v>
      </c>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row>
    <row r="129" spans="1:53" ht="15.75" thickBot="1" x14ac:dyDescent="0.3">
      <c r="A129" s="98" t="str">
        <f t="shared" si="9"/>
        <v>Optional</v>
      </c>
      <c r="B129" s="7" t="s">
        <v>49</v>
      </c>
      <c r="C129" s="13" t="s">
        <v>19</v>
      </c>
      <c r="D129" s="89">
        <v>1.6862017384408859E-2</v>
      </c>
      <c r="E129" s="89">
        <v>7.5480597106205322E-3</v>
      </c>
      <c r="F129" s="89">
        <v>5.7872354799411128E-2</v>
      </c>
      <c r="G129" s="90">
        <v>5.8638280763162161E-3</v>
      </c>
      <c r="H129" s="43"/>
      <c r="I129" s="43"/>
      <c r="J129" s="96">
        <f>I15+J15</f>
        <v>3542</v>
      </c>
      <c r="K129" s="43"/>
      <c r="L129" s="43"/>
      <c r="M129" s="10">
        <v>0</v>
      </c>
      <c r="N129" s="10">
        <v>0</v>
      </c>
      <c r="O129" s="40">
        <f>F$11</f>
        <v>5588</v>
      </c>
      <c r="P129" s="10">
        <v>0</v>
      </c>
      <c r="Q129" s="43"/>
      <c r="R129" s="10">
        <v>0</v>
      </c>
      <c r="S129" s="10">
        <v>0</v>
      </c>
      <c r="T129" s="40">
        <f>$K9</f>
        <v>6418</v>
      </c>
      <c r="U129" s="10">
        <v>0</v>
      </c>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row>
    <row r="130" spans="1:53" ht="15.75" thickBot="1" x14ac:dyDescent="0.3">
      <c r="A130" s="98" t="str">
        <f t="shared" si="9"/>
        <v>Optional</v>
      </c>
      <c r="B130" s="7" t="s">
        <v>16</v>
      </c>
      <c r="C130" s="13" t="s">
        <v>19</v>
      </c>
      <c r="D130" s="91">
        <v>0.17326202700611368</v>
      </c>
      <c r="E130" s="91">
        <v>9.9821403065070466E-2</v>
      </c>
      <c r="F130" s="91">
        <v>0.17765470378111187</v>
      </c>
      <c r="G130" s="92">
        <v>0.2927712448151395</v>
      </c>
      <c r="H130" s="43"/>
      <c r="I130" s="43"/>
      <c r="J130" s="33">
        <f>I16+J16</f>
        <v>157400</v>
      </c>
      <c r="K130" s="43"/>
      <c r="L130" s="43"/>
      <c r="M130" s="10">
        <v>0</v>
      </c>
      <c r="N130" s="10">
        <v>0</v>
      </c>
      <c r="O130" s="10">
        <v>0</v>
      </c>
      <c r="P130" s="40">
        <f>G$11</f>
        <v>227785</v>
      </c>
      <c r="Q130" s="43"/>
      <c r="R130" s="10">
        <v>0</v>
      </c>
      <c r="S130" s="10">
        <v>0</v>
      </c>
      <c r="T130" s="10">
        <v>0</v>
      </c>
      <c r="U130" s="40">
        <f>$K10</f>
        <v>243523</v>
      </c>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row>
    <row r="131" spans="1:53" ht="15.75" thickBot="1" x14ac:dyDescent="0.3">
      <c r="A131" s="98" t="str">
        <f t="shared" si="9"/>
        <v>Optional</v>
      </c>
      <c r="B131" s="49" t="s">
        <v>21</v>
      </c>
      <c r="C131" s="50"/>
      <c r="D131" s="51"/>
      <c r="E131" s="51"/>
      <c r="F131" s="51"/>
      <c r="G131" s="51"/>
      <c r="H131" s="43"/>
      <c r="I131" s="43"/>
      <c r="J131" s="5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row>
    <row r="132" spans="1:53" ht="15.75" thickBot="1" x14ac:dyDescent="0.3">
      <c r="A132" s="98" t="str">
        <f t="shared" si="9"/>
        <v>Optional</v>
      </c>
      <c r="B132" s="7" t="s">
        <v>22</v>
      </c>
      <c r="C132" s="13" t="s">
        <v>19</v>
      </c>
      <c r="D132" s="91">
        <f t="array" ref="D132:G132">MMULT(MMULT(D18:G18,MINVERSE(M127:P130)),MMULT(TRANSPOSE(D7:G10),MINVERSE(R127:U130)))</f>
        <v>0.32888430995975876</v>
      </c>
      <c r="E132" s="91">
        <v>0.22574977701632112</v>
      </c>
      <c r="F132" s="91">
        <v>0.51381709768734818</v>
      </c>
      <c r="G132" s="92">
        <v>0.55935890630194884</v>
      </c>
      <c r="H132" s="44"/>
      <c r="I132" s="43"/>
      <c r="J132" s="5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row>
    <row r="133" spans="1:53" ht="15.75" thickBot="1" x14ac:dyDescent="0.3">
      <c r="A133" s="98" t="str">
        <f t="shared" si="9"/>
        <v>Optional</v>
      </c>
      <c r="B133" s="19" t="s">
        <v>23</v>
      </c>
      <c r="C133" s="20" t="s">
        <v>19</v>
      </c>
      <c r="D133" s="35">
        <f>SUM(D127:D132)</f>
        <v>0.82661262702048655</v>
      </c>
      <c r="E133" s="35">
        <f>SUM(E127:E132)</f>
        <v>0.59048753520188835</v>
      </c>
      <c r="F133" s="35">
        <f>SUM(F127:F132)</f>
        <v>0.9764724213150513</v>
      </c>
      <c r="G133" s="35">
        <f>SUM(G127:G132)</f>
        <v>0.93274146589849827</v>
      </c>
      <c r="H133" s="44"/>
      <c r="I133" s="43"/>
      <c r="J133" s="5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row>
    <row r="134" spans="1:53" ht="15.75" thickBot="1" x14ac:dyDescent="0.3">
      <c r="A134" s="98" t="str">
        <f t="shared" si="9"/>
        <v>Optional</v>
      </c>
      <c r="B134" s="4" t="s">
        <v>7</v>
      </c>
      <c r="C134" s="5" t="s">
        <v>3</v>
      </c>
      <c r="D134" s="11"/>
      <c r="E134" s="11"/>
      <c r="F134" s="11"/>
      <c r="G134" s="11"/>
      <c r="H134" s="44"/>
      <c r="I134" s="44"/>
      <c r="J134" s="36" t="s">
        <v>6</v>
      </c>
      <c r="K134" s="43"/>
      <c r="L134" s="43"/>
      <c r="M134" s="43"/>
      <c r="N134" s="43"/>
      <c r="O134" s="43"/>
      <c r="P134" s="43"/>
      <c r="Q134" s="43"/>
      <c r="R134" s="43"/>
      <c r="S134" s="43"/>
      <c r="T134" s="43"/>
      <c r="U134" s="43"/>
      <c r="V134" s="43"/>
      <c r="W134" s="43"/>
      <c r="X134" s="43"/>
      <c r="Y134" s="43"/>
      <c r="Z134" s="43"/>
      <c r="AA134" s="43"/>
      <c r="AB134" s="43"/>
      <c r="AC134" s="43"/>
      <c r="AD134" s="43"/>
      <c r="AE134" s="43"/>
      <c r="AF134" s="43"/>
      <c r="AG134" s="43"/>
      <c r="AH134" s="43"/>
      <c r="AI134" s="43"/>
      <c r="AJ134" s="43"/>
      <c r="AK134" s="43"/>
      <c r="AL134" s="43"/>
      <c r="AM134" s="43"/>
      <c r="AN134" s="43"/>
      <c r="AO134" s="43"/>
      <c r="AP134" s="43"/>
      <c r="AQ134" s="43"/>
      <c r="AR134" s="43"/>
      <c r="AS134" s="43"/>
      <c r="AT134" s="43"/>
      <c r="AU134" s="43"/>
      <c r="AV134" s="43"/>
      <c r="AW134" s="43"/>
      <c r="AX134" s="43"/>
      <c r="AY134" s="43"/>
      <c r="AZ134" s="43"/>
      <c r="BA134" s="43"/>
    </row>
    <row r="135" spans="1:53" ht="15.75" thickBot="1" x14ac:dyDescent="0.3">
      <c r="A135" s="98" t="str">
        <f t="shared" si="9"/>
        <v>Optional</v>
      </c>
      <c r="B135" s="7" t="s">
        <v>24</v>
      </c>
      <c r="C135" s="13" t="s">
        <v>25</v>
      </c>
      <c r="D135" s="89">
        <f t="array" ref="D135:G137">MMULT(MMULT(D21:G23,MINVERSE(M127:P130)),MMULT(TRANSPOSE(D7:G10),MINVERSE(R127:U130)))</f>
        <v>0.24399754974172916</v>
      </c>
      <c r="E135" s="89">
        <v>8.283558914527539E-2</v>
      </c>
      <c r="F135" s="89">
        <v>4.4313664003863416</v>
      </c>
      <c r="G135" s="90">
        <v>0.14124179620065569</v>
      </c>
      <c r="H135" s="44"/>
      <c r="I135" s="44"/>
      <c r="J135" s="37">
        <f>J21</f>
        <v>9853</v>
      </c>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43"/>
      <c r="AJ135" s="43"/>
      <c r="AK135" s="43"/>
      <c r="AL135" s="43"/>
      <c r="AM135" s="43"/>
      <c r="AN135" s="43"/>
      <c r="AO135" s="43"/>
      <c r="AP135" s="43"/>
      <c r="AQ135" s="43"/>
      <c r="AR135" s="43"/>
      <c r="AS135" s="43"/>
      <c r="AT135" s="43"/>
      <c r="AU135" s="43"/>
      <c r="AV135" s="43"/>
      <c r="AW135" s="43"/>
      <c r="AX135" s="43"/>
      <c r="AY135" s="43"/>
      <c r="AZ135" s="43"/>
      <c r="BA135" s="43"/>
    </row>
    <row r="136" spans="1:53" ht="15.75" thickBot="1" x14ac:dyDescent="0.3">
      <c r="A136" s="98" t="str">
        <f t="shared" si="9"/>
        <v>Optional</v>
      </c>
      <c r="B136" s="7" t="s">
        <v>26</v>
      </c>
      <c r="C136" s="13" t="s">
        <v>25</v>
      </c>
      <c r="D136" s="89">
        <v>1.2077668026072864E-2</v>
      </c>
      <c r="E136" s="89">
        <v>4.482907842577871E-5</v>
      </c>
      <c r="F136" s="89">
        <v>2.5688630456870074E-3</v>
      </c>
      <c r="G136" s="90">
        <v>7.1989187576750361E-4</v>
      </c>
      <c r="H136" s="44"/>
      <c r="I136" s="44"/>
      <c r="J136" s="97">
        <f>J22</f>
        <v>9</v>
      </c>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row>
    <row r="137" spans="1:53" ht="15.75" thickBot="1" x14ac:dyDescent="0.3">
      <c r="A137" s="98" t="str">
        <f t="shared" si="9"/>
        <v>Optional</v>
      </c>
      <c r="B137" s="7" t="s">
        <v>27</v>
      </c>
      <c r="C137" s="13" t="s">
        <v>25</v>
      </c>
      <c r="D137" s="91">
        <v>1.8817311123936614E-3</v>
      </c>
      <c r="E137" s="91">
        <v>2.615249199423558E-5</v>
      </c>
      <c r="F137" s="91">
        <v>6.3250185499321706E-5</v>
      </c>
      <c r="G137" s="92">
        <v>9.0580799252246455E-6</v>
      </c>
      <c r="H137" s="44"/>
      <c r="I137" s="44"/>
      <c r="J137" s="97">
        <f>J23</f>
        <v>1.1000000000000001</v>
      </c>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row>
    <row r="138" spans="1:53" ht="15.75" thickBot="1" x14ac:dyDescent="0.3">
      <c r="A138" s="98" t="str">
        <f t="shared" si="9"/>
        <v>Optional</v>
      </c>
      <c r="B138" s="7" t="s">
        <v>21</v>
      </c>
      <c r="C138" s="13" t="s">
        <v>19</v>
      </c>
      <c r="D138" s="91">
        <f>D132</f>
        <v>0.32888430995975876</v>
      </c>
      <c r="E138" s="91">
        <f>E132</f>
        <v>0.22574977701632112</v>
      </c>
      <c r="F138" s="91">
        <f>F132</f>
        <v>0.51381709768734818</v>
      </c>
      <c r="G138" s="92">
        <f>G132</f>
        <v>0.55935890630194884</v>
      </c>
      <c r="H138" s="44"/>
      <c r="I138" s="44"/>
      <c r="J138" s="44"/>
      <c r="K138" s="43"/>
      <c r="L138" s="43"/>
      <c r="M138" s="43"/>
      <c r="N138" s="43"/>
      <c r="O138" s="43"/>
      <c r="P138" s="43"/>
      <c r="Q138" s="43"/>
      <c r="R138" s="43"/>
      <c r="S138" s="43"/>
      <c r="T138" s="43"/>
      <c r="U138" s="43"/>
      <c r="V138" s="43"/>
      <c r="W138" s="43"/>
      <c r="X138" s="43"/>
      <c r="Y138" s="43"/>
      <c r="Z138" s="43"/>
      <c r="AA138" s="43"/>
      <c r="AB138" s="43"/>
      <c r="AC138" s="43"/>
      <c r="AD138" s="43"/>
      <c r="AE138" s="43"/>
      <c r="AF138" s="43"/>
      <c r="AG138" s="43"/>
      <c r="AH138" s="43"/>
      <c r="AI138" s="43"/>
      <c r="AJ138" s="43"/>
      <c r="AK138" s="43"/>
      <c r="AL138" s="43"/>
      <c r="AM138" s="43"/>
      <c r="AN138" s="43"/>
      <c r="AO138" s="43"/>
      <c r="AP138" s="43"/>
      <c r="AQ138" s="43"/>
      <c r="AR138" s="43"/>
      <c r="AS138" s="43"/>
      <c r="AT138" s="43"/>
      <c r="AU138" s="43"/>
      <c r="AV138" s="43"/>
      <c r="AW138" s="43"/>
      <c r="AX138" s="43"/>
      <c r="AY138" s="43"/>
      <c r="AZ138" s="43"/>
      <c r="BA138" s="43"/>
    </row>
    <row r="139" spans="1:53" x14ac:dyDescent="0.25">
      <c r="A139" s="98" t="str">
        <f t="shared" si="9"/>
        <v>Optional</v>
      </c>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row>
    <row r="140" spans="1:53" x14ac:dyDescent="0.25">
      <c r="A140" s="98" t="str">
        <f t="shared" si="9"/>
        <v>Optional</v>
      </c>
      <c r="B140" s="86" t="s">
        <v>61</v>
      </c>
      <c r="C140" s="42"/>
      <c r="D140" s="42"/>
      <c r="E140" s="42"/>
      <c r="F140" s="42"/>
      <c r="G140" s="42"/>
      <c r="H140" s="42"/>
      <c r="I140" s="42"/>
      <c r="J140" s="42"/>
      <c r="K140" s="42"/>
      <c r="L140" s="42"/>
      <c r="M140" s="42"/>
      <c r="N140" s="42"/>
      <c r="O140" s="42"/>
      <c r="P140" s="42"/>
      <c r="Q140" s="42"/>
      <c r="R140" s="42"/>
      <c r="S140" s="42"/>
      <c r="T140" s="42"/>
      <c r="U140" s="42"/>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row>
    <row r="141" spans="1:53" x14ac:dyDescent="0.25">
      <c r="A141" s="98" t="str">
        <f t="shared" si="9"/>
        <v>Optional</v>
      </c>
      <c r="B141" s="87" t="s">
        <v>40</v>
      </c>
      <c r="C141" s="85"/>
      <c r="D141" s="85"/>
      <c r="E141" s="85"/>
      <c r="F141" s="85"/>
      <c r="G141" s="85"/>
      <c r="H141" s="85"/>
      <c r="I141" s="85"/>
      <c r="J141" s="85"/>
      <c r="K141" s="85"/>
      <c r="L141" s="85"/>
      <c r="M141" s="85"/>
      <c r="N141" s="85"/>
      <c r="O141" s="85"/>
      <c r="P141" s="85"/>
      <c r="Q141" s="85"/>
      <c r="R141" s="85"/>
      <c r="S141" s="85"/>
      <c r="T141" s="85"/>
      <c r="U141" s="85"/>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row>
    <row r="142" spans="1:53" x14ac:dyDescent="0.25">
      <c r="A142" s="98" t="str">
        <f t="shared" si="9"/>
        <v>Optional</v>
      </c>
      <c r="B142" s="43"/>
      <c r="C142" s="55" t="s">
        <v>8</v>
      </c>
      <c r="D142" s="55"/>
      <c r="E142" s="55"/>
      <c r="F142" s="55"/>
      <c r="G142" s="55"/>
      <c r="H142" s="55" t="s">
        <v>32</v>
      </c>
      <c r="I142" s="55"/>
      <c r="J142" s="55"/>
      <c r="K142" s="55"/>
      <c r="L142" s="55"/>
      <c r="M142" s="55" t="s">
        <v>33</v>
      </c>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row>
    <row r="143" spans="1:53" x14ac:dyDescent="0.25">
      <c r="A143" s="98" t="str">
        <f t="shared" si="9"/>
        <v>Optional</v>
      </c>
      <c r="B143" s="43"/>
      <c r="C143" s="10">
        <v>1</v>
      </c>
      <c r="D143" s="10">
        <v>0</v>
      </c>
      <c r="E143" s="10">
        <v>0</v>
      </c>
      <c r="F143" s="10">
        <v>0</v>
      </c>
      <c r="G143" s="43"/>
      <c r="H143" s="38">
        <f t="shared" ref="H143:K146" si="10">C143-D127</f>
        <v>0.88262718808117335</v>
      </c>
      <c r="I143" s="38">
        <f t="shared" si="10"/>
        <v>-5.047900389030973E-2</v>
      </c>
      <c r="J143" s="38">
        <f t="shared" si="10"/>
        <v>-9.3580976043060923E-3</v>
      </c>
      <c r="K143" s="38">
        <f t="shared" si="10"/>
        <v>-2.0767358565862452E-3</v>
      </c>
      <c r="L143" s="43"/>
      <c r="M143" s="39">
        <f t="array" ref="M143:P146">MINVERSE(H143:K146)</f>
        <v>1.1519738924175158</v>
      </c>
      <c r="N143" s="39">
        <v>7.5042392125456561E-2</v>
      </c>
      <c r="O143" s="39">
        <v>3.0928580651684356E-2</v>
      </c>
      <c r="P143" s="39">
        <v>1.1350065011069175E-2</v>
      </c>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row>
    <row r="144" spans="1:53" x14ac:dyDescent="0.25">
      <c r="A144" s="98" t="str">
        <f t="shared" si="9"/>
        <v>Optional</v>
      </c>
      <c r="B144" s="43"/>
      <c r="C144" s="10">
        <v>0</v>
      </c>
      <c r="D144" s="10">
        <v>1</v>
      </c>
      <c r="E144" s="10">
        <v>0</v>
      </c>
      <c r="F144" s="10">
        <v>0</v>
      </c>
      <c r="G144" s="43"/>
      <c r="H144" s="38">
        <f t="shared" si="10"/>
        <v>-0.19023146075137845</v>
      </c>
      <c r="I144" s="38">
        <f t="shared" si="10"/>
        <v>0.79311070848043352</v>
      </c>
      <c r="J144" s="38">
        <f t="shared" si="10"/>
        <v>-0.21777016744287411</v>
      </c>
      <c r="K144" s="38">
        <f t="shared" si="10"/>
        <v>-7.2670750848507465E-2</v>
      </c>
      <c r="L144" s="43"/>
      <c r="M144" s="39">
        <v>0.31372304688009561</v>
      </c>
      <c r="N144" s="39">
        <v>1.3012530618242526</v>
      </c>
      <c r="O144" s="39">
        <v>0.32979976759411078</v>
      </c>
      <c r="P144" s="39">
        <v>0.13736495493395018</v>
      </c>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row>
    <row r="145" spans="1:53" x14ac:dyDescent="0.25">
      <c r="A145" s="98" t="str">
        <f t="shared" si="9"/>
        <v>Optional</v>
      </c>
      <c r="B145" s="43"/>
      <c r="C145" s="10">
        <v>0</v>
      </c>
      <c r="D145" s="10">
        <v>0</v>
      </c>
      <c r="E145" s="10">
        <v>1</v>
      </c>
      <c r="F145" s="10">
        <v>0</v>
      </c>
      <c r="G145" s="43"/>
      <c r="H145" s="38">
        <f t="shared" si="10"/>
        <v>-1.6862017384408859E-2</v>
      </c>
      <c r="I145" s="38">
        <f t="shared" si="10"/>
        <v>-7.5480597106205322E-3</v>
      </c>
      <c r="J145" s="38">
        <f t="shared" si="10"/>
        <v>0.94212764520058889</v>
      </c>
      <c r="K145" s="38">
        <f t="shared" si="10"/>
        <v>-5.8638280763162161E-3</v>
      </c>
      <c r="L145" s="43"/>
      <c r="M145" s="39">
        <v>2.5202808329531683E-2</v>
      </c>
      <c r="N145" s="39">
        <v>1.3046321218150341E-2</v>
      </c>
      <c r="O145" s="39">
        <v>1.0666276334278504</v>
      </c>
      <c r="P145" s="39">
        <v>1.0258274349225249E-2</v>
      </c>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row>
    <row r="146" spans="1:53" x14ac:dyDescent="0.25">
      <c r="A146" s="98" t="str">
        <f t="shared" si="9"/>
        <v>Optional</v>
      </c>
      <c r="B146" s="43"/>
      <c r="C146" s="10">
        <v>0</v>
      </c>
      <c r="D146" s="10">
        <v>0</v>
      </c>
      <c r="E146" s="10">
        <v>0</v>
      </c>
      <c r="F146" s="10">
        <v>1</v>
      </c>
      <c r="G146" s="43"/>
      <c r="H146" s="38">
        <f t="shared" si="10"/>
        <v>-0.17326202700611368</v>
      </c>
      <c r="I146" s="38">
        <f t="shared" si="10"/>
        <v>-9.9821403065070466E-2</v>
      </c>
      <c r="J146" s="38">
        <f t="shared" si="10"/>
        <v>-0.17765470378111187</v>
      </c>
      <c r="K146" s="38">
        <f t="shared" si="10"/>
        <v>0.7072287551848605</v>
      </c>
      <c r="L146" s="43"/>
      <c r="M146" s="39">
        <v>0.3328300809241127</v>
      </c>
      <c r="N146" s="39">
        <v>0.20532627189140099</v>
      </c>
      <c r="O146" s="39">
        <v>0.32206162249405118</v>
      </c>
      <c r="P146" s="39">
        <v>1.4387154383008669</v>
      </c>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row>
    <row r="147" spans="1:53" x14ac:dyDescent="0.25">
      <c r="A147" s="98" t="str">
        <f t="shared" si="9"/>
        <v>Optional</v>
      </c>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row>
    <row r="148" spans="1:53" x14ac:dyDescent="0.25">
      <c r="A148" s="98" t="str">
        <f t="shared" si="9"/>
        <v>Optional</v>
      </c>
      <c r="B148" s="87" t="s">
        <v>38</v>
      </c>
      <c r="C148" s="85"/>
      <c r="D148" s="85"/>
      <c r="E148" s="85"/>
      <c r="F148" s="85"/>
      <c r="G148" s="85"/>
      <c r="H148" s="85"/>
      <c r="I148" s="85"/>
      <c r="J148" s="85"/>
      <c r="K148" s="85"/>
      <c r="L148" s="85"/>
      <c r="M148" s="85"/>
      <c r="N148" s="85"/>
      <c r="O148" s="85"/>
      <c r="P148" s="85"/>
      <c r="Q148" s="85"/>
      <c r="R148" s="85"/>
      <c r="S148" s="85"/>
      <c r="T148" s="85"/>
      <c r="U148" s="85"/>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row>
    <row r="149" spans="1:53" x14ac:dyDescent="0.25">
      <c r="A149" s="98" t="str">
        <f t="shared" si="9"/>
        <v>Optional</v>
      </c>
      <c r="B149" s="43"/>
      <c r="C149" s="55" t="s">
        <v>9</v>
      </c>
      <c r="D149" s="55"/>
      <c r="E149" s="55" t="s">
        <v>10</v>
      </c>
      <c r="F149" s="43"/>
      <c r="G149" s="55" t="s">
        <v>11</v>
      </c>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row>
    <row r="150" spans="1:53" x14ac:dyDescent="0.25">
      <c r="A150" s="98" t="str">
        <f t="shared" si="9"/>
        <v>Optional</v>
      </c>
      <c r="B150" s="43" t="s">
        <v>14</v>
      </c>
      <c r="C150" s="88">
        <v>1</v>
      </c>
      <c r="D150" s="43" t="s">
        <v>19</v>
      </c>
      <c r="E150" s="38">
        <f t="array" ref="E150:E153">MMULT($M$143:$P$146,C150:C153)</f>
        <v>1.1519738924175158</v>
      </c>
      <c r="F150" s="43"/>
      <c r="G150" s="43" t="str">
        <f>$B$60</f>
        <v>CO2</v>
      </c>
      <c r="H150" s="38">
        <f t="array" ref="H150:H153">MMULT($D$135:$G$138,E150:E153)</f>
        <v>0.46575863701927472</v>
      </c>
      <c r="I150" s="43" t="str">
        <f>$C$60</f>
        <v>kt</v>
      </c>
      <c r="J150" s="56"/>
      <c r="K150" s="56"/>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row>
    <row r="151" spans="1:53" x14ac:dyDescent="0.25">
      <c r="A151" s="98" t="str">
        <f t="shared" si="9"/>
        <v>Optional</v>
      </c>
      <c r="B151" s="43" t="s">
        <v>15</v>
      </c>
      <c r="C151" s="40">
        <v>0</v>
      </c>
      <c r="D151" s="43" t="s">
        <v>19</v>
      </c>
      <c r="E151" s="38">
        <v>0.31372304688009561</v>
      </c>
      <c r="F151" s="43"/>
      <c r="G151" s="43" t="str">
        <f>$B$61</f>
        <v>CH4</v>
      </c>
      <c r="H151" s="38">
        <v>1.423156639662787E-2</v>
      </c>
      <c r="I151" s="43" t="str">
        <f>$C$61</f>
        <v>kt</v>
      </c>
      <c r="J151" s="56"/>
      <c r="K151" s="56"/>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row>
    <row r="152" spans="1:53" x14ac:dyDescent="0.25">
      <c r="A152" s="98" t="str">
        <f t="shared" si="9"/>
        <v>Optional</v>
      </c>
      <c r="B152" s="43" t="s">
        <v>49</v>
      </c>
      <c r="C152" s="40">
        <v>0</v>
      </c>
      <c r="D152" s="43" t="s">
        <v>19</v>
      </c>
      <c r="E152" s="38">
        <v>2.5202808329531683E-2</v>
      </c>
      <c r="F152" s="43"/>
      <c r="G152" s="43" t="str">
        <f>$B$62</f>
        <v>N2O</v>
      </c>
      <c r="H152" s="38">
        <v>2.180518637275683E-3</v>
      </c>
      <c r="I152" s="43" t="str">
        <f>$C$62</f>
        <v>kt</v>
      </c>
      <c r="J152" s="56"/>
      <c r="K152" s="56"/>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row>
    <row r="153" spans="1:53" x14ac:dyDescent="0.25">
      <c r="A153" s="98" t="str">
        <f t="shared" si="9"/>
        <v>Optional</v>
      </c>
      <c r="B153" s="43" t="s">
        <v>16</v>
      </c>
      <c r="C153" s="40">
        <v>0</v>
      </c>
      <c r="D153" s="43" t="s">
        <v>19</v>
      </c>
      <c r="E153" s="38">
        <v>0.3328300809241127</v>
      </c>
      <c r="F153" s="43"/>
      <c r="G153" s="43" t="str">
        <f>$B$63</f>
        <v>Value added</v>
      </c>
      <c r="H153" s="38">
        <v>0.64881015045700585</v>
      </c>
      <c r="I153" s="43" t="str">
        <f>$C$63</f>
        <v>MEUR</v>
      </c>
      <c r="J153" s="56"/>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row>
    <row r="154" spans="1:53" x14ac:dyDescent="0.25">
      <c r="A154" s="98" t="str">
        <f t="shared" si="9"/>
        <v>Optional</v>
      </c>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row>
    <row r="155" spans="1:53" x14ac:dyDescent="0.25">
      <c r="A155" s="98" t="str">
        <f t="shared" si="9"/>
        <v>Optional</v>
      </c>
      <c r="B155" s="87" t="s">
        <v>39</v>
      </c>
      <c r="C155" s="85"/>
      <c r="D155" s="85"/>
      <c r="E155" s="85"/>
      <c r="F155" s="85"/>
      <c r="G155" s="85"/>
      <c r="H155" s="85"/>
      <c r="I155" s="85"/>
      <c r="J155" s="85"/>
      <c r="K155" s="85"/>
      <c r="L155" s="85"/>
      <c r="M155" s="85"/>
      <c r="N155" s="85"/>
      <c r="O155" s="85"/>
      <c r="P155" s="85"/>
      <c r="Q155" s="85"/>
      <c r="R155" s="85"/>
      <c r="S155" s="85"/>
      <c r="T155" s="85"/>
      <c r="U155" s="85"/>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row>
    <row r="156" spans="1:53" x14ac:dyDescent="0.25">
      <c r="A156" s="98" t="str">
        <f t="shared" si="9"/>
        <v>Optional</v>
      </c>
      <c r="B156" s="43"/>
      <c r="C156" s="55" t="s">
        <v>9</v>
      </c>
      <c r="D156" s="55"/>
      <c r="E156" s="55" t="s">
        <v>10</v>
      </c>
      <c r="F156" s="43"/>
      <c r="G156" s="55" t="s">
        <v>11</v>
      </c>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row>
    <row r="157" spans="1:53" x14ac:dyDescent="0.25">
      <c r="A157" s="98" t="str">
        <f t="shared" si="9"/>
        <v>Optional</v>
      </c>
      <c r="B157" s="43" t="s">
        <v>14</v>
      </c>
      <c r="C157" s="40">
        <v>0</v>
      </c>
      <c r="D157" s="43" t="s">
        <v>19</v>
      </c>
      <c r="E157" s="38">
        <f t="array" ref="E157:E160">MMULT($M$143:$P$146,C157:C160)</f>
        <v>7.5042392125456561E-2</v>
      </c>
      <c r="F157" s="43"/>
      <c r="G157" s="43" t="str">
        <f>$B$60</f>
        <v>CO2</v>
      </c>
      <c r="H157" s="38">
        <f t="array" ref="H157:H160">MMULT($D$135:$G$138,E157:E160)</f>
        <v>0.21291390475255936</v>
      </c>
      <c r="I157" s="43" t="str">
        <f>$C$60</f>
        <v>kt</v>
      </c>
      <c r="J157" s="56"/>
      <c r="K157" s="56"/>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row>
    <row r="158" spans="1:53" x14ac:dyDescent="0.25">
      <c r="A158" s="98" t="str">
        <f t="shared" si="9"/>
        <v>Optional</v>
      </c>
      <c r="B158" s="43" t="s">
        <v>15</v>
      </c>
      <c r="C158" s="88">
        <v>1</v>
      </c>
      <c r="D158" s="43" t="s">
        <v>19</v>
      </c>
      <c r="E158" s="38">
        <v>1.3012530618242526</v>
      </c>
      <c r="F158" s="43"/>
      <c r="G158" s="43" t="str">
        <f>$B$61</f>
        <v>CH4</v>
      </c>
      <c r="H158" s="38">
        <v>1.1459980030096707E-3</v>
      </c>
      <c r="I158" s="43" t="str">
        <f>$C$61</f>
        <v>kt</v>
      </c>
      <c r="J158" s="56"/>
      <c r="K158" s="56"/>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row>
    <row r="159" spans="1:53" x14ac:dyDescent="0.25">
      <c r="A159" s="98" t="str">
        <f t="shared" si="9"/>
        <v>Optional</v>
      </c>
      <c r="B159" s="43" t="s">
        <v>49</v>
      </c>
      <c r="C159" s="40">
        <v>0</v>
      </c>
      <c r="D159" s="43" t="s">
        <v>19</v>
      </c>
      <c r="E159" s="38">
        <v>1.3046321218150341E-2</v>
      </c>
      <c r="F159" s="43"/>
      <c r="G159" s="43" t="str">
        <f>$B$62</f>
        <v>N2O</v>
      </c>
      <c r="H159" s="38">
        <v>1.7792565831142249E-4</v>
      </c>
      <c r="I159" s="43" t="str">
        <f>$C$62</f>
        <v>kt</v>
      </c>
      <c r="J159" s="56"/>
      <c r="K159" s="56"/>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row>
    <row r="160" spans="1:53" x14ac:dyDescent="0.25">
      <c r="A160" s="98" t="str">
        <f t="shared" si="9"/>
        <v>Optional</v>
      </c>
      <c r="B160" s="43" t="s">
        <v>16</v>
      </c>
      <c r="C160" s="40">
        <v>0</v>
      </c>
      <c r="D160" s="43" t="s">
        <v>19</v>
      </c>
      <c r="E160" s="38">
        <v>0.20532627189140099</v>
      </c>
      <c r="F160" s="43"/>
      <c r="G160" s="43" t="str">
        <f>$B$63</f>
        <v>Value added</v>
      </c>
      <c r="H160" s="38">
        <v>0.43999235568457806</v>
      </c>
      <c r="I160" s="43" t="str">
        <f>$C$63</f>
        <v>MEUR</v>
      </c>
      <c r="J160" s="56"/>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row>
    <row r="161" spans="1:53" x14ac:dyDescent="0.25">
      <c r="A161" s="98" t="str">
        <f t="shared" si="9"/>
        <v>Optional</v>
      </c>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row>
    <row r="162" spans="1:53" x14ac:dyDescent="0.25">
      <c r="A162" s="98" t="str">
        <f t="shared" si="9"/>
        <v>Optional</v>
      </c>
      <c r="B162" s="87" t="s">
        <v>41</v>
      </c>
      <c r="C162" s="85"/>
      <c r="D162" s="85"/>
      <c r="E162" s="85"/>
      <c r="F162" s="85"/>
      <c r="G162" s="85"/>
      <c r="H162" s="85"/>
      <c r="I162" s="85"/>
      <c r="J162" s="85"/>
      <c r="K162" s="85"/>
      <c r="L162" s="85"/>
      <c r="M162" s="85"/>
      <c r="N162" s="85"/>
      <c r="O162" s="85"/>
      <c r="P162" s="85"/>
      <c r="Q162" s="85"/>
      <c r="R162" s="85"/>
      <c r="S162" s="85"/>
      <c r="T162" s="85"/>
      <c r="U162" s="85"/>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row>
    <row r="163" spans="1:53" x14ac:dyDescent="0.25">
      <c r="A163" s="98" t="str">
        <f t="shared" si="9"/>
        <v>Optional</v>
      </c>
      <c r="B163" s="43"/>
      <c r="C163" s="55" t="s">
        <v>9</v>
      </c>
      <c r="D163" s="55"/>
      <c r="E163" s="55" t="s">
        <v>10</v>
      </c>
      <c r="F163" s="43"/>
      <c r="G163" s="55" t="s">
        <v>11</v>
      </c>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row>
    <row r="164" spans="1:53" x14ac:dyDescent="0.25">
      <c r="A164" s="98" t="str">
        <f t="shared" si="9"/>
        <v>Optional</v>
      </c>
      <c r="B164" s="43" t="s">
        <v>14</v>
      </c>
      <c r="C164" s="40">
        <v>0</v>
      </c>
      <c r="D164" s="43" t="s">
        <v>19</v>
      </c>
      <c r="E164" s="38">
        <f t="array" ref="E164:E167">MMULT($M$143:$P$146,C164:C167)</f>
        <v>3.0928580651684356E-2</v>
      </c>
      <c r="F164" s="43"/>
      <c r="G164" s="43" t="str">
        <f>$B$60</f>
        <v>CO2</v>
      </c>
      <c r="H164" s="38">
        <f t="array" ref="H164:H167">MMULT($D$135:$G$138,E164:E167)</f>
        <v>4.8069720744887663</v>
      </c>
      <c r="I164" s="43" t="str">
        <f>$C$60</f>
        <v>kt</v>
      </c>
      <c r="J164" s="56"/>
      <c r="K164" s="56"/>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row>
    <row r="165" spans="1:53" x14ac:dyDescent="0.25">
      <c r="A165" s="98" t="str">
        <f t="shared" si="9"/>
        <v>Optional</v>
      </c>
      <c r="B165" s="43" t="s">
        <v>15</v>
      </c>
      <c r="C165" s="40">
        <v>0</v>
      </c>
      <c r="D165" s="43" t="s">
        <v>19</v>
      </c>
      <c r="E165" s="38">
        <v>0.32979976759411078</v>
      </c>
      <c r="F165" s="43"/>
      <c r="G165" s="43" t="str">
        <f>$B$61</f>
        <v>CH4</v>
      </c>
      <c r="H165" s="38">
        <v>3.3601996058263044E-3</v>
      </c>
      <c r="I165" s="43" t="str">
        <f>$C$61</f>
        <v>kt</v>
      </c>
      <c r="J165" s="56"/>
      <c r="K165" s="56"/>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row>
    <row r="166" spans="1:53" x14ac:dyDescent="0.25">
      <c r="A166" s="98" t="str">
        <f t="shared" si="9"/>
        <v>Optional</v>
      </c>
      <c r="B166" s="43" t="s">
        <v>49</v>
      </c>
      <c r="C166" s="88">
        <v>1</v>
      </c>
      <c r="D166" s="43" t="s">
        <v>19</v>
      </c>
      <c r="E166" s="38">
        <v>1.0666276334278504</v>
      </c>
      <c r="F166" s="43"/>
      <c r="G166" s="43" t="str">
        <f>$B$62</f>
        <v>N2O</v>
      </c>
      <c r="H166" s="38">
        <v>1.3720601384656952E-4</v>
      </c>
      <c r="I166" s="43" t="str">
        <f>$C$62</f>
        <v>kt</v>
      </c>
      <c r="J166" s="56"/>
      <c r="K166" s="56"/>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row>
    <row r="167" spans="1:53" x14ac:dyDescent="0.25">
      <c r="A167" s="98" t="str">
        <f t="shared" si="9"/>
        <v>Optional</v>
      </c>
      <c r="B167" s="43" t="s">
        <v>16</v>
      </c>
      <c r="C167" s="40">
        <v>0</v>
      </c>
      <c r="D167" s="43" t="s">
        <v>19</v>
      </c>
      <c r="E167" s="38">
        <v>0.32206162249405118</v>
      </c>
      <c r="F167" s="43"/>
      <c r="G167" s="43" t="str">
        <f>$B$63</f>
        <v>Value added</v>
      </c>
      <c r="H167" s="38">
        <v>0.81282370074119537</v>
      </c>
      <c r="I167" s="43" t="str">
        <f>$C$63</f>
        <v>MEUR</v>
      </c>
      <c r="J167" s="56"/>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row>
    <row r="168" spans="1:53" x14ac:dyDescent="0.25">
      <c r="A168" s="98" t="str">
        <f t="shared" si="9"/>
        <v>Optional</v>
      </c>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row>
    <row r="169" spans="1:53" x14ac:dyDescent="0.25">
      <c r="A169" s="98" t="str">
        <f t="shared" si="9"/>
        <v>Optional</v>
      </c>
      <c r="B169" s="87" t="s">
        <v>42</v>
      </c>
      <c r="C169" s="85"/>
      <c r="D169" s="85"/>
      <c r="E169" s="85"/>
      <c r="F169" s="85"/>
      <c r="G169" s="85"/>
      <c r="H169" s="85"/>
      <c r="I169" s="85"/>
      <c r="J169" s="85"/>
      <c r="K169" s="85"/>
      <c r="L169" s="85"/>
      <c r="M169" s="85"/>
      <c r="N169" s="85"/>
      <c r="O169" s="85"/>
      <c r="P169" s="85"/>
      <c r="Q169" s="85"/>
      <c r="R169" s="85"/>
      <c r="S169" s="85"/>
      <c r="T169" s="85"/>
      <c r="U169" s="85"/>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row>
    <row r="170" spans="1:53" x14ac:dyDescent="0.25">
      <c r="A170" s="98" t="str">
        <f t="shared" si="9"/>
        <v>Optional</v>
      </c>
      <c r="B170" s="43"/>
      <c r="C170" s="55" t="s">
        <v>9</v>
      </c>
      <c r="D170" s="55"/>
      <c r="E170" s="55" t="s">
        <v>10</v>
      </c>
      <c r="F170" s="43"/>
      <c r="G170" s="55" t="s">
        <v>11</v>
      </c>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row>
    <row r="171" spans="1:53" x14ac:dyDescent="0.25">
      <c r="A171" s="98" t="str">
        <f t="shared" si="9"/>
        <v>Optional</v>
      </c>
      <c r="B171" s="43" t="s">
        <v>14</v>
      </c>
      <c r="C171" s="40">
        <v>0</v>
      </c>
      <c r="D171" s="43" t="s">
        <v>19</v>
      </c>
      <c r="E171" s="38">
        <f t="array" ref="E171:E174">MMULT($M$143:$P$146,C171:C174)</f>
        <v>1.1350065011069175E-2</v>
      </c>
      <c r="F171" s="43"/>
      <c r="G171" s="43" t="str">
        <f>$B$60</f>
        <v>CO2</v>
      </c>
      <c r="H171" s="38">
        <f t="array" ref="H171:H174">MMULT($D$135:$G$138,E171:E174)</f>
        <v>0.26281302002630808</v>
      </c>
      <c r="I171" s="43" t="str">
        <f>$C$60</f>
        <v>kt</v>
      </c>
      <c r="J171" s="56"/>
      <c r="K171" s="56"/>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row>
    <row r="172" spans="1:53" x14ac:dyDescent="0.25">
      <c r="A172" s="98" t="str">
        <f t="shared" si="9"/>
        <v>Optional</v>
      </c>
      <c r="B172" s="43" t="s">
        <v>15</v>
      </c>
      <c r="C172" s="40">
        <v>0</v>
      </c>
      <c r="D172" s="43" t="s">
        <v>19</v>
      </c>
      <c r="E172" s="38">
        <v>0.13736495493395018</v>
      </c>
      <c r="F172" s="43"/>
      <c r="G172" s="43" t="str">
        <f>$B$61</f>
        <v>CH4</v>
      </c>
      <c r="H172" s="38">
        <v>1.2053119190780471E-3</v>
      </c>
      <c r="I172" s="43" t="str">
        <f>$C$61</f>
        <v>kt</v>
      </c>
      <c r="J172" s="56"/>
      <c r="K172" s="56"/>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row>
    <row r="173" spans="1:53" x14ac:dyDescent="0.25">
      <c r="A173" s="98" t="str">
        <f t="shared" si="9"/>
        <v>Optional</v>
      </c>
      <c r="B173" s="43" t="s">
        <v>49</v>
      </c>
      <c r="C173" s="40">
        <v>0</v>
      </c>
      <c r="D173" s="43" t="s">
        <v>19</v>
      </c>
      <c r="E173" s="38">
        <v>1.0258274349225249E-2</v>
      </c>
      <c r="F173" s="43"/>
      <c r="G173" s="43" t="str">
        <f>$B$62</f>
        <v>N2O</v>
      </c>
      <c r="H173" s="38">
        <v>3.863104352849353E-5</v>
      </c>
      <c r="I173" s="43" t="str">
        <f>$C$62</f>
        <v>kt</v>
      </c>
      <c r="J173" s="56"/>
      <c r="K173" s="56"/>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row>
    <row r="174" spans="1:53" x14ac:dyDescent="0.25">
      <c r="A174" s="98" t="str">
        <f t="shared" si="9"/>
        <v>Optional</v>
      </c>
      <c r="B174" s="43" t="s">
        <v>16</v>
      </c>
      <c r="C174" s="88">
        <v>1</v>
      </c>
      <c r="D174" s="43" t="s">
        <v>19</v>
      </c>
      <c r="E174" s="38">
        <v>1.4387154383008669</v>
      </c>
      <c r="F174" s="43"/>
      <c r="G174" s="43" t="str">
        <f>$B$63</f>
        <v>Value added</v>
      </c>
      <c r="H174" s="38">
        <v>0.84477213704646148</v>
      </c>
      <c r="I174" s="43" t="str">
        <f>$C$63</f>
        <v>MEUR</v>
      </c>
      <c r="J174" s="56"/>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row>
    <row r="175" spans="1:53" x14ac:dyDescent="0.25">
      <c r="A175" s="98" t="str">
        <f t="shared" si="9"/>
        <v>Optional</v>
      </c>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row>
    <row r="176" spans="1:53" x14ac:dyDescent="0.25">
      <c r="A176" s="98" t="str">
        <f t="shared" si="9"/>
        <v>Optional</v>
      </c>
      <c r="B176" s="86" t="s">
        <v>60</v>
      </c>
      <c r="C176" s="42"/>
      <c r="D176" s="42"/>
      <c r="E176" s="42"/>
      <c r="F176" s="42"/>
      <c r="G176" s="42"/>
      <c r="H176" s="42"/>
      <c r="I176" s="42"/>
      <c r="J176" s="42"/>
      <c r="K176" s="42"/>
      <c r="L176" s="42"/>
      <c r="M176" s="42"/>
      <c r="N176" s="42"/>
      <c r="O176" s="42"/>
      <c r="P176" s="42"/>
      <c r="Q176" s="42"/>
      <c r="R176" s="42"/>
      <c r="S176" s="42"/>
      <c r="T176" s="42"/>
      <c r="U176" s="42"/>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row>
    <row r="177" spans="1:53" x14ac:dyDescent="0.25">
      <c r="A177" s="98" t="str">
        <f t="shared" si="9"/>
        <v>Optional</v>
      </c>
      <c r="B177" s="43"/>
      <c r="C177" s="55" t="s">
        <v>9</v>
      </c>
      <c r="D177" s="55"/>
      <c r="E177" s="55" t="s">
        <v>10</v>
      </c>
      <c r="F177" s="43"/>
      <c r="G177" s="55" t="s">
        <v>11</v>
      </c>
      <c r="H177" s="43" t="s">
        <v>55</v>
      </c>
      <c r="I177" s="43"/>
      <c r="J177" s="43" t="s">
        <v>6</v>
      </c>
      <c r="K177" s="43"/>
      <c r="L177" s="43" t="s">
        <v>4</v>
      </c>
      <c r="M177" s="43"/>
      <c r="N177" s="4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row>
    <row r="178" spans="1:53" x14ac:dyDescent="0.25">
      <c r="A178" s="98" t="str">
        <f t="shared" si="9"/>
        <v>Optional</v>
      </c>
      <c r="B178" s="43" t="s">
        <v>14</v>
      </c>
      <c r="C178" s="40">
        <f>J127</f>
        <v>3028</v>
      </c>
      <c r="D178" s="43" t="s">
        <v>19</v>
      </c>
      <c r="E178" s="38">
        <f t="array" ref="E178:E181">MMULT($M$143:$P$146,C178:C181)</f>
        <v>10836.656338702214</v>
      </c>
      <c r="F178" s="43"/>
      <c r="G178" s="43" t="str">
        <f>$B$60</f>
        <v>CO2</v>
      </c>
      <c r="H178" s="38">
        <f t="array" ref="H178:H181">MMULT($D$135:$G$138,E178:E181)</f>
        <v>75273.28008438593</v>
      </c>
      <c r="I178" s="43" t="str">
        <f>$C$60</f>
        <v>kt</v>
      </c>
      <c r="J178" s="40" t="e">
        <f>#REF!</f>
        <v>#REF!</v>
      </c>
      <c r="K178" s="43" t="str">
        <f>$C$60</f>
        <v>kt</v>
      </c>
      <c r="L178" s="40" t="e">
        <f>H178+J178</f>
        <v>#REF!</v>
      </c>
      <c r="M178" s="43" t="str">
        <f>$C$60</f>
        <v>kt</v>
      </c>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row>
    <row r="179" spans="1:53" x14ac:dyDescent="0.25">
      <c r="A179" s="98" t="str">
        <f t="shared" si="9"/>
        <v>Optional</v>
      </c>
      <c r="B179" s="43" t="s">
        <v>15</v>
      </c>
      <c r="C179" s="40">
        <f>J128</f>
        <v>72658</v>
      </c>
      <c r="D179" s="43" t="s">
        <v>19</v>
      </c>
      <c r="E179" s="38">
        <v>118285.79303540157</v>
      </c>
      <c r="F179" s="43"/>
      <c r="G179" s="43" t="str">
        <f>$B$61</f>
        <v>CH4</v>
      </c>
      <c r="H179" s="38">
        <v>327.97702901838721</v>
      </c>
      <c r="I179" s="43" t="str">
        <f>$C$61</f>
        <v>kt</v>
      </c>
      <c r="J179" s="40" t="e">
        <f>#REF!</f>
        <v>#REF!</v>
      </c>
      <c r="K179" s="43" t="str">
        <f>$C$61</f>
        <v>kt</v>
      </c>
      <c r="L179" s="40" t="e">
        <f>H179+J179</f>
        <v>#REF!</v>
      </c>
      <c r="M179" s="43" t="str">
        <f>$C$61</f>
        <v>kt</v>
      </c>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row>
    <row r="180" spans="1:53" x14ac:dyDescent="0.25">
      <c r="A180" s="98" t="str">
        <f t="shared" si="9"/>
        <v>Optional</v>
      </c>
      <c r="B180" s="43" t="s">
        <v>49</v>
      </c>
      <c r="C180" s="40">
        <f>J129</f>
        <v>3542</v>
      </c>
      <c r="D180" s="43" t="s">
        <v>19</v>
      </c>
      <c r="E180" s="38">
        <v>6416.8811708596895</v>
      </c>
      <c r="F180" s="43"/>
      <c r="G180" s="43" t="str">
        <f>$B$62</f>
        <v>N2O</v>
      </c>
      <c r="H180" s="38">
        <v>26.096842867691532</v>
      </c>
      <c r="I180" s="43" t="str">
        <f>$C$62</f>
        <v>kt</v>
      </c>
      <c r="J180" s="40" t="e">
        <f>#REF!</f>
        <v>#REF!</v>
      </c>
      <c r="K180" s="43" t="str">
        <f>$C$62</f>
        <v>kt</v>
      </c>
      <c r="L180" s="40" t="e">
        <f>H180+J180</f>
        <v>#REF!</v>
      </c>
      <c r="M180" s="43" t="str">
        <f>$C$62</f>
        <v>kt</v>
      </c>
      <c r="N180" s="43"/>
      <c r="O180" s="43"/>
      <c r="P180" s="43"/>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c r="AN180" s="43"/>
      <c r="AO180" s="43"/>
      <c r="AP180" s="43"/>
      <c r="AQ180" s="43"/>
      <c r="AR180" s="43"/>
      <c r="AS180" s="43"/>
      <c r="AT180" s="43"/>
      <c r="AU180" s="43"/>
      <c r="AV180" s="43"/>
      <c r="AW180" s="43"/>
      <c r="AX180" s="43"/>
      <c r="AY180" s="43"/>
      <c r="AZ180" s="43"/>
      <c r="BA180" s="43"/>
    </row>
    <row r="181" spans="1:53" x14ac:dyDescent="0.25">
      <c r="A181" s="98" t="str">
        <f t="shared" si="9"/>
        <v>Optional</v>
      </c>
      <c r="B181" s="43" t="s">
        <v>16</v>
      </c>
      <c r="C181" s="40">
        <f>J130</f>
        <v>157400</v>
      </c>
      <c r="D181" s="43" t="s">
        <v>19</v>
      </c>
      <c r="E181" s="38">
        <v>243520.95800355403</v>
      </c>
      <c r="F181" s="43"/>
      <c r="G181" s="43" t="str">
        <f>$B$63</f>
        <v>Value added</v>
      </c>
      <c r="H181" s="38">
        <v>169779.71763405224</v>
      </c>
      <c r="I181" s="43" t="str">
        <f>$C$63</f>
        <v>MEUR</v>
      </c>
      <c r="J181" s="40"/>
      <c r="K181" s="43" t="str">
        <f>$C$63</f>
        <v>MEUR</v>
      </c>
      <c r="L181" s="40">
        <f>H181+J181</f>
        <v>169779.71763405224</v>
      </c>
      <c r="M181" s="43" t="str">
        <f>$C$63</f>
        <v>MEUR</v>
      </c>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row>
    <row r="182" spans="1:53" x14ac:dyDescent="0.25">
      <c r="A182" s="98" t="str">
        <f t="shared" si="9"/>
        <v>Optional</v>
      </c>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row>
    <row r="183" spans="1:53" x14ac:dyDescent="0.25">
      <c r="A183" s="99"/>
    </row>
    <row r="184" spans="1:53" x14ac:dyDescent="0.25">
      <c r="A184" s="99"/>
    </row>
    <row r="185" spans="1:53" x14ac:dyDescent="0.25">
      <c r="A185" s="99"/>
    </row>
    <row r="186" spans="1:53" x14ac:dyDescent="0.25">
      <c r="A186" s="99"/>
    </row>
    <row r="187" spans="1:53" x14ac:dyDescent="0.25">
      <c r="A187" s="99"/>
    </row>
    <row r="188" spans="1:53" x14ac:dyDescent="0.25">
      <c r="A188" s="99"/>
    </row>
    <row r="189" spans="1:53" x14ac:dyDescent="0.25">
      <c r="A189" s="99"/>
    </row>
    <row r="190" spans="1:53" x14ac:dyDescent="0.25">
      <c r="A190" s="99"/>
    </row>
    <row r="191" spans="1:53" x14ac:dyDescent="0.25">
      <c r="A191" s="99"/>
    </row>
    <row r="192" spans="1:53" x14ac:dyDescent="0.25">
      <c r="A192" s="99"/>
    </row>
    <row r="193" spans="1:1" x14ac:dyDescent="0.25">
      <c r="A193" s="99"/>
    </row>
    <row r="194" spans="1:1" x14ac:dyDescent="0.25">
      <c r="A194" s="99"/>
    </row>
    <row r="195" spans="1:1" x14ac:dyDescent="0.25">
      <c r="A195" s="99"/>
    </row>
    <row r="196" spans="1:1" x14ac:dyDescent="0.25">
      <c r="A196" s="99"/>
    </row>
    <row r="197" spans="1:1" x14ac:dyDescent="0.25">
      <c r="A197" s="99"/>
    </row>
    <row r="198" spans="1:1" x14ac:dyDescent="0.25">
      <c r="A198" s="99"/>
    </row>
    <row r="199" spans="1:1" x14ac:dyDescent="0.25">
      <c r="A199" s="99"/>
    </row>
    <row r="200" spans="1:1" x14ac:dyDescent="0.25">
      <c r="A200" s="99"/>
    </row>
    <row r="201" spans="1:1" x14ac:dyDescent="0.25">
      <c r="A201" s="99"/>
    </row>
    <row r="202" spans="1:1" x14ac:dyDescent="0.25">
      <c r="A202" s="99"/>
    </row>
    <row r="203" spans="1:1" x14ac:dyDescent="0.25">
      <c r="A203" s="99"/>
    </row>
    <row r="204" spans="1:1" x14ac:dyDescent="0.25">
      <c r="A204" s="99"/>
    </row>
    <row r="205" spans="1:1" x14ac:dyDescent="0.25">
      <c r="A205" s="99"/>
    </row>
    <row r="206" spans="1:1" x14ac:dyDescent="0.25">
      <c r="A206" s="99"/>
    </row>
    <row r="207" spans="1:1" x14ac:dyDescent="0.25">
      <c r="A207" s="99"/>
    </row>
    <row r="208" spans="1:1" x14ac:dyDescent="0.25">
      <c r="A208" s="99"/>
    </row>
    <row r="209" spans="1:1" x14ac:dyDescent="0.25">
      <c r="A209" s="99"/>
    </row>
    <row r="210" spans="1:1" x14ac:dyDescent="0.25">
      <c r="A210" s="99"/>
    </row>
    <row r="211" spans="1:1" x14ac:dyDescent="0.25">
      <c r="A211" s="99"/>
    </row>
    <row r="212" spans="1:1" x14ac:dyDescent="0.25">
      <c r="A212" s="99"/>
    </row>
    <row r="213" spans="1:1" x14ac:dyDescent="0.25">
      <c r="A213" s="99"/>
    </row>
    <row r="214" spans="1:1" x14ac:dyDescent="0.25">
      <c r="A214" s="99"/>
    </row>
    <row r="215" spans="1:1" x14ac:dyDescent="0.25">
      <c r="A215" s="99"/>
    </row>
    <row r="216" spans="1:1" x14ac:dyDescent="0.25">
      <c r="A216" s="99"/>
    </row>
    <row r="217" spans="1:1" x14ac:dyDescent="0.25">
      <c r="A217" s="99"/>
    </row>
    <row r="218" spans="1:1" x14ac:dyDescent="0.25">
      <c r="A218" s="99"/>
    </row>
    <row r="219" spans="1:1" x14ac:dyDescent="0.25">
      <c r="A219" s="99"/>
    </row>
    <row r="220" spans="1:1" x14ac:dyDescent="0.25">
      <c r="A220" s="99"/>
    </row>
    <row r="221" spans="1:1" x14ac:dyDescent="0.25">
      <c r="A221" s="9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DK2003</vt:lpstr>
      <vt:lpstr>'DK2003'!_Ref374362850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Jannick</dc:creator>
  <cp:lastModifiedBy>Jannick Schmidt</cp:lastModifiedBy>
  <dcterms:created xsi:type="dcterms:W3CDTF">2013-12-09T15:21:00Z</dcterms:created>
  <dcterms:modified xsi:type="dcterms:W3CDTF">2023-04-27T10:09:27Z</dcterms:modified>
</cp:coreProperties>
</file>