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Z:\Winder_Caribou\"/>
    </mc:Choice>
  </mc:AlternateContent>
  <bookViews>
    <workbookView xWindow="0" yWindow="0" windowWidth="15300" windowHeight="7710" firstSheet="1" activeTab="7"/>
  </bookViews>
  <sheets>
    <sheet name="Metadata" sheetId="7" r:id="rId1"/>
    <sheet name="D(Restoration)" sheetId="1" r:id="rId2"/>
    <sheet name="Landuse planning" sheetId="10" r:id="rId3"/>
    <sheet name="Assisted migration" sheetId="11" r:id="rId4"/>
    <sheet name="Caribou hunt" sheetId="2" r:id="rId5"/>
    <sheet name="First Nations Engagement" sheetId="12" r:id="rId6"/>
    <sheet name="D(Penning)" sheetId="3" r:id="rId7"/>
    <sheet name="D(wolfcontrol)" sheetId="5" r:id="rId8"/>
    <sheet name="Moose harvest" sheetId="6" r:id="rId9"/>
    <sheet name="Protection" sheetId="9" r:id="rId10"/>
    <sheet name="Interactions" sheetId="8" r:id="rId11"/>
    <sheet name="Fire" sheetId="13" r:id="rId12"/>
  </sheets>
  <externalReferences>
    <externalReference r:id="rId13"/>
    <externalReference r:id="rId14"/>
    <externalReference r:id="rId15"/>
    <externalReference r:id="rId16"/>
    <externalReference r:id="rId17"/>
  </externalReferenc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72" i="1" l="1"/>
  <c r="H73" i="1"/>
  <c r="H74" i="1"/>
  <c r="H75" i="1"/>
  <c r="H76" i="1"/>
  <c r="H77" i="1"/>
  <c r="H78" i="1"/>
  <c r="H79" i="1"/>
  <c r="H80" i="1"/>
  <c r="H81" i="1"/>
  <c r="H71" i="1"/>
  <c r="G44" i="1"/>
  <c r="H44" i="1"/>
  <c r="H18" i="1"/>
  <c r="H19" i="1"/>
  <c r="H20" i="1"/>
  <c r="H21" i="1"/>
  <c r="H22" i="1"/>
  <c r="H23" i="1"/>
  <c r="H24" i="1"/>
  <c r="H25" i="1"/>
  <c r="H26" i="1"/>
  <c r="H27" i="1"/>
  <c r="H17" i="1"/>
  <c r="G17" i="1"/>
  <c r="H30" i="1"/>
  <c r="F32" i="1"/>
  <c r="F31" i="1"/>
  <c r="F26" i="1"/>
  <c r="F25" i="1"/>
  <c r="F24" i="1"/>
  <c r="F23" i="1"/>
  <c r="F22" i="1"/>
  <c r="F21" i="1"/>
  <c r="F20" i="1"/>
  <c r="F19" i="1"/>
  <c r="F18" i="1"/>
  <c r="G18" i="1" s="1"/>
  <c r="H29" i="3" l="1"/>
  <c r="H30" i="3"/>
  <c r="H31" i="3"/>
  <c r="H32" i="3"/>
  <c r="H33" i="3"/>
  <c r="H34" i="3"/>
  <c r="H35" i="3"/>
  <c r="H36" i="3"/>
  <c r="H37" i="3"/>
  <c r="H38" i="3"/>
  <c r="H28" i="3"/>
  <c r="G29" i="3"/>
  <c r="G30" i="3"/>
  <c r="G31" i="3"/>
  <c r="G32" i="3"/>
  <c r="G33" i="3"/>
  <c r="G34" i="3"/>
  <c r="G35" i="3"/>
  <c r="G36" i="3"/>
  <c r="G37" i="3"/>
  <c r="G38" i="3"/>
  <c r="G28" i="3"/>
  <c r="F38" i="3"/>
  <c r="F37" i="3"/>
  <c r="F36" i="3"/>
  <c r="F35" i="3"/>
  <c r="F34" i="3"/>
  <c r="F33" i="3"/>
  <c r="F32" i="3"/>
  <c r="F28" i="3"/>
  <c r="F31" i="3"/>
  <c r="F30" i="3"/>
  <c r="F29" i="3"/>
  <c r="G73" i="1" l="1"/>
  <c r="G77" i="1"/>
  <c r="G81" i="1"/>
  <c r="G71" i="1"/>
  <c r="F80" i="1"/>
  <c r="F79" i="1"/>
  <c r="F78" i="1"/>
  <c r="G78" i="1" s="1"/>
  <c r="F77" i="1"/>
  <c r="F76" i="1"/>
  <c r="F75" i="1"/>
  <c r="G75" i="1" s="1"/>
  <c r="F74" i="1"/>
  <c r="G74" i="1" s="1"/>
  <c r="F73" i="1"/>
  <c r="F72" i="1"/>
  <c r="E71" i="1"/>
  <c r="H50" i="1"/>
  <c r="H54" i="1"/>
  <c r="G45" i="1"/>
  <c r="G49" i="1"/>
  <c r="G53" i="1"/>
  <c r="G54" i="1"/>
  <c r="F53" i="1"/>
  <c r="H53" i="1" s="1"/>
  <c r="F52" i="1"/>
  <c r="H52" i="1" s="1"/>
  <c r="F51" i="1"/>
  <c r="G51" i="1" s="1"/>
  <c r="F50" i="1"/>
  <c r="G50" i="1" s="1"/>
  <c r="F49" i="1"/>
  <c r="H49" i="1" s="1"/>
  <c r="F48" i="1"/>
  <c r="H48" i="1" s="1"/>
  <c r="F47" i="1"/>
  <c r="H47" i="1" s="1"/>
  <c r="F46" i="1"/>
  <c r="G46" i="1" s="1"/>
  <c r="F45" i="1"/>
  <c r="H45" i="1" s="1"/>
  <c r="E44" i="1"/>
  <c r="G27" i="1"/>
  <c r="F27" i="1"/>
  <c r="H85" i="1"/>
  <c r="H86" i="1"/>
  <c r="H87" i="1"/>
  <c r="H88" i="1"/>
  <c r="H89" i="1"/>
  <c r="H90" i="1"/>
  <c r="H91" i="1"/>
  <c r="H92" i="1"/>
  <c r="H93" i="1"/>
  <c r="H94" i="1"/>
  <c r="H84" i="1"/>
  <c r="G85" i="1"/>
  <c r="G86" i="1"/>
  <c r="G87" i="1"/>
  <c r="G88" i="1"/>
  <c r="G89" i="1"/>
  <c r="G90" i="1"/>
  <c r="G91" i="1"/>
  <c r="G92" i="1"/>
  <c r="G93" i="1"/>
  <c r="G94" i="1"/>
  <c r="G84" i="1"/>
  <c r="F93" i="1"/>
  <c r="F92" i="1"/>
  <c r="F91" i="1"/>
  <c r="F90" i="1"/>
  <c r="F89" i="1"/>
  <c r="F88" i="1"/>
  <c r="F87" i="1"/>
  <c r="F86" i="1"/>
  <c r="F85" i="1"/>
  <c r="F84" i="1"/>
  <c r="E84" i="1"/>
  <c r="H58" i="1"/>
  <c r="H59" i="1"/>
  <c r="H60" i="1"/>
  <c r="H61" i="1"/>
  <c r="H62" i="1"/>
  <c r="H63" i="1"/>
  <c r="H64" i="1"/>
  <c r="H65" i="1"/>
  <c r="H66" i="1"/>
  <c r="H67" i="1"/>
  <c r="H57" i="1"/>
  <c r="G58" i="1"/>
  <c r="G59" i="1"/>
  <c r="G60" i="1"/>
  <c r="G61" i="1"/>
  <c r="G62" i="1"/>
  <c r="G63" i="1"/>
  <c r="G64" i="1"/>
  <c r="G65" i="1"/>
  <c r="G66" i="1"/>
  <c r="G67" i="1"/>
  <c r="G57" i="1"/>
  <c r="F66" i="1"/>
  <c r="F65" i="1"/>
  <c r="F64" i="1"/>
  <c r="F63" i="1"/>
  <c r="F62" i="1"/>
  <c r="F61" i="1"/>
  <c r="F60" i="1"/>
  <c r="F59" i="1"/>
  <c r="F58" i="1"/>
  <c r="F57" i="1"/>
  <c r="E57" i="1"/>
  <c r="H34" i="1"/>
  <c r="H38" i="1"/>
  <c r="H40" i="1"/>
  <c r="G33" i="1"/>
  <c r="G37" i="1"/>
  <c r="G40" i="1"/>
  <c r="G30" i="1"/>
  <c r="F39" i="1"/>
  <c r="G39" i="1" s="1"/>
  <c r="F38" i="1"/>
  <c r="G38" i="1" s="1"/>
  <c r="F37" i="1"/>
  <c r="H37" i="1" s="1"/>
  <c r="F36" i="1"/>
  <c r="H36" i="1" s="1"/>
  <c r="F35" i="1"/>
  <c r="G35" i="1" s="1"/>
  <c r="F34" i="1"/>
  <c r="G34" i="1" s="1"/>
  <c r="F33" i="1"/>
  <c r="H33" i="1" s="1"/>
  <c r="H32" i="1"/>
  <c r="G31" i="1"/>
  <c r="E30" i="1"/>
  <c r="G80" i="1" l="1"/>
  <c r="G76" i="1"/>
  <c r="G72" i="1"/>
  <c r="G79" i="1"/>
  <c r="G48" i="1"/>
  <c r="H46" i="1"/>
  <c r="H51" i="1"/>
  <c r="G52" i="1"/>
  <c r="G47" i="1"/>
  <c r="H35" i="1"/>
  <c r="H31" i="1"/>
  <c r="G36" i="1"/>
  <c r="G32" i="1"/>
  <c r="H39" i="1"/>
  <c r="H34" i="5"/>
  <c r="H37" i="5"/>
  <c r="H27" i="5"/>
  <c r="G28" i="5"/>
  <c r="G32" i="5"/>
  <c r="G36" i="5"/>
  <c r="G37" i="5"/>
  <c r="G27" i="5"/>
  <c r="F36" i="5"/>
  <c r="H36" i="5" s="1"/>
  <c r="F35" i="5"/>
  <c r="H35" i="5" s="1"/>
  <c r="F34" i="5"/>
  <c r="G34" i="5" s="1"/>
  <c r="F33" i="5"/>
  <c r="G33" i="5" s="1"/>
  <c r="F32" i="5"/>
  <c r="H32" i="5" s="1"/>
  <c r="F31" i="5"/>
  <c r="G31" i="5" s="1"/>
  <c r="F30" i="5"/>
  <c r="G30" i="5" s="1"/>
  <c r="F29" i="5"/>
  <c r="G29" i="5" s="1"/>
  <c r="F28" i="5"/>
  <c r="H28" i="5" s="1"/>
  <c r="I8" i="5"/>
  <c r="G11" i="5"/>
  <c r="H31" i="5" l="1"/>
  <c r="G35" i="5"/>
  <c r="H30" i="5"/>
  <c r="H33" i="5"/>
  <c r="H29" i="5"/>
  <c r="G25" i="1"/>
  <c r="G21" i="1"/>
  <c r="G24" i="1"/>
  <c r="G20" i="1"/>
  <c r="G23" i="1"/>
  <c r="G19" i="1"/>
  <c r="G26" i="1"/>
  <c r="G22" i="1"/>
</calcChain>
</file>

<file path=xl/comments1.xml><?xml version="1.0" encoding="utf-8"?>
<comments xmlns="http://schemas.openxmlformats.org/spreadsheetml/2006/main">
  <authors>
    <author>fstewart</author>
  </authors>
  <commentList>
    <comment ref="E16" authorId="0" shapeId="0">
      <text>
        <r>
          <rPr>
            <b/>
            <sz val="9"/>
            <color indexed="81"/>
            <rFont val="Tahoma"/>
            <family val="2"/>
          </rPr>
          <t>fstewart:</t>
        </r>
        <r>
          <rPr>
            <sz val="9"/>
            <color indexed="81"/>
            <rFont val="Tahoma"/>
            <family val="2"/>
          </rPr>
          <t xml:space="preserve">
Seismic line density from rasterized cells.
Total of High density cells (&gt;5 seismic lines/25 km^2)
Medium density cells (&lt;5&lt;2 seismic lines/25 km^2), and
Low density cells (1 seismic line/25 km^2).
</t>
        </r>
      </text>
    </comment>
    <comment ref="E43" authorId="0" shapeId="0">
      <text>
        <r>
          <rPr>
            <b/>
            <sz val="9"/>
            <color indexed="81"/>
            <rFont val="Tahoma"/>
            <family val="2"/>
          </rPr>
          <t>fstewart:</t>
        </r>
        <r>
          <rPr>
            <sz val="9"/>
            <color indexed="81"/>
            <rFont val="Tahoma"/>
            <family val="2"/>
          </rPr>
          <t xml:space="preserve">
Seismic line density from rasterized cells.
Total of High density cells (&gt;5 seismic lines/25 km^2)
Medium density cells (&lt;5&lt;2 seismic lines/25 km^2), and
Low density cells (1 seismic line/25 km^2).
</t>
        </r>
      </text>
    </comment>
    <comment ref="E70" authorId="0" shapeId="0">
      <text>
        <r>
          <rPr>
            <b/>
            <sz val="9"/>
            <color indexed="81"/>
            <rFont val="Tahoma"/>
            <family val="2"/>
          </rPr>
          <t>fstewart:</t>
        </r>
        <r>
          <rPr>
            <sz val="9"/>
            <color indexed="81"/>
            <rFont val="Tahoma"/>
            <family val="2"/>
          </rPr>
          <t xml:space="preserve">
Seismic line density from rasterized cells.
Total of High density cells (&gt;5 seismic lines/25 km^2)
Medium density cells (&lt;5&lt;2 seismic lines/25 km^2), and
Low density cells (1 seismic line/25 km^2).
</t>
        </r>
      </text>
    </comment>
  </commentList>
</comments>
</file>

<file path=xl/comments2.xml><?xml version="1.0" encoding="utf-8"?>
<comments xmlns="http://schemas.openxmlformats.org/spreadsheetml/2006/main">
  <authors>
    <author>fstewart</author>
  </authors>
  <commentList>
    <comment ref="E24" authorId="0" shapeId="0">
      <text>
        <r>
          <rPr>
            <b/>
            <sz val="9"/>
            <color indexed="81"/>
            <rFont val="Tahoma"/>
            <charset val="1"/>
          </rPr>
          <t>fstewart:</t>
        </r>
        <r>
          <rPr>
            <sz val="9"/>
            <color indexed="81"/>
            <rFont val="Tahoma"/>
            <charset val="1"/>
          </rPr>
          <t xml:space="preserve">
http://www.env.gov.bc.ca/fw/wildlife/management-issues/docs/grey_wolf_management_plan.pdf</t>
        </r>
      </text>
    </comment>
  </commentList>
</comments>
</file>

<file path=xl/sharedStrings.xml><?xml version="1.0" encoding="utf-8"?>
<sst xmlns="http://schemas.openxmlformats.org/spreadsheetml/2006/main" count="542" uniqueCount="271">
  <si>
    <t xml:space="preserve"> INFORMATION PUT TOGETHER FOR WINDER ET AL. FRONTIERS IN ECOLOGY AND EVOLUTION</t>
  </si>
  <si>
    <t>Frances Stewart</t>
  </si>
  <si>
    <t>November</t>
  </si>
  <si>
    <t>MATERNAL PENS</t>
  </si>
  <si>
    <t>HERD PENNING</t>
  </si>
  <si>
    <t xml:space="preserve">Some tabs will have multiple sections within their sheets. </t>
  </si>
  <si>
    <r>
      <t xml:space="preserve">For example: Penning. There is </t>
    </r>
    <r>
      <rPr>
        <b/>
        <sz val="11"/>
        <color theme="1"/>
        <rFont val="Calibri"/>
        <family val="2"/>
        <scheme val="minor"/>
      </rPr>
      <t>maternal penning</t>
    </r>
    <r>
      <rPr>
        <sz val="11"/>
        <color theme="1"/>
        <rFont val="Calibri"/>
        <family val="2"/>
        <scheme val="minor"/>
      </rPr>
      <t xml:space="preserve"> - where pregnant female caribou are brought into an enclosure to give birth to their calfs - or </t>
    </r>
    <r>
      <rPr>
        <b/>
        <sz val="11"/>
        <color theme="1"/>
        <rFont val="Calibri"/>
        <family val="2"/>
        <scheme val="minor"/>
      </rPr>
      <t>herd penning</t>
    </r>
    <r>
      <rPr>
        <sz val="11"/>
        <color theme="1"/>
        <rFont val="Calibri"/>
        <family val="2"/>
        <scheme val="minor"/>
      </rPr>
      <t xml:space="preserve"> where an enclosre could be build around an entire herd.</t>
    </r>
  </si>
  <si>
    <t>Finally, some of these recovery strategies/restoration strategies might have interactive effects.</t>
  </si>
  <si>
    <t>Where possible, I've included this information in the Interactions tab.</t>
  </si>
  <si>
    <t>Each tab along the bottom represents a green box from Figure 1 in Winder et al (in review)</t>
  </si>
  <si>
    <t>Within each tab there is also an extrapolation of the recovery strategy estimates to the spatial extent of each area used in Winder et al. (in review)</t>
  </si>
  <si>
    <t>Hervieux et al. 2014</t>
  </si>
  <si>
    <t>Hervireux pers com.</t>
  </si>
  <si>
    <t>Location</t>
  </si>
  <si>
    <t>Quantification</t>
  </si>
  <si>
    <t>Reference</t>
  </si>
  <si>
    <t>Notes</t>
  </si>
  <si>
    <t>Alberta</t>
  </si>
  <si>
    <t>Schneider et al. 2010</t>
  </si>
  <si>
    <t>Link</t>
  </si>
  <si>
    <t>$35/km2</t>
  </si>
  <si>
    <t>https://ac.els-cdn.com/S000632071000145X/1-s2.0-S000632071000145X-main.pdf?_tid=c0aff5e7-0703-4a30-a6cb-c5f612c045ba&amp;acdnat=1543000609_092e95be2a0e151c62910ab40afd45cb</t>
  </si>
  <si>
    <t>$4000/km</t>
  </si>
  <si>
    <t>measured on a yearly basis; residual effects last 2-4 years</t>
  </si>
  <si>
    <t>20-80% of seismic lines regenerated; time for regeneration varies between 35-65 years</t>
  </si>
  <si>
    <t>Interaction</t>
  </si>
  <si>
    <t>Wolf control + Restoration + Protection</t>
  </si>
  <si>
    <t>$19 - $30,909 million/herd</t>
  </si>
  <si>
    <t>$13-30,905 million/herd</t>
  </si>
  <si>
    <t>Table 5; lost opportunity cost of petroleum and forestry resources, if industrial activity in the entire herd range were to be stopped, with no substitution of activity outside of herd areas in response to the closure</t>
  </si>
  <si>
    <t>Good general references for economic arguments</t>
  </si>
  <si>
    <t>Hebblewhite 2017</t>
  </si>
  <si>
    <t>https://www.sciencedirect.com/science/article/pii/S0006320716310308</t>
  </si>
  <si>
    <t>SEISMIC LINES</t>
  </si>
  <si>
    <t>https://www.sciencedirect.com/science/article/pii/S0006320716310308#bbb0220</t>
  </si>
  <si>
    <t>$162 billion</t>
  </si>
  <si>
    <t>Cost of buying just the energy leases within caribou herd boundaries in Alberta; one herd can be as much as $44 milion (Little Smokey)</t>
  </si>
  <si>
    <t>"Clearly, more rigorous scientific evaluation of different prospective triage scenario's is warranted for woodland caribou."</t>
  </si>
  <si>
    <t>http://www.nrcresearchpress.com/doi/pdf/10.1139/cjz-2014-0142</t>
  </si>
  <si>
    <t>Little Smokey lamda increased from 0.94 to 0.99 over six years of predator control; treatment also included strychnine bait; no price tag attached</t>
  </si>
  <si>
    <t>$300-400,000/year of wolf control</t>
  </si>
  <si>
    <t>https://peerj.com/articles/3736/?utm_source=TrendMD&amp;utm_campaign=PeerJ_TrendMD_1&amp;utm_medium=TrendMD</t>
  </si>
  <si>
    <t>Serroya et al. 2017</t>
  </si>
  <si>
    <t>British Columbia</t>
  </si>
  <si>
    <t>A 10-fold increase, over 9 years, in moose hunting permits caused a reducing in wolf numbers; adult caibou survival increased from 0.778 to 0.88; recruitment did not change</t>
  </si>
  <si>
    <t>Wolf control + Primary prey reduction</t>
  </si>
  <si>
    <t>Yukon</t>
  </si>
  <si>
    <t>Quebec</t>
  </si>
  <si>
    <t>BC</t>
  </si>
  <si>
    <t>https://scholar.google.com/scholar_lookup?title=Experimental%20reduction%20of%20wolves%20in%20the%20Yukon:%20ungulate%20responses%20and%20management%20implications&amp;author=Hayes&amp;publication_year=2003</t>
  </si>
  <si>
    <t>http://www.bioone.org/doi/abs/10.2193/2006-462</t>
  </si>
  <si>
    <t>http://www.nrcresearchpress.com/doi/10.1139/z98-083#.W_iBJXmWyHs</t>
  </si>
  <si>
    <t>NA</t>
  </si>
  <si>
    <t>https://core.ac.uk/download/pdf/84873263.pdf</t>
  </si>
  <si>
    <t>Ecotype</t>
  </si>
  <si>
    <t>Boreal</t>
  </si>
  <si>
    <t>Mountain</t>
  </si>
  <si>
    <t>This spreadsheet summarizes the primary literature, and quantifies  -where available - information on the costs associated with restoration actions for  woodland caribou</t>
  </si>
  <si>
    <t>ecotype</t>
  </si>
  <si>
    <t>boreal</t>
  </si>
  <si>
    <t>Steenweg 2011</t>
  </si>
  <si>
    <t>Wolves eat mostly moose, but disperse more, when moose densities are in decline</t>
  </si>
  <si>
    <t>OF FORESTS</t>
  </si>
  <si>
    <t>https://septentrio.uit.no/index.php/Rangifer/article/view/1994</t>
  </si>
  <si>
    <t>Smith and Pittaway 2011</t>
  </si>
  <si>
    <t>$40,000/calf</t>
  </si>
  <si>
    <t>2006; 10 pregnant females; Little Smokey; Survival of penned calves post-release was comparable to "wild-born" calves - 50% survival by September; success is confounded by implimentation of a wolf control program; mother's behavioural response of returning to the maternity pen durig the summer may have pre-disposed calves to bear predation; "Penning is only effective if other land-managment and conservation strategies are implemented concurrently."</t>
  </si>
  <si>
    <t>Southern Mountain</t>
  </si>
  <si>
    <t>2014-2019; 10-20 cows per year; near Revelstoke for The Columbia North subpopulation; annual penned calf survival rate for the past 4 years has been 41.3% - 1.5 times the survival rate of calfs born in the wild; This means that after 3 years there are 7 more caribou than there would be otherwise Pen size = 9.3 Ha</t>
  </si>
  <si>
    <t>(i.e. Predator exclosures)</t>
  </si>
  <si>
    <t>2014-2016; 10-15 females per year; Klinse-Za and Scott East herds increased from 38 animals in 2013 to 61 in 2017 (lambda = 1.126); results are confounded with wolf removals</t>
  </si>
  <si>
    <t>Results usually confounded with wolf removals</t>
  </si>
  <si>
    <t>Contacted Scott McNay</t>
  </si>
  <si>
    <t>Northern Mountain</t>
  </si>
  <si>
    <t>Chisana herd; 12-ha pen; 2003-2006; 17 calfs released in year 1, 35 in year 2, 45 in year 3, 45 in year 4; 75% survival of calves to adulthood</t>
  </si>
  <si>
    <t>https://www.yukon-news.com/news/caribou-project-ends-with-questions/; http://www.yfwcm.ca/YukonWolfPlanReview/going/documents/ChisanarecoveryprogramsummaryFINALApr_11x_203.pdf</t>
  </si>
  <si>
    <t>Yukon Environment 2011</t>
  </si>
  <si>
    <t>Proposed for the ESAR/WSAR/ Cold Lake and/or Christina Ranges</t>
  </si>
  <si>
    <t>$20-30 million</t>
  </si>
  <si>
    <t>http://www.rcinet.ca/en/2014/11/19/fencing-in-caribou-to-help-their-survival/; https://cmu.abmi.ca/wp-content/uploads/2017/09/REPORT_DeMars_et_al_2016_Testing-fence-designs-to-provide-a-predator-free-area-for-boreal-cairbou.pdf</t>
  </si>
  <si>
    <t>ABMI report 2015</t>
  </si>
  <si>
    <t>$32 million ($9142/km)</t>
  </si>
  <si>
    <t>COSIA 2018</t>
  </si>
  <si>
    <t>"The Cenovus Caribou Habitat Restoration Project was launched in 2016 on the Cold Lake caribou range; This is a voluntary $32 million, 10-year initiative intended to build on the success of LiDea. As a collaborative project that other COSIA members have participated in, the goal of the project is to treat approximately 3,500 linear kilometres of seismic lines, access roads and other linear features within an area of approximately 3,900 square kilometres."</t>
  </si>
  <si>
    <t>https://www.cosia.ca/initiatives/land/projects/caribou-habitat-restoration</t>
  </si>
  <si>
    <t>https://www.cosia.ca/sites/default/files/attachments/COSIA_Linear_Feature_Restoration_Caribou_Habitat.pdf</t>
  </si>
  <si>
    <t>$12,500/km</t>
  </si>
  <si>
    <t>"The costs of the programs were highly variable, averaging ~$12,500/km of treated line (range $8,000/km to $17,000/km). These costs typically included: project design and delivery, operational treatments, remote camp facilities etc. The costs did not include monitoring of the treatments."</t>
  </si>
  <si>
    <t>https://www.cosia.ca/sites/default/files/attachments/CRPP%20Aboriginal%20Engagement%202017-12.pdf</t>
  </si>
  <si>
    <t>COSIA 2017</t>
  </si>
  <si>
    <t>http://rcrw.ca/; https://www.cosia.ca/sites/default/files/attachments/CRPP%20Aboriginal%20Engagement%202017-12.pdf</t>
  </si>
  <si>
    <t>COSIA report 2017</t>
  </si>
  <si>
    <t>Simple community engagement for caribou recovery plans; includes pre-engagement, initial engagement; workshop engagement; additional one-on-one engagement; all part of planning for a predator exclosure pilot project in north east Alberta - the project has not yet gone ahead</t>
  </si>
  <si>
    <t>"Based on a preliminary budget estimate for the Pilot of $28.2 million and potential annual caribou
production ranging from 18 to 27 caribou, the projected per capita production costs of caribou were
estimated to range $116K to $174K."</t>
  </si>
  <si>
    <t>https://www.cosia.ca/sites/default/files/attachments/CRPP%20Summary%202017-12.pdf</t>
  </si>
  <si>
    <t>$250,000/year/caribou</t>
  </si>
  <si>
    <t>$116-174,000/year/caribou</t>
  </si>
  <si>
    <t>$500,000/year</t>
  </si>
  <si>
    <t>$1 million/year</t>
  </si>
  <si>
    <t>$10 million</t>
  </si>
  <si>
    <t>COSIA 2016</t>
  </si>
  <si>
    <t>https://www.cosia.ca/sites/default/files/attachments/COSIA-Land-Cariobou-Conservation-Breeding-and-Translocation.pdf</t>
  </si>
  <si>
    <t>"When exploring the feasibility of captive breeding caribou for the purpose of potentially reintroducing
mountain caribou into Banff National Park, it was estimated that the breeding component (i.e., excluding
research, communications and other associated costs) would cost approximately $10 million over a 10-year
period. However, this estimate was derived for a specific scenario and should not be assumed to be an
accurate representation of the potential cost for captive breeding boreal caribou under different situations."</t>
  </si>
  <si>
    <t>OF CARIBOU (I.E. CAPTIVE BREEDING/TRANSLOCATIONS)</t>
  </si>
  <si>
    <t>&gt;$107,0000</t>
  </si>
  <si>
    <t>mountain</t>
  </si>
  <si>
    <t>"In scoping the feasibility of translocating 20 caribou/year for two years from northern B.C. or southern
Yukon to Banff National Park, the translocation program (consultation, translocation and monitoring) was
predicted to cost an estimated $128,000 in year one, $168,000 in year two and $61,000 in year three
(additional telemetry monitoring) plus staff time; translocation costs themselves were estimated to total
$107,000 plus staff time"</t>
  </si>
  <si>
    <t>$18-20 million/15 years</t>
  </si>
  <si>
    <t xml:space="preserve">COSIA 2016 </t>
  </si>
  <si>
    <t>"The cost of constructing, maintaining and managing a 100km2 predator exclosure fence is currently
estimated at $18-20 million over 15 years (front-loaded over this timeframe due to construction costs)."; 50 wild caribou cows</t>
  </si>
  <si>
    <t>Good reference for comparing values and costs of different caribou translocation tools</t>
  </si>
  <si>
    <t>See section 6.1</t>
  </si>
  <si>
    <t>Hayek et al. 2016</t>
  </si>
  <si>
    <t>i.e. COSIA 2016 in the rest of this sheet - keep note that the panel on this values chart was mostly oil-based people</t>
  </si>
  <si>
    <t>GENERAL FENCE COSTS</t>
  </si>
  <si>
    <t>North Western US</t>
  </si>
  <si>
    <t>$250/km/year</t>
  </si>
  <si>
    <t>na</t>
  </si>
  <si>
    <t>COSIA 2011</t>
  </si>
  <si>
    <t>in 2007 have been US$250 per km of fence line (Huisjer et al. 2009)Maintenance costs of a wildlife exclusion fence along a highway in the northwestern U.S.</t>
  </si>
  <si>
    <t>https://www.cosia.ca/sites/default/files/attachments/Golder%20-%20Caribou%20Protection%20and%20Recovery%20Program.pdf</t>
  </si>
  <si>
    <t>Table 5; combining the costs of conservation opportunities for Alberta caribou ranges; total of $100 billion in lost oilsands revenues</t>
  </si>
  <si>
    <t>"In a recent project in
the north western U.S. in 2007 the costs for the construction of a wildlife exclusion fence along a major highway
were US$48,000 per km of fence line (Huisjer et al. 2009)."</t>
  </si>
  <si>
    <t>$50,000/km construction</t>
  </si>
  <si>
    <t>Fence + predator control + prey control + translocation +research + monitoring</t>
  </si>
  <si>
    <t>$576-680,000/ herd/year</t>
  </si>
  <si>
    <t>"Table 4: Anticipated Cost Estimates to Implement and Operate the Fencing Project for Each Proposed
Location"</t>
  </si>
  <si>
    <t>Hebblewhite 2017; schneider et al. 2010</t>
  </si>
  <si>
    <t>BUYING LAND</t>
  </si>
  <si>
    <t>PROTECTING LAND</t>
  </si>
  <si>
    <t>General caribou recovery costs</t>
  </si>
  <si>
    <t>$40-60 million</t>
  </si>
  <si>
    <t>NDP report 2016</t>
  </si>
  <si>
    <t>http://aep.alberta.ca/fish-wildlife/wildlife-management/caribou-range-planning/documents/OnThePathtoCaribouRecovery-May-2016.pdf</t>
  </si>
  <si>
    <t>"The potential cost of restoration could be as high as $40 million or more. With the added cost of a caribou rearing facility, costs could approach $60 million. Over a five-year period, the resulting cost to contributing energy companies would pose a significant impact to their cash flow, especially during the current economic downturn."Table 4: Anticipated Cost Estimates to Implement and Operate the Fencing Project for Each Proposed
Location"</t>
  </si>
  <si>
    <t>$30-40 million</t>
  </si>
  <si>
    <t>"province wide: While the true cost of restoring seismic lines will not be known until seismic lines are assessed on the ground for regrowth, and different techniques are implemented, estimates range from $30 to $40 million."</t>
  </si>
  <si>
    <t>$6-7 million/10 years</t>
  </si>
  <si>
    <t>"While the cost of such facilities was lower (perhaps $6-$7 million over a 10 year period)"</t>
  </si>
  <si>
    <t>"$2 million in capital and $2.5 million in operating funds for the next five years towards a Caribou Interpretive and Education Centre, to be operated by Indigenous partners in a caribou range community such as Grande Cache, to provide greater education to the public regarding the caribou’s value to society, their current predicament, and the approaches being taken to protect them."</t>
  </si>
  <si>
    <t>"$100 million over ten years towards a Caribou Offset Habitat Fund, to enable purchases by government, ENGOs such as the Nature Conservancy, or others of key forestry or mineral tenure areas which are valuable to protect over the long term as caribou habitat, and for which no other funds currently exist."</t>
  </si>
  <si>
    <t>ABORIGINAL ENGAGEMENT IN RESTORATION STRATEGIES</t>
  </si>
  <si>
    <t>British columbia</t>
  </si>
  <si>
    <t>Mounatin</t>
  </si>
  <si>
    <t>Seip et al. 2017</t>
  </si>
  <si>
    <t>https://www2.gov.bc.ca/assets/gov/environment/plants-animals-and-ecosystems/wildlife-wildlife-habitat/regional-wildlife/northeast-region/caribou/central_mountains_caribou_population_report_2017.pdf</t>
  </si>
  <si>
    <t>"Overall, it appears that all of the herds within the wolf control area experienced a
population increase over the past year in response to the management actions. The
estimated caribou population within the wolf control zone increased from 166 to 192
caribou, a 16% increase."</t>
  </si>
  <si>
    <t>http://www.env.gov.yk.ca/publications-maps/documents/finlayson_caribou_popsurvey2007.pdf</t>
  </si>
  <si>
    <t>Yukon Environment 2007</t>
  </si>
  <si>
    <t>YEARLY SURVEYS OF CARIBOU HERDS</t>
  </si>
  <si>
    <t>5 days of helicopter surveys</t>
  </si>
  <si>
    <t>WOLF BOUNTY</t>
  </si>
  <si>
    <t>https://www.enr.gov.nt.ca/sites/enr/files/149_file.pdf</t>
  </si>
  <si>
    <t>NWT gov 2016</t>
  </si>
  <si>
    <t>NWT</t>
  </si>
  <si>
    <t>unskinned wolf</t>
  </si>
  <si>
    <t>"$400 for wolf pelt skinned to traditional standards; additional $50 for the skull."</t>
  </si>
  <si>
    <t>Incentives</t>
  </si>
  <si>
    <t>"Up to $800 for wolf pelt skinned to Genuine Mackenzie Valley Fur auction standards"</t>
  </si>
  <si>
    <t>NWT gov 2017</t>
  </si>
  <si>
    <t>NWT gov 2018</t>
  </si>
  <si>
    <t>WOLF CULLS</t>
  </si>
  <si>
    <t>aerial shooting</t>
  </si>
  <si>
    <t>$140-$2500/wolf</t>
  </si>
  <si>
    <t>Tundra</t>
  </si>
  <si>
    <t>"costs associated with aerial shooting of wolves which ranged from $140/wolf to $2,500/wolf."</t>
  </si>
  <si>
    <t>$400,000/year</t>
  </si>
  <si>
    <t>"In BC, aerial removal of 154 wolves in the South Peace Region in winter 2015/16 cost approximately $400,000 and included three helicopter crews (for capturing, radio collaring, shooting of wolves and bait placement), a fixed-wing aircraft for snow tracking, and aerial transport of wolf carcasses for use by First Nations trappers (D. Seip, personal communication)."</t>
  </si>
  <si>
    <t>"Further, the South Selkirk wolf control program cost the government $106,000 during the 2015/16 fiscal year and included ground trapping to deploy collars and aerial tracking surveys and shooting of wolves by helicopter."</t>
  </si>
  <si>
    <t>Hayes et al. 2003</t>
  </si>
  <si>
    <t>5 year wolf control, and investigation of the effects on moose and other ungultes too; recommend 2% caribou harvest, but 5% moose harvest in future</t>
  </si>
  <si>
    <r>
      <t>"the endangered Gaspésie caribou (</t>
    </r>
    <r>
      <rPr>
        <i/>
        <sz val="11"/>
        <color theme="1"/>
        <rFont val="Times New Roman"/>
        <family val="1"/>
      </rPr>
      <t>Rangifer tarandus caribou</t>
    </r>
    <r>
      <rPr>
        <sz val="11"/>
        <color theme="1"/>
        <rFont val="Times New Roman"/>
        <family val="1"/>
      </rPr>
      <t>) has benefited from 2 periods of predator control that targeted black bears (</t>
    </r>
    <r>
      <rPr>
        <i/>
        <sz val="11"/>
        <color theme="1"/>
        <rFont val="Times New Roman"/>
        <family val="1"/>
      </rPr>
      <t>Ursus americanus</t>
    </r>
    <r>
      <rPr>
        <sz val="11"/>
        <color theme="1"/>
        <rFont val="Times New Roman"/>
        <family val="1"/>
      </rPr>
      <t>) and coyotes (</t>
    </r>
    <r>
      <rPr>
        <i/>
        <sz val="11"/>
        <color theme="1"/>
        <rFont val="Times New Roman"/>
        <family val="1"/>
      </rPr>
      <t>Canis latrans</t>
    </r>
    <r>
      <rPr>
        <sz val="11"/>
        <color theme="1"/>
        <rFont val="Times New Roman"/>
        <family val="1"/>
      </rPr>
      <t>) in an attempt to reduce predation on caribou calves. Despite a high trapping effort, the number of predators removed has remained stable over time.</t>
    </r>
  </si>
  <si>
    <t>Mosnier et al. 2008</t>
  </si>
  <si>
    <t>" Following the reduction of wolf numbers, recruitment improved 2-5 times for all four species, and all populations increased, " "Caribou (Rangifer tarandus), elk (Cervus canadensis), moose (Alces alces), and Stone's sheep (Ovis dalli stonei" "Following wolf reductions of 60-86% of entire travelling packs, the wolves quickly recolonized the removal zones, with rates of increase ranging from 1.5 to 5.6."</t>
  </si>
  <si>
    <t>Bergerund and Elliott 1998</t>
  </si>
  <si>
    <t>habitat restoration + rearing facilities + other</t>
  </si>
  <si>
    <t>$85 million/5 years</t>
  </si>
  <si>
    <t>https://www.alberta.ca/release.cfm?xID=51188644EB79C-9D76-A96B-AACEF826364538F6</t>
  </si>
  <si>
    <t>Alberta Gov draft range plan 2017</t>
  </si>
  <si>
    <t>"The Alberta government will spend more than $85 million over the next five years for habitat restoration, rearing facilities and other measures to improve caribou outcomes. This includes the $9.2 million already spent to date on caribou recovery."; declined by local people</t>
  </si>
  <si>
    <t>Fuse Consulting 2014 (Pyper et al. 2014)</t>
  </si>
  <si>
    <t xml:space="preserve">ALGAR proposal 2012 </t>
  </si>
  <si>
    <t>ALGARProposal_2012.pdf</t>
  </si>
  <si>
    <t>"Total treatment cost for this scenario is $12,250/km. Upland area costs are
reduced by 20 percent"; Eastern alberta</t>
  </si>
  <si>
    <t>How much money would the federal governmet save if first nations could subside on natural resources (like Caribou)?</t>
  </si>
  <si>
    <t>Gov of Canada</t>
  </si>
  <si>
    <t>Tundra &amp; boreal</t>
  </si>
  <si>
    <t>Nutrition North Program; newly started again in 2016; bulk of new communities are in northern Ontario, Manitoba, and Saskatchewan; total of 37 communities; including Quebec, NL, Alberta</t>
  </si>
  <si>
    <t>$64.5 million/5 years + 13.8 million/year starting in 2021</t>
  </si>
  <si>
    <t>https://www.cbc.ca/news/canada/north/nutrition-north-more-communities-full-subsidies-1.3684045; https://www.nutritionnorthcanada.gc.ca/eng/1415385762263/1415385790537</t>
  </si>
  <si>
    <t>NWT, Yukon, Nunnavut, Alberta, Ontario, Saskatchewan, Manitoba, Quebec, NL</t>
  </si>
  <si>
    <t>$4.5 million/ 4 years</t>
  </si>
  <si>
    <t>BC Gov hunting liscence</t>
  </si>
  <si>
    <t>BC gov species liscence</t>
  </si>
  <si>
    <t>$2-32/person/year</t>
  </si>
  <si>
    <t>Caribou</t>
  </si>
  <si>
    <t>Moose</t>
  </si>
  <si>
    <t>Hunting Licence Fees for British Columbia Residents; April 2004</t>
  </si>
  <si>
    <t>http://www.env.gov.bc.ca/fw/wildlife/hunting/resident/old/licences.html</t>
  </si>
  <si>
    <t>http://www.env.gov.bc.ca/fw/wildlife/hunting/resident/old/licences.html; http://alcesjournal.org/index.php/alces/article/viewFile/155/199</t>
  </si>
  <si>
    <t>BC Gov species liscence; "from 1987 to 2014. The population generally remained stable,
whereas the licensed hunter harvest declined gradually by about half despite constant hunter effort."</t>
  </si>
  <si>
    <t>adds little to existing forest regeneration costs</t>
  </si>
  <si>
    <t>Forestry assisted migration; already implemeted in several ranges</t>
  </si>
  <si>
    <t>highly vairable with the scope of the initiative</t>
  </si>
  <si>
    <t>Species rescue assisted migration; few known cases</t>
  </si>
  <si>
    <t>Pedlar et al. 2012</t>
  </si>
  <si>
    <t>https://academic.oup.com/bioscience/article/62/9/835/231509</t>
  </si>
  <si>
    <t>Richard? I assume you would know much more about the economics of this debate than I...</t>
  </si>
  <si>
    <t>http://a100.gov.bc.ca/pub/siwe/details.do;jsessionid=HD1Tb8GdLBHLr3HTCLtVQThnpY2q3tlhHtdTW21MDnvMlnj3CkSh!-1501598132?projectId=5302&amp;pagerOffset=0; https://www.cosia.ca/sites/default/files/attachments/COSIA-Land-Cariobou-Conservation-Breeding-and-Translocation.pdf; http://a100.gov.bc.ca/pub/siwe/details.do;jsessionid=HD1Tb8GdLBHLr3HTCLtVQThnpY2q3tlhHtdTW21MDnvMlnj3CkSh!-1501598132?projectId=5302&amp;pagerOffset=0</t>
  </si>
  <si>
    <t>Study areas in Winer et al. in prep:</t>
  </si>
  <si>
    <t>Area 1</t>
  </si>
  <si>
    <t>80000 km^2</t>
  </si>
  <si>
    <t>Study area 1 is located in the area of Chinchaga herd in the south with elevation ranging 553 to 963 meters.</t>
  </si>
  <si>
    <t>70 % representing the herd area (35 – 321) minimum animal count and 30% area representing the trace occurrence.</t>
  </si>
  <si>
    <t>Area 2</t>
  </si>
  <si>
    <t>South</t>
  </si>
  <si>
    <t>West</t>
  </si>
  <si>
    <t>Study area 2 is located in the NW side of boreal caribou range in BC  inside the Maxhamish herd. The elevation vary from 218 to 741 meters.</t>
  </si>
  <si>
    <t>Area 3</t>
  </si>
  <si>
    <t>Study area 3 is located in the NW side of boreal caribou range in BC inside the Snake-Sahtaneh and Calendar herds. The elevation vary from 351 to 743 meters.</t>
  </si>
  <si>
    <t>Estimated price</t>
  </si>
  <si>
    <t>km</t>
  </si>
  <si>
    <t>Measurement unit</t>
  </si>
  <si>
    <t>CDN ($)</t>
  </si>
  <si>
    <t>km^2</t>
  </si>
  <si>
    <t>/wolf</t>
  </si>
  <si>
    <t>Notes/calculations</t>
  </si>
  <si>
    <t>$400,000/year (hervieux pers com. 2018)</t>
  </si>
  <si>
    <t>2500 km^2</t>
  </si>
  <si>
    <t>/km^2</t>
  </si>
  <si>
    <t>Upper range (CDN)</t>
  </si>
  <si>
    <t>Lower range (CDN)</t>
  </si>
  <si>
    <t>km^2/year</t>
  </si>
  <si>
    <t>Study area name</t>
  </si>
  <si>
    <t>Study area size</t>
  </si>
  <si>
    <t>Area percentiles</t>
  </si>
  <si>
    <t>Alternate scenario</t>
  </si>
  <si>
    <t>Upper range price (CDN)/ year</t>
  </si>
  <si>
    <t>Lower range price (CDN)/ year</t>
  </si>
  <si>
    <t>wolves killed/year</t>
  </si>
  <si>
    <t>wolves/year</t>
  </si>
  <si>
    <t>We do not know this number for each area</t>
  </si>
  <si>
    <t xml:space="preserve">The spatial extent of the landscpe features used in these recovery strategy estimates are from KengaKola's GIS work. </t>
  </si>
  <si>
    <t>This work is summarized in caribou_cumulative_effects.docx and quantified by area in caribou_cummulative_effect_data_summary20181129.xlsx</t>
  </si>
  <si>
    <t>Seismic lines</t>
  </si>
  <si>
    <t xml:space="preserve">Area 1 </t>
  </si>
  <si>
    <t>pipelines</t>
  </si>
  <si>
    <t>Threshold</t>
  </si>
  <si>
    <t>75% restoration</t>
  </si>
  <si>
    <t>i.e. assume only 35% of landscape can have seismic lines on them in accordance with ECCC 2012</t>
  </si>
  <si>
    <t>i.e. assumes same price for seismic lines and pipelines - general restoration on linear features producing early seral vegetation</t>
  </si>
  <si>
    <t>Effective threshold</t>
  </si>
  <si>
    <t>effective threshold</t>
  </si>
  <si>
    <t>m</t>
  </si>
  <si>
    <t>lines/km^2</t>
  </si>
  <si>
    <t>$100 million/10 years</t>
  </si>
  <si>
    <t>Total area = 8,000km^2</t>
  </si>
  <si>
    <t># lines/8000 km^2</t>
  </si>
  <si>
    <t>Total area = 8,000</t>
  </si>
  <si>
    <t>8000 km^2</t>
  </si>
  <si>
    <t>All areas</t>
  </si>
  <si>
    <t>Total potential fence length = 90 + 90 + 90 + 90 = 360 km</t>
  </si>
  <si>
    <t>Maintenance</t>
  </si>
  <si>
    <t>Construction</t>
  </si>
  <si>
    <t>km/year</t>
  </si>
  <si>
    <t>). We reflect the prediction that climate change will exacerbate drought conditions, causing an increase in the area affected by forest fire in Central Yukon by 15% (McCoy and Burn, 2010); changes in fire frequency in caribou habitat may also be a consideration.</t>
  </si>
  <si>
    <t>Contacted Rob Serroya - he quoted 500,000/year</t>
  </si>
  <si>
    <t>Total km 2 of seismic lines = 12,881</t>
  </si>
  <si>
    <t>Density of Seismic lines = 2.29</t>
  </si>
  <si>
    <t>Upperrange price (CDN)</t>
  </si>
  <si>
    <t>Upper range price (CDN)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</si>
</sst>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6" formatCode="&quot;$&quot;#,##0;[Red]\-&quot;$&quot;#,##0"/>
  </numFmts>
  <fonts count="14" x14ac:knownFonts="1">
    <font>
      <sz val="11"/>
      <color theme="1"/>
      <name val="Calibri"/>
      <family val="2"/>
      <scheme val="minor"/>
    </font>
    <font>
      <b/>
      <sz val="11"/>
      <color theme="1"/>
      <name val="Calibri"/>
      <family val="2"/>
      <scheme val="minor"/>
    </font>
    <font>
      <b/>
      <u/>
      <sz val="11"/>
      <color theme="1"/>
      <name val="Calibri"/>
      <family val="2"/>
      <scheme val="minor"/>
    </font>
    <font>
      <u/>
      <sz val="11"/>
      <color theme="1"/>
      <name val="Calibri"/>
      <family val="2"/>
      <scheme val="minor"/>
    </font>
    <font>
      <u/>
      <sz val="11"/>
      <color theme="10"/>
      <name val="Calibri"/>
      <family val="2"/>
      <scheme val="minor"/>
    </font>
    <font>
      <sz val="11"/>
      <color theme="1"/>
      <name val="Times New Roman"/>
      <family val="1"/>
    </font>
    <font>
      <i/>
      <sz val="11"/>
      <color theme="1"/>
      <name val="Times New Roman"/>
      <family val="1"/>
    </font>
    <font>
      <sz val="12"/>
      <color theme="1"/>
      <name val="Calibri"/>
      <family val="2"/>
      <scheme val="minor"/>
    </font>
    <font>
      <sz val="11"/>
      <color theme="0" tint="-0.14999847407452621"/>
      <name val="Calibri"/>
      <family val="2"/>
      <scheme val="minor"/>
    </font>
    <font>
      <sz val="9"/>
      <color indexed="81"/>
      <name val="Tahoma"/>
      <family val="2"/>
    </font>
    <font>
      <b/>
      <sz val="9"/>
      <color indexed="81"/>
      <name val="Tahoma"/>
      <family val="2"/>
    </font>
    <font>
      <sz val="12"/>
      <color theme="1"/>
      <name val="Times New Roman"/>
      <family val="1"/>
    </font>
    <font>
      <sz val="9"/>
      <color indexed="81"/>
      <name val="Tahoma"/>
      <charset val="1"/>
    </font>
    <font>
      <b/>
      <sz val="9"/>
      <color indexed="81"/>
      <name val="Tahoma"/>
      <charset val="1"/>
    </font>
  </fonts>
  <fills count="8">
    <fill>
      <patternFill patternType="none"/>
    </fill>
    <fill>
      <patternFill patternType="gray125"/>
    </fill>
    <fill>
      <patternFill patternType="solid">
        <fgColor theme="1"/>
        <bgColor indexed="64"/>
      </patternFill>
    </fill>
    <fill>
      <patternFill patternType="solid">
        <fgColor theme="0" tint="-0.14999847407452621"/>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0"/>
        <bgColor indexed="64"/>
      </patternFill>
    </fill>
    <fill>
      <patternFill patternType="solid">
        <fgColor theme="9" tint="0.59999389629810485"/>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44">
    <xf numFmtId="0" fontId="0" fillId="0" borderId="0" xfId="0"/>
    <xf numFmtId="0" fontId="1" fillId="0" borderId="0" xfId="0" applyFont="1"/>
    <xf numFmtId="17" fontId="0" fillId="0" borderId="0" xfId="0" applyNumberFormat="1"/>
    <xf numFmtId="0" fontId="2" fillId="0" borderId="0" xfId="0" applyFont="1"/>
    <xf numFmtId="0" fontId="0" fillId="0" borderId="0" xfId="0" applyAlignment="1">
      <alignment wrapText="1"/>
    </xf>
    <xf numFmtId="0" fontId="3" fillId="0" borderId="0" xfId="0" applyFont="1"/>
    <xf numFmtId="0" fontId="4" fillId="0" borderId="0" xfId="1"/>
    <xf numFmtId="0" fontId="2" fillId="0" borderId="0" xfId="0" applyFont="1" applyAlignment="1">
      <alignment wrapText="1"/>
    </xf>
    <xf numFmtId="6" fontId="0" fillId="0" borderId="0" xfId="0" applyNumberFormat="1"/>
    <xf numFmtId="0" fontId="0" fillId="0" borderId="0" xfId="0" applyFont="1"/>
    <xf numFmtId="0" fontId="5" fillId="0" borderId="0" xfId="0" applyFont="1" applyAlignment="1">
      <alignment wrapText="1"/>
    </xf>
    <xf numFmtId="0" fontId="0" fillId="2" borderId="0" xfId="0" applyFill="1"/>
    <xf numFmtId="0" fontId="0" fillId="3" borderId="0" xfId="0" applyFill="1"/>
    <xf numFmtId="0" fontId="7" fillId="0" borderId="0" xfId="0" applyFont="1" applyAlignment="1">
      <alignment horizontal="left" vertical="center" wrapText="1"/>
    </xf>
    <xf numFmtId="0" fontId="0" fillId="3" borderId="0" xfId="0" applyFill="1" applyAlignment="1">
      <alignment wrapText="1"/>
    </xf>
    <xf numFmtId="0" fontId="0" fillId="0" borderId="0" xfId="0" applyFont="1" applyAlignment="1">
      <alignment wrapText="1"/>
    </xf>
    <xf numFmtId="0" fontId="0" fillId="4" borderId="0" xfId="0" applyFont="1" applyFill="1"/>
    <xf numFmtId="0" fontId="0" fillId="4" borderId="0" xfId="0" applyFont="1" applyFill="1" applyAlignment="1">
      <alignment wrapText="1"/>
    </xf>
    <xf numFmtId="0" fontId="4" fillId="0" borderId="0" xfId="1" applyAlignment="1">
      <alignment wrapText="1"/>
    </xf>
    <xf numFmtId="0" fontId="8" fillId="3" borderId="0" xfId="0" applyFont="1" applyFill="1"/>
    <xf numFmtId="0" fontId="7" fillId="0" borderId="0" xfId="0" applyFont="1" applyAlignment="1">
      <alignment vertical="center"/>
    </xf>
    <xf numFmtId="0" fontId="0" fillId="2" borderId="0" xfId="0" applyFont="1" applyFill="1"/>
    <xf numFmtId="0" fontId="0" fillId="2" borderId="0" xfId="0" applyFont="1" applyFill="1" applyAlignment="1">
      <alignment wrapText="1"/>
    </xf>
    <xf numFmtId="3" fontId="0" fillId="0" borderId="0" xfId="0" applyNumberFormat="1"/>
    <xf numFmtId="0" fontId="0" fillId="0" borderId="0" xfId="0" quotePrefix="1"/>
    <xf numFmtId="0" fontId="0" fillId="2" borderId="0" xfId="0" applyFill="1" applyAlignment="1">
      <alignment wrapText="1"/>
    </xf>
    <xf numFmtId="0" fontId="0" fillId="0" borderId="0" xfId="0" quotePrefix="1" applyAlignment="1">
      <alignment wrapText="1"/>
    </xf>
    <xf numFmtId="0" fontId="1" fillId="0" borderId="0" xfId="0" applyFont="1" applyAlignment="1">
      <alignment wrapText="1"/>
    </xf>
    <xf numFmtId="9" fontId="0" fillId="0" borderId="0" xfId="0" applyNumberFormat="1"/>
    <xf numFmtId="0" fontId="0" fillId="0" borderId="0" xfId="0" applyAlignment="1"/>
    <xf numFmtId="3" fontId="0" fillId="0" borderId="0" xfId="0" applyNumberFormat="1" applyAlignment="1">
      <alignment wrapText="1"/>
    </xf>
    <xf numFmtId="9" fontId="0" fillId="0" borderId="0" xfId="0" applyNumberFormat="1" applyAlignment="1">
      <alignment wrapText="1"/>
    </xf>
    <xf numFmtId="0" fontId="0" fillId="5" borderId="0" xfId="0" applyFill="1"/>
    <xf numFmtId="0" fontId="0" fillId="5" borderId="0" xfId="0" applyFill="1" applyAlignment="1">
      <alignment wrapText="1"/>
    </xf>
    <xf numFmtId="0" fontId="0" fillId="6" borderId="0" xfId="0" applyFill="1" applyAlignment="1">
      <alignment wrapText="1"/>
    </xf>
    <xf numFmtId="0" fontId="0" fillId="0" borderId="0" xfId="0" applyFill="1"/>
    <xf numFmtId="0" fontId="0" fillId="0" borderId="0" xfId="0" applyFill="1" applyAlignment="1">
      <alignment wrapText="1"/>
    </xf>
    <xf numFmtId="0" fontId="11" fillId="0" borderId="0" xfId="0" applyFont="1"/>
    <xf numFmtId="3" fontId="0" fillId="7" borderId="0" xfId="0" applyNumberFormat="1" applyFill="1" applyAlignment="1">
      <alignment wrapText="1"/>
    </xf>
    <xf numFmtId="0" fontId="0" fillId="7" borderId="0" xfId="0" applyFill="1"/>
    <xf numFmtId="4" fontId="0" fillId="0" borderId="0" xfId="0" applyNumberFormat="1"/>
    <xf numFmtId="0" fontId="0" fillId="7" borderId="0" xfId="0" applyFill="1" applyAlignment="1"/>
    <xf numFmtId="0" fontId="0" fillId="0" borderId="0" xfId="0" applyFill="1" applyAlignment="1"/>
    <xf numFmtId="3" fontId="0" fillId="7" borderId="0" xfId="0" applyNumberForma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5.xml"/><Relationship Id="rId2" Type="http://schemas.openxmlformats.org/officeDocument/2006/relationships/worksheet" Target="worksheets/sheet2.xml"/><Relationship Id="rId16" Type="http://schemas.openxmlformats.org/officeDocument/2006/relationships/externalLink" Target="externalLinks/externalLink4.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3.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rom%20Kengakola/Unbuffered%20data/Study_area_1/oils_gas_pipeline_area_1.csv"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rom%20Kengakola/Unbuffered%20data/Study_area_2/seismic_line_area_2.csv"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rom%20Kengakola/Unbuffered%20data/Study_area_2/oils_gas_pipeline_area_2.csv"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rom%20Kengakola/Unbuffered%20data/Study_area_3/seismic_line_area_3.csv"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rom%20Kengakola/Unbuffered%20data/Study_area_3/oils_gas_pipeline_area_3.csv"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ils_gas_pipeline_area_1"/>
    </sheetNames>
    <sheetDataSet>
      <sheetData sheetId="0">
        <row r="3594">
          <cell r="BF3594">
            <v>6388146.4195963889</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eismic_line_area_2"/>
    </sheetNames>
    <sheetDataSet>
      <sheetData sheetId="0">
        <row r="7">
          <cell r="M7">
            <v>99733.333333333343</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ils_gas_pipeline_area_2"/>
    </sheetNames>
    <sheetDataSet>
      <sheetData sheetId="0">
        <row r="270">
          <cell r="BF270">
            <v>892460.33335755486</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eismic_line_area_3"/>
    </sheetNames>
    <sheetDataSet>
      <sheetData sheetId="0">
        <row r="6">
          <cell r="M6">
            <v>149653.33333333334</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ils_gas_pipeline_area_3"/>
    </sheetNames>
    <sheetDataSet>
      <sheetData sheetId="0">
        <row r="1217">
          <cell r="BF1217">
            <v>3271124.8022893318</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hyperlink" Target="https://www.cbc.ca/news/canada/north/nutrition-north-more-communities-full-subsidies-1.3684045;"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www.cosia.ca/sites/default/files/attachments/COSIA-Land-Cariobou-Conservation-Breeding-and-Translocation.pdf" TargetMode="External"/><Relationship Id="rId1" Type="http://schemas.openxmlformats.org/officeDocument/2006/relationships/hyperlink" Target="http://rcrw.ca/" TargetMode="External"/></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3" Type="http://schemas.openxmlformats.org/officeDocument/2006/relationships/hyperlink" Target="http://www.nrcresearchpress.com/doi/10.1139/z98-083" TargetMode="External"/><Relationship Id="rId2" Type="http://schemas.openxmlformats.org/officeDocument/2006/relationships/hyperlink" Target="http://www.bioone.org/doi/abs/10.2193/2006-462" TargetMode="External"/><Relationship Id="rId1" Type="http://schemas.openxmlformats.org/officeDocument/2006/relationships/hyperlink" Target="https://scholar.google.com/scholar_lookup?title=Experimental%20reduction%20of%20wolves%20in%20the%20Yukon:%20ungulate%20responses%20and%20management%20implications&amp;author=Hayes&amp;publication_year=2003"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45"/>
  <sheetViews>
    <sheetView workbookViewId="0">
      <selection activeCell="N18" sqref="N18"/>
    </sheetView>
  </sheetViews>
  <sheetFormatPr defaultRowHeight="15" x14ac:dyDescent="0.25"/>
  <cols>
    <col min="3" max="3" width="18.42578125" customWidth="1"/>
    <col min="4" max="4" width="24.5703125" customWidth="1"/>
    <col min="5" max="5" width="27.42578125" customWidth="1"/>
  </cols>
  <sheetData>
    <row r="2" spans="1:3" s="5" customFormat="1" x14ac:dyDescent="0.25">
      <c r="A2" s="3" t="s">
        <v>0</v>
      </c>
    </row>
    <row r="4" spans="1:3" x14ac:dyDescent="0.25">
      <c r="A4" s="2" t="s">
        <v>2</v>
      </c>
      <c r="C4">
        <v>2018</v>
      </c>
    </row>
    <row r="5" spans="1:3" x14ac:dyDescent="0.25">
      <c r="A5" t="s">
        <v>1</v>
      </c>
    </row>
    <row r="6" spans="1:3" s="12" customFormat="1" x14ac:dyDescent="0.25"/>
    <row r="7" spans="1:3" x14ac:dyDescent="0.25">
      <c r="A7" t="s">
        <v>57</v>
      </c>
    </row>
    <row r="9" spans="1:3" x14ac:dyDescent="0.25">
      <c r="A9" t="s">
        <v>9</v>
      </c>
    </row>
    <row r="10" spans="1:3" x14ac:dyDescent="0.25">
      <c r="A10" t="s">
        <v>5</v>
      </c>
    </row>
    <row r="11" spans="1:3" x14ac:dyDescent="0.25">
      <c r="B11" t="s">
        <v>6</v>
      </c>
    </row>
    <row r="13" spans="1:3" x14ac:dyDescent="0.25">
      <c r="A13" t="s">
        <v>7</v>
      </c>
    </row>
    <row r="14" spans="1:3" x14ac:dyDescent="0.25">
      <c r="A14" t="s">
        <v>8</v>
      </c>
    </row>
    <row r="16" spans="1:3" x14ac:dyDescent="0.25">
      <c r="A16" t="s">
        <v>10</v>
      </c>
    </row>
    <row r="17" spans="1:6" x14ac:dyDescent="0.25">
      <c r="A17" t="s">
        <v>242</v>
      </c>
    </row>
    <row r="18" spans="1:6" x14ac:dyDescent="0.25">
      <c r="B18" t="s">
        <v>243</v>
      </c>
    </row>
    <row r="20" spans="1:6" s="12" customFormat="1" x14ac:dyDescent="0.25"/>
    <row r="22" spans="1:6" x14ac:dyDescent="0.25">
      <c r="A22" s="3" t="s">
        <v>149</v>
      </c>
    </row>
    <row r="23" spans="1:6" s="3" customFormat="1" ht="30" x14ac:dyDescent="0.25">
      <c r="A23" s="3" t="s">
        <v>13</v>
      </c>
      <c r="B23" s="7" t="s">
        <v>14</v>
      </c>
      <c r="C23" s="3" t="s">
        <v>58</v>
      </c>
      <c r="D23" s="3" t="s">
        <v>15</v>
      </c>
      <c r="E23" s="7" t="s">
        <v>16</v>
      </c>
      <c r="F23" s="3" t="s">
        <v>19</v>
      </c>
    </row>
    <row r="24" spans="1:6" x14ac:dyDescent="0.25">
      <c r="A24" t="s">
        <v>46</v>
      </c>
      <c r="B24" s="8">
        <v>73000</v>
      </c>
      <c r="C24" t="s">
        <v>73</v>
      </c>
      <c r="D24" t="s">
        <v>148</v>
      </c>
      <c r="E24" t="s">
        <v>150</v>
      </c>
      <c r="F24" t="s">
        <v>147</v>
      </c>
    </row>
    <row r="27" spans="1:6" s="12" customFormat="1" x14ac:dyDescent="0.25"/>
    <row r="29" spans="1:6" s="3" customFormat="1" x14ac:dyDescent="0.25">
      <c r="A29" s="3" t="s">
        <v>30</v>
      </c>
    </row>
    <row r="30" spans="1:6" x14ac:dyDescent="0.25">
      <c r="A30" t="s">
        <v>31</v>
      </c>
      <c r="D30" t="s">
        <v>32</v>
      </c>
    </row>
    <row r="31" spans="1:6" x14ac:dyDescent="0.25">
      <c r="B31" t="s">
        <v>37</v>
      </c>
    </row>
    <row r="33" spans="1:4" x14ac:dyDescent="0.25">
      <c r="A33" t="s">
        <v>112</v>
      </c>
      <c r="D33" t="s">
        <v>101</v>
      </c>
    </row>
    <row r="34" spans="1:4" x14ac:dyDescent="0.25">
      <c r="B34" t="s">
        <v>110</v>
      </c>
    </row>
    <row r="35" spans="1:4" x14ac:dyDescent="0.25">
      <c r="B35" t="s">
        <v>111</v>
      </c>
    </row>
    <row r="36" spans="1:4" x14ac:dyDescent="0.25">
      <c r="B36" t="s">
        <v>113</v>
      </c>
    </row>
    <row r="38" spans="1:4" s="19" customFormat="1" x14ac:dyDescent="0.25"/>
    <row r="40" spans="1:4" x14ac:dyDescent="0.25">
      <c r="A40" t="s">
        <v>209</v>
      </c>
    </row>
    <row r="41" spans="1:4" ht="15.75" x14ac:dyDescent="0.25">
      <c r="A41" t="s">
        <v>210</v>
      </c>
      <c r="B41" t="s">
        <v>215</v>
      </c>
      <c r="C41" t="s">
        <v>211</v>
      </c>
      <c r="D41" s="20" t="s">
        <v>212</v>
      </c>
    </row>
    <row r="42" spans="1:4" ht="15.75" x14ac:dyDescent="0.25">
      <c r="B42" s="20" t="s">
        <v>213</v>
      </c>
    </row>
    <row r="43" spans="1:4" ht="15.75" x14ac:dyDescent="0.25">
      <c r="A43" t="s">
        <v>214</v>
      </c>
      <c r="B43" t="s">
        <v>216</v>
      </c>
      <c r="C43" t="s">
        <v>211</v>
      </c>
      <c r="D43" s="20" t="s">
        <v>217</v>
      </c>
    </row>
    <row r="44" spans="1:4" ht="15.75" x14ac:dyDescent="0.25">
      <c r="B44" s="20" t="s">
        <v>213</v>
      </c>
    </row>
    <row r="45" spans="1:4" ht="15.75" x14ac:dyDescent="0.25">
      <c r="A45" t="s">
        <v>218</v>
      </c>
      <c r="B45" t="s">
        <v>216</v>
      </c>
      <c r="C45" t="s">
        <v>211</v>
      </c>
      <c r="D45" s="20" t="s">
        <v>219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96"/>
  <sheetViews>
    <sheetView topLeftCell="A34" workbookViewId="0">
      <selection activeCell="J78" sqref="J78"/>
    </sheetView>
  </sheetViews>
  <sheetFormatPr defaultRowHeight="15" x14ac:dyDescent="0.25"/>
  <cols>
    <col min="1" max="1" width="16.140625" customWidth="1"/>
    <col min="2" max="2" width="16.85546875" style="4" customWidth="1"/>
    <col min="3" max="3" width="14.5703125" customWidth="1"/>
    <col min="4" max="4" width="22.140625" customWidth="1"/>
    <col min="5" max="5" width="34.85546875" style="4" customWidth="1"/>
    <col min="6" max="6" width="28.7109375" customWidth="1"/>
    <col min="7" max="7" width="27.5703125" customWidth="1"/>
    <col min="8" max="8" width="27.42578125" customWidth="1"/>
  </cols>
  <sheetData>
    <row r="1" spans="1:12" x14ac:dyDescent="0.25">
      <c r="A1" s="1" t="s">
        <v>33</v>
      </c>
    </row>
    <row r="2" spans="1:12" s="3" customFormat="1" x14ac:dyDescent="0.25">
      <c r="A2" s="3" t="s">
        <v>13</v>
      </c>
      <c r="B2" s="7" t="s">
        <v>14</v>
      </c>
      <c r="C2" s="3" t="s">
        <v>58</v>
      </c>
      <c r="D2" s="3" t="s">
        <v>15</v>
      </c>
      <c r="E2" s="7" t="s">
        <v>16</v>
      </c>
      <c r="F2" s="3" t="s">
        <v>19</v>
      </c>
    </row>
    <row r="3" spans="1:12" ht="45" x14ac:dyDescent="0.25">
      <c r="A3" t="s">
        <v>17</v>
      </c>
      <c r="B3" s="4" t="s">
        <v>22</v>
      </c>
      <c r="C3" t="s">
        <v>59</v>
      </c>
      <c r="D3" t="s">
        <v>18</v>
      </c>
      <c r="E3" s="4" t="s">
        <v>24</v>
      </c>
      <c r="F3" t="s">
        <v>21</v>
      </c>
    </row>
    <row r="4" spans="1:12" ht="135" x14ac:dyDescent="0.25">
      <c r="A4" t="s">
        <v>17</v>
      </c>
      <c r="B4" s="4" t="s">
        <v>86</v>
      </c>
      <c r="C4" t="s">
        <v>59</v>
      </c>
      <c r="D4" s="4" t="s">
        <v>180</v>
      </c>
      <c r="E4" s="4" t="s">
        <v>87</v>
      </c>
      <c r="F4" t="s">
        <v>85</v>
      </c>
    </row>
    <row r="5" spans="1:12" ht="210" x14ac:dyDescent="0.25">
      <c r="A5" t="s">
        <v>17</v>
      </c>
      <c r="B5" s="4" t="s">
        <v>81</v>
      </c>
      <c r="C5" t="s">
        <v>59</v>
      </c>
      <c r="D5" t="s">
        <v>82</v>
      </c>
      <c r="E5" s="4" t="s">
        <v>83</v>
      </c>
      <c r="F5" t="s">
        <v>84</v>
      </c>
    </row>
    <row r="6" spans="1:12" ht="105" x14ac:dyDescent="0.25">
      <c r="A6" t="s">
        <v>17</v>
      </c>
      <c r="B6" s="4" t="s">
        <v>135</v>
      </c>
      <c r="C6" t="s">
        <v>59</v>
      </c>
      <c r="D6" t="s">
        <v>132</v>
      </c>
      <c r="E6" s="4" t="s">
        <v>136</v>
      </c>
      <c r="F6" t="s">
        <v>133</v>
      </c>
    </row>
    <row r="7" spans="1:12" ht="75" x14ac:dyDescent="0.25">
      <c r="A7" t="s">
        <v>17</v>
      </c>
      <c r="B7" s="4" t="s">
        <v>86</v>
      </c>
      <c r="C7" t="s">
        <v>59</v>
      </c>
      <c r="D7" t="s">
        <v>181</v>
      </c>
      <c r="E7" s="4" t="s">
        <v>183</v>
      </c>
      <c r="F7" t="s">
        <v>182</v>
      </c>
    </row>
    <row r="9" spans="1:12" s="21" customFormat="1" x14ac:dyDescent="0.25">
      <c r="B9" s="22"/>
      <c r="E9" s="22"/>
    </row>
    <row r="10" spans="1:12" s="1" customFormat="1" ht="30" x14ac:dyDescent="0.25">
      <c r="B10" s="27" t="s">
        <v>230</v>
      </c>
      <c r="C10" s="1" t="s">
        <v>223</v>
      </c>
      <c r="D10" s="1" t="s">
        <v>222</v>
      </c>
      <c r="E10" s="27" t="s">
        <v>251</v>
      </c>
      <c r="F10" s="29" t="s">
        <v>249</v>
      </c>
    </row>
    <row r="11" spans="1:12" ht="30" x14ac:dyDescent="0.25">
      <c r="A11" s="1" t="s">
        <v>220</v>
      </c>
      <c r="B11">
        <v>4000</v>
      </c>
      <c r="C11" s="27" t="s">
        <v>231</v>
      </c>
      <c r="D11" t="s">
        <v>221</v>
      </c>
      <c r="E11" s="4" t="s">
        <v>248</v>
      </c>
      <c r="F11" t="s">
        <v>250</v>
      </c>
    </row>
    <row r="12" spans="1:12" x14ac:dyDescent="0.25">
      <c r="C12" s="38">
        <v>12000</v>
      </c>
    </row>
    <row r="16" spans="1:12" ht="30" x14ac:dyDescent="0.25">
      <c r="A16" s="3" t="s">
        <v>210</v>
      </c>
      <c r="B16" s="4" t="s">
        <v>244</v>
      </c>
      <c r="D16" s="1" t="s">
        <v>235</v>
      </c>
      <c r="E16" s="27" t="s">
        <v>257</v>
      </c>
      <c r="F16" t="s">
        <v>254</v>
      </c>
      <c r="G16" s="27" t="s">
        <v>238</v>
      </c>
      <c r="H16" s="1" t="s">
        <v>269</v>
      </c>
      <c r="J16" t="s">
        <v>258</v>
      </c>
      <c r="L16" t="s">
        <v>267</v>
      </c>
    </row>
    <row r="17" spans="1:12" x14ac:dyDescent="0.25">
      <c r="A17" t="s">
        <v>247</v>
      </c>
      <c r="B17" s="4" t="s">
        <v>248</v>
      </c>
      <c r="D17" s="28">
        <v>1</v>
      </c>
      <c r="F17">
        <v>2.29</v>
      </c>
      <c r="G17">
        <f>F17*4000</f>
        <v>9160</v>
      </c>
      <c r="H17" s="35">
        <f>F17*12500</f>
        <v>28625</v>
      </c>
      <c r="L17" t="s">
        <v>268</v>
      </c>
    </row>
    <row r="18" spans="1:12" x14ac:dyDescent="0.25">
      <c r="D18" s="28">
        <v>0.9</v>
      </c>
      <c r="F18">
        <f>F17*0.9</f>
        <v>2.0609999999999999</v>
      </c>
      <c r="G18">
        <f>F18*4000</f>
        <v>8244</v>
      </c>
      <c r="H18" s="35">
        <f t="shared" ref="H18:H27" si="0">F18*12500</f>
        <v>25762.5</v>
      </c>
    </row>
    <row r="19" spans="1:12" x14ac:dyDescent="0.25">
      <c r="D19" s="28">
        <v>0.8</v>
      </c>
      <c r="F19">
        <f>F17*0.8</f>
        <v>1.8320000000000001</v>
      </c>
      <c r="G19">
        <f t="shared" ref="G18:H27" si="1">F19*4000</f>
        <v>7328</v>
      </c>
      <c r="H19" s="35">
        <f t="shared" si="0"/>
        <v>22900</v>
      </c>
    </row>
    <row r="20" spans="1:12" x14ac:dyDescent="0.25">
      <c r="D20" s="28">
        <v>0.7</v>
      </c>
      <c r="F20">
        <f>F17*0.7</f>
        <v>1.603</v>
      </c>
      <c r="G20">
        <f t="shared" si="1"/>
        <v>6412</v>
      </c>
      <c r="H20" s="39">
        <f t="shared" si="0"/>
        <v>20037.5</v>
      </c>
    </row>
    <row r="21" spans="1:12" x14ac:dyDescent="0.25">
      <c r="D21" s="28">
        <v>0.6</v>
      </c>
      <c r="F21">
        <f>F17*0.6</f>
        <v>1.3739999999999999</v>
      </c>
      <c r="G21">
        <f t="shared" si="1"/>
        <v>5496</v>
      </c>
      <c r="H21" s="35">
        <f t="shared" si="0"/>
        <v>17175</v>
      </c>
    </row>
    <row r="22" spans="1:12" x14ac:dyDescent="0.25">
      <c r="D22" s="28">
        <v>0.5</v>
      </c>
      <c r="F22">
        <f>F17*0.5</f>
        <v>1.145</v>
      </c>
      <c r="G22">
        <f t="shared" si="1"/>
        <v>4580</v>
      </c>
      <c r="H22" s="35">
        <f t="shared" si="0"/>
        <v>14312.5</v>
      </c>
    </row>
    <row r="23" spans="1:12" x14ac:dyDescent="0.25">
      <c r="D23" s="28">
        <v>0.4</v>
      </c>
      <c r="F23">
        <f>F17*0.4</f>
        <v>0.91600000000000004</v>
      </c>
      <c r="G23">
        <f t="shared" si="1"/>
        <v>3664</v>
      </c>
      <c r="H23" s="35">
        <f t="shared" si="0"/>
        <v>11450</v>
      </c>
    </row>
    <row r="24" spans="1:12" x14ac:dyDescent="0.25">
      <c r="D24" s="28">
        <v>0.3</v>
      </c>
      <c r="F24">
        <f>F17*0.3</f>
        <v>0.68699999999999994</v>
      </c>
      <c r="G24">
        <f t="shared" si="1"/>
        <v>2748</v>
      </c>
      <c r="H24" s="35">
        <f t="shared" si="0"/>
        <v>8587.5</v>
      </c>
    </row>
    <row r="25" spans="1:12" x14ac:dyDescent="0.25">
      <c r="D25" s="28">
        <v>0.2</v>
      </c>
      <c r="F25">
        <f>F17*0.2</f>
        <v>0.45800000000000002</v>
      </c>
      <c r="G25">
        <f t="shared" si="1"/>
        <v>1832</v>
      </c>
      <c r="H25" s="35">
        <f t="shared" si="0"/>
        <v>5725</v>
      </c>
    </row>
    <row r="26" spans="1:12" x14ac:dyDescent="0.25">
      <c r="D26" s="28">
        <v>0.1</v>
      </c>
      <c r="F26">
        <f>F17*0.1</f>
        <v>0.22900000000000001</v>
      </c>
      <c r="G26">
        <f t="shared" si="1"/>
        <v>916</v>
      </c>
      <c r="H26" s="35">
        <f t="shared" si="0"/>
        <v>2862.5</v>
      </c>
    </row>
    <row r="27" spans="1:12" x14ac:dyDescent="0.25">
      <c r="D27" s="28">
        <v>0</v>
      </c>
      <c r="F27">
        <f t="shared" ref="F18:F27" si="2">E27/80000</f>
        <v>0</v>
      </c>
      <c r="G27">
        <f t="shared" si="1"/>
        <v>0</v>
      </c>
      <c r="H27" s="35">
        <f t="shared" si="0"/>
        <v>0</v>
      </c>
    </row>
    <row r="29" spans="1:12" ht="30" x14ac:dyDescent="0.25">
      <c r="A29" s="3" t="s">
        <v>245</v>
      </c>
      <c r="B29" s="4" t="s">
        <v>246</v>
      </c>
      <c r="D29" s="1" t="s">
        <v>235</v>
      </c>
      <c r="E29" s="27" t="s">
        <v>253</v>
      </c>
      <c r="F29" t="s">
        <v>221</v>
      </c>
      <c r="G29" s="27" t="s">
        <v>238</v>
      </c>
      <c r="H29" s="1" t="s">
        <v>270</v>
      </c>
    </row>
    <row r="30" spans="1:12" x14ac:dyDescent="0.25">
      <c r="A30" t="s">
        <v>247</v>
      </c>
      <c r="B30" s="4" t="s">
        <v>248</v>
      </c>
      <c r="D30" s="28">
        <v>1</v>
      </c>
      <c r="E30" s="4">
        <f>[1]oils_gas_pipeline_area_1!$BF$3594</f>
        <v>6388146.4195963889</v>
      </c>
      <c r="F30" s="40">
        <v>0.76</v>
      </c>
      <c r="G30">
        <f>F30*4000</f>
        <v>3040</v>
      </c>
      <c r="H30" s="29">
        <f>F30*12500</f>
        <v>9500</v>
      </c>
    </row>
    <row r="31" spans="1:12" x14ac:dyDescent="0.25">
      <c r="D31" s="28">
        <v>0.9</v>
      </c>
      <c r="F31">
        <f>F30*0.9</f>
        <v>0.68400000000000005</v>
      </c>
      <c r="G31">
        <f t="shared" ref="G31:G40" si="3">F31*4000</f>
        <v>2736</v>
      </c>
      <c r="H31" s="29">
        <f t="shared" ref="H31:H40" si="4">F31*12500</f>
        <v>8550</v>
      </c>
    </row>
    <row r="32" spans="1:12" x14ac:dyDescent="0.25">
      <c r="D32" s="28">
        <v>0.8</v>
      </c>
      <c r="F32">
        <f>F30*0.8</f>
        <v>0.6080000000000001</v>
      </c>
      <c r="G32">
        <f t="shared" si="3"/>
        <v>2432.0000000000005</v>
      </c>
      <c r="H32" s="29">
        <f t="shared" si="4"/>
        <v>7600.0000000000009</v>
      </c>
    </row>
    <row r="33" spans="1:10" x14ac:dyDescent="0.25">
      <c r="D33" s="28">
        <v>0.7</v>
      </c>
      <c r="F33">
        <f>F30*0.7</f>
        <v>0.53199999999999992</v>
      </c>
      <c r="G33">
        <f t="shared" si="3"/>
        <v>2127.9999999999995</v>
      </c>
      <c r="H33" s="42">
        <f t="shared" si="4"/>
        <v>6649.9999999999991</v>
      </c>
    </row>
    <row r="34" spans="1:10" x14ac:dyDescent="0.25">
      <c r="D34" s="28">
        <v>0.6</v>
      </c>
      <c r="F34">
        <f>F30*0.6</f>
        <v>0.45599999999999996</v>
      </c>
      <c r="G34">
        <f t="shared" si="3"/>
        <v>1823.9999999999998</v>
      </c>
      <c r="H34" s="29">
        <f t="shared" si="4"/>
        <v>5699.9999999999991</v>
      </c>
    </row>
    <row r="35" spans="1:10" x14ac:dyDescent="0.25">
      <c r="D35" s="28">
        <v>0.5</v>
      </c>
      <c r="F35">
        <f>F30*0.5</f>
        <v>0.38</v>
      </c>
      <c r="G35">
        <f t="shared" si="3"/>
        <v>1520</v>
      </c>
      <c r="H35" s="29">
        <f t="shared" si="4"/>
        <v>4750</v>
      </c>
    </row>
    <row r="36" spans="1:10" x14ac:dyDescent="0.25">
      <c r="D36" s="28">
        <v>0.4</v>
      </c>
      <c r="F36">
        <f>F30*0.4</f>
        <v>0.30400000000000005</v>
      </c>
      <c r="G36">
        <f t="shared" si="3"/>
        <v>1216.0000000000002</v>
      </c>
      <c r="H36" s="29">
        <f t="shared" si="4"/>
        <v>3800.0000000000005</v>
      </c>
    </row>
    <row r="37" spans="1:10" x14ac:dyDescent="0.25">
      <c r="D37" s="28">
        <v>0.3</v>
      </c>
      <c r="F37">
        <f>F30*0.3</f>
        <v>0.22799999999999998</v>
      </c>
      <c r="G37">
        <f t="shared" si="3"/>
        <v>911.99999999999989</v>
      </c>
      <c r="H37" s="29">
        <f t="shared" si="4"/>
        <v>2849.9999999999995</v>
      </c>
    </row>
    <row r="38" spans="1:10" x14ac:dyDescent="0.25">
      <c r="D38" s="28">
        <v>0.2</v>
      </c>
      <c r="F38">
        <f>F30*0.2</f>
        <v>0.15200000000000002</v>
      </c>
      <c r="G38">
        <f t="shared" si="3"/>
        <v>608.00000000000011</v>
      </c>
      <c r="H38" s="29">
        <f t="shared" si="4"/>
        <v>1900.0000000000002</v>
      </c>
    </row>
    <row r="39" spans="1:10" x14ac:dyDescent="0.25">
      <c r="D39" s="28">
        <v>0.1</v>
      </c>
      <c r="F39">
        <f>F30*0.1</f>
        <v>7.6000000000000012E-2</v>
      </c>
      <c r="G39" t="b">
        <f>H64=F39*4000</f>
        <v>0</v>
      </c>
      <c r="H39" s="29">
        <f>F39*12500</f>
        <v>950.00000000000011</v>
      </c>
    </row>
    <row r="40" spans="1:10" x14ac:dyDescent="0.25">
      <c r="D40" s="28">
        <v>0</v>
      </c>
      <c r="F40">
        <v>0</v>
      </c>
      <c r="G40">
        <f t="shared" si="3"/>
        <v>0</v>
      </c>
      <c r="H40" s="29">
        <f t="shared" si="4"/>
        <v>0</v>
      </c>
    </row>
    <row r="42" spans="1:10" s="32" customFormat="1" x14ac:dyDescent="0.25">
      <c r="B42" s="33"/>
      <c r="E42" s="33"/>
    </row>
    <row r="43" spans="1:10" ht="30" x14ac:dyDescent="0.25">
      <c r="A43" s="3" t="s">
        <v>214</v>
      </c>
      <c r="B43" s="4" t="s">
        <v>244</v>
      </c>
      <c r="D43" s="1" t="s">
        <v>235</v>
      </c>
      <c r="E43" s="27" t="s">
        <v>257</v>
      </c>
      <c r="F43" t="s">
        <v>254</v>
      </c>
      <c r="G43" s="27" t="s">
        <v>238</v>
      </c>
      <c r="H43" s="1" t="s">
        <v>237</v>
      </c>
      <c r="J43" t="s">
        <v>258</v>
      </c>
    </row>
    <row r="44" spans="1:10" x14ac:dyDescent="0.25">
      <c r="A44" t="s">
        <v>247</v>
      </c>
      <c r="B44" s="4" t="s">
        <v>248</v>
      </c>
      <c r="D44" s="28">
        <v>1</v>
      </c>
      <c r="E44" s="4">
        <f>[2]seismic_line_area_2!$M$7</f>
        <v>99733.333333333343</v>
      </c>
      <c r="F44">
        <v>0.76</v>
      </c>
      <c r="G44">
        <f>F44*4000</f>
        <v>3040</v>
      </c>
      <c r="H44" s="29">
        <f>F44*12500</f>
        <v>9500</v>
      </c>
    </row>
    <row r="45" spans="1:10" x14ac:dyDescent="0.25">
      <c r="D45" s="28">
        <v>0.9</v>
      </c>
      <c r="F45">
        <f>F44*0.9</f>
        <v>0.68400000000000005</v>
      </c>
      <c r="G45">
        <f t="shared" ref="G45:G54" si="5">F45*4000</f>
        <v>2736</v>
      </c>
      <c r="H45" s="29">
        <f t="shared" ref="H45:H54" si="6">F45*12500</f>
        <v>8550</v>
      </c>
    </row>
    <row r="46" spans="1:10" x14ac:dyDescent="0.25">
      <c r="D46" s="28">
        <v>0.8</v>
      </c>
      <c r="F46">
        <f>F44*0.8</f>
        <v>0.6080000000000001</v>
      </c>
      <c r="G46">
        <f t="shared" si="5"/>
        <v>2432.0000000000005</v>
      </c>
      <c r="H46" s="29">
        <f t="shared" si="6"/>
        <v>7600.0000000000009</v>
      </c>
    </row>
    <row r="47" spans="1:10" x14ac:dyDescent="0.25">
      <c r="D47" s="28">
        <v>0.7</v>
      </c>
      <c r="F47">
        <f>F44*0.7</f>
        <v>0.53199999999999992</v>
      </c>
      <c r="G47">
        <f t="shared" si="5"/>
        <v>2127.9999999999995</v>
      </c>
      <c r="H47" s="41">
        <f t="shared" si="6"/>
        <v>6649.9999999999991</v>
      </c>
    </row>
    <row r="48" spans="1:10" x14ac:dyDescent="0.25">
      <c r="D48" s="28">
        <v>0.6</v>
      </c>
      <c r="F48">
        <f>F44*0.6</f>
        <v>0.45599999999999996</v>
      </c>
      <c r="G48">
        <f t="shared" si="5"/>
        <v>1823.9999999999998</v>
      </c>
      <c r="H48" s="29">
        <f t="shared" si="6"/>
        <v>5699.9999999999991</v>
      </c>
    </row>
    <row r="49" spans="1:8" x14ac:dyDescent="0.25">
      <c r="D49" s="28">
        <v>0.5</v>
      </c>
      <c r="F49">
        <f>F44*0.5</f>
        <v>0.38</v>
      </c>
      <c r="G49">
        <f t="shared" si="5"/>
        <v>1520</v>
      </c>
      <c r="H49" s="29">
        <f t="shared" si="6"/>
        <v>4750</v>
      </c>
    </row>
    <row r="50" spans="1:8" x14ac:dyDescent="0.25">
      <c r="D50" s="28">
        <v>0.4</v>
      </c>
      <c r="F50">
        <f>F44*0.4</f>
        <v>0.30400000000000005</v>
      </c>
      <c r="G50">
        <f t="shared" si="5"/>
        <v>1216.0000000000002</v>
      </c>
      <c r="H50" s="29">
        <f t="shared" si="6"/>
        <v>3800.0000000000005</v>
      </c>
    </row>
    <row r="51" spans="1:8" x14ac:dyDescent="0.25">
      <c r="D51" s="28">
        <v>0.3</v>
      </c>
      <c r="F51">
        <f>F44*0.3</f>
        <v>0.22799999999999998</v>
      </c>
      <c r="G51">
        <f t="shared" si="5"/>
        <v>911.99999999999989</v>
      </c>
      <c r="H51" s="29">
        <f t="shared" si="6"/>
        <v>2849.9999999999995</v>
      </c>
    </row>
    <row r="52" spans="1:8" x14ac:dyDescent="0.25">
      <c r="D52" s="28">
        <v>0.2</v>
      </c>
      <c r="F52">
        <f>F44*0.2</f>
        <v>0.15200000000000002</v>
      </c>
      <c r="G52">
        <f t="shared" si="5"/>
        <v>608.00000000000011</v>
      </c>
      <c r="H52" s="29">
        <f t="shared" si="6"/>
        <v>1900.0000000000002</v>
      </c>
    </row>
    <row r="53" spans="1:8" x14ac:dyDescent="0.25">
      <c r="D53" s="28">
        <v>0.1</v>
      </c>
      <c r="F53">
        <f>F44*0.1</f>
        <v>7.6000000000000012E-2</v>
      </c>
      <c r="G53">
        <f t="shared" si="5"/>
        <v>304.00000000000006</v>
      </c>
      <c r="H53" s="29">
        <f t="shared" si="6"/>
        <v>950.00000000000011</v>
      </c>
    </row>
    <row r="54" spans="1:8" x14ac:dyDescent="0.25">
      <c r="D54" s="28">
        <v>0</v>
      </c>
      <c r="F54">
        <v>0</v>
      </c>
      <c r="G54">
        <f t="shared" si="5"/>
        <v>0</v>
      </c>
      <c r="H54" s="29">
        <f t="shared" si="6"/>
        <v>0</v>
      </c>
    </row>
    <row r="56" spans="1:8" ht="30" x14ac:dyDescent="0.25">
      <c r="A56" s="3" t="s">
        <v>214</v>
      </c>
      <c r="B56" s="4" t="s">
        <v>246</v>
      </c>
      <c r="D56" s="1" t="s">
        <v>235</v>
      </c>
      <c r="E56" s="27" t="s">
        <v>253</v>
      </c>
      <c r="F56" t="s">
        <v>221</v>
      </c>
      <c r="G56" s="27" t="s">
        <v>238</v>
      </c>
      <c r="H56" s="1" t="s">
        <v>237</v>
      </c>
    </row>
    <row r="57" spans="1:8" x14ac:dyDescent="0.25">
      <c r="A57" t="s">
        <v>247</v>
      </c>
      <c r="B57" s="4" t="s">
        <v>248</v>
      </c>
      <c r="D57" s="28">
        <v>1</v>
      </c>
      <c r="E57">
        <f>[3]oils_gas_pipeline_area_2!$BF$270</f>
        <v>892460.33335755486</v>
      </c>
      <c r="F57" s="23">
        <f>E57/1000</f>
        <v>892.46033335755487</v>
      </c>
      <c r="G57">
        <f>F57*4000</f>
        <v>3569841.3334302194</v>
      </c>
      <c r="H57" s="29">
        <f>F57*12500</f>
        <v>11155754.166969435</v>
      </c>
    </row>
    <row r="58" spans="1:8" x14ac:dyDescent="0.25">
      <c r="D58" s="28">
        <v>0.9</v>
      </c>
      <c r="F58">
        <f>F57*0.9</f>
        <v>803.21430002179943</v>
      </c>
      <c r="G58">
        <f t="shared" ref="G58:G67" si="7">F58*4000</f>
        <v>3212857.2000871976</v>
      </c>
      <c r="H58" s="29">
        <f t="shared" ref="H58:H67" si="8">F58*12500</f>
        <v>10040178.750272494</v>
      </c>
    </row>
    <row r="59" spans="1:8" x14ac:dyDescent="0.25">
      <c r="D59" s="28">
        <v>0.8</v>
      </c>
      <c r="F59">
        <f>F57*0.8</f>
        <v>713.96826668604399</v>
      </c>
      <c r="G59">
        <f t="shared" si="7"/>
        <v>2855873.0667441757</v>
      </c>
      <c r="H59" s="29">
        <f t="shared" si="8"/>
        <v>8924603.3335755505</v>
      </c>
    </row>
    <row r="60" spans="1:8" x14ac:dyDescent="0.25">
      <c r="D60" s="28">
        <v>0.7</v>
      </c>
      <c r="F60">
        <f>F57*0.7</f>
        <v>624.72223335028832</v>
      </c>
      <c r="G60">
        <f t="shared" si="7"/>
        <v>2498888.9334011534</v>
      </c>
      <c r="H60" s="29">
        <f t="shared" si="8"/>
        <v>7809027.9168786043</v>
      </c>
    </row>
    <row r="61" spans="1:8" x14ac:dyDescent="0.25">
      <c r="D61" s="28">
        <v>0.6</v>
      </c>
      <c r="F61">
        <f>F57*0.6</f>
        <v>535.47620001453288</v>
      </c>
      <c r="G61">
        <f t="shared" si="7"/>
        <v>2141904.8000581316</v>
      </c>
      <c r="H61" s="29">
        <f t="shared" si="8"/>
        <v>6693452.500181661</v>
      </c>
    </row>
    <row r="62" spans="1:8" x14ac:dyDescent="0.25">
      <c r="D62" s="28">
        <v>0.5</v>
      </c>
      <c r="F62">
        <f>F57*0.5</f>
        <v>446.23016667877744</v>
      </c>
      <c r="G62">
        <f t="shared" si="7"/>
        <v>1784920.6667151097</v>
      </c>
      <c r="H62" s="29">
        <f t="shared" si="8"/>
        <v>5577877.0834847176</v>
      </c>
    </row>
    <row r="63" spans="1:8" x14ac:dyDescent="0.25">
      <c r="D63" s="28">
        <v>0.4</v>
      </c>
      <c r="F63">
        <f>F57*0.4</f>
        <v>356.98413334302199</v>
      </c>
      <c r="G63">
        <f t="shared" si="7"/>
        <v>1427936.5333720879</v>
      </c>
      <c r="H63" s="29">
        <f t="shared" si="8"/>
        <v>4462301.6667877752</v>
      </c>
    </row>
    <row r="64" spans="1:8" x14ac:dyDescent="0.25">
      <c r="D64" s="28">
        <v>0.3</v>
      </c>
      <c r="F64">
        <f>F57*0.3</f>
        <v>267.73810000726644</v>
      </c>
      <c r="G64">
        <f t="shared" si="7"/>
        <v>1070952.4000290658</v>
      </c>
      <c r="H64" s="29">
        <f t="shared" si="8"/>
        <v>3346726.2500908305</v>
      </c>
    </row>
    <row r="65" spans="1:10" x14ac:dyDescent="0.25">
      <c r="D65" s="28">
        <v>0.2</v>
      </c>
      <c r="F65">
        <f>F57*0.2</f>
        <v>178.492066671511</v>
      </c>
      <c r="G65">
        <f t="shared" si="7"/>
        <v>713968.26668604393</v>
      </c>
      <c r="H65" s="29">
        <f t="shared" si="8"/>
        <v>2231150.8333938876</v>
      </c>
    </row>
    <row r="66" spans="1:10" x14ac:dyDescent="0.25">
      <c r="D66" s="28">
        <v>0.1</v>
      </c>
      <c r="F66">
        <f>F57*0.1</f>
        <v>89.246033335755499</v>
      </c>
      <c r="G66">
        <f t="shared" si="7"/>
        <v>356984.13334302197</v>
      </c>
      <c r="H66" s="29">
        <f t="shared" si="8"/>
        <v>1115575.4166969438</v>
      </c>
    </row>
    <row r="67" spans="1:10" x14ac:dyDescent="0.25">
      <c r="D67" s="28">
        <v>0</v>
      </c>
      <c r="F67">
        <v>0</v>
      </c>
      <c r="G67">
        <f t="shared" si="7"/>
        <v>0</v>
      </c>
      <c r="H67" s="29">
        <f t="shared" si="8"/>
        <v>0</v>
      </c>
    </row>
    <row r="69" spans="1:10" s="32" customFormat="1" x14ac:dyDescent="0.25">
      <c r="B69" s="33"/>
      <c r="E69" s="33"/>
    </row>
    <row r="70" spans="1:10" ht="30" x14ac:dyDescent="0.25">
      <c r="A70" s="3" t="s">
        <v>218</v>
      </c>
      <c r="B70" s="4" t="s">
        <v>244</v>
      </c>
      <c r="D70" s="1" t="s">
        <v>235</v>
      </c>
      <c r="E70" s="27" t="s">
        <v>257</v>
      </c>
      <c r="F70" t="s">
        <v>254</v>
      </c>
      <c r="G70" s="27" t="s">
        <v>238</v>
      </c>
      <c r="H70" s="1" t="s">
        <v>270</v>
      </c>
      <c r="J70" t="s">
        <v>258</v>
      </c>
    </row>
    <row r="71" spans="1:10" x14ac:dyDescent="0.25">
      <c r="A71" t="s">
        <v>247</v>
      </c>
      <c r="B71" s="4" t="s">
        <v>248</v>
      </c>
      <c r="D71" s="28">
        <v>1</v>
      </c>
      <c r="E71" s="4">
        <f>[4]seismic_line_area_3!$M$6</f>
        <v>149653.33333333334</v>
      </c>
      <c r="F71">
        <v>2.06</v>
      </c>
      <c r="G71">
        <f>F71*4000</f>
        <v>8240</v>
      </c>
      <c r="H71" s="29">
        <f>F71*12500</f>
        <v>25750</v>
      </c>
    </row>
    <row r="72" spans="1:10" x14ac:dyDescent="0.25">
      <c r="D72" s="28">
        <v>0.9</v>
      </c>
      <c r="F72">
        <f>F71*0.9</f>
        <v>1.8540000000000001</v>
      </c>
      <c r="G72">
        <f t="shared" ref="G72:G81" si="9">F72*4000</f>
        <v>7416</v>
      </c>
      <c r="H72" s="29">
        <f t="shared" ref="H72:H81" si="10">F72*12500</f>
        <v>23175</v>
      </c>
    </row>
    <row r="73" spans="1:10" x14ac:dyDescent="0.25">
      <c r="D73" s="28">
        <v>0.8</v>
      </c>
      <c r="F73">
        <f>F71*0.8</f>
        <v>1.6480000000000001</v>
      </c>
      <c r="G73">
        <f t="shared" si="9"/>
        <v>6592.0000000000009</v>
      </c>
      <c r="H73" s="29">
        <f t="shared" si="10"/>
        <v>20600</v>
      </c>
    </row>
    <row r="74" spans="1:10" x14ac:dyDescent="0.25">
      <c r="D74" s="28">
        <v>0.7</v>
      </c>
      <c r="F74">
        <f>F71*0.7</f>
        <v>1.4419999999999999</v>
      </c>
      <c r="G74">
        <f t="shared" si="9"/>
        <v>5768</v>
      </c>
      <c r="H74" s="41">
        <f t="shared" si="10"/>
        <v>18025</v>
      </c>
    </row>
    <row r="75" spans="1:10" x14ac:dyDescent="0.25">
      <c r="D75" s="28">
        <v>0.6</v>
      </c>
      <c r="F75">
        <f>F71*0.6</f>
        <v>1.236</v>
      </c>
      <c r="G75">
        <f t="shared" si="9"/>
        <v>4944</v>
      </c>
      <c r="H75" s="29">
        <f t="shared" si="10"/>
        <v>15450</v>
      </c>
    </row>
    <row r="76" spans="1:10" x14ac:dyDescent="0.25">
      <c r="D76" s="28">
        <v>0.5</v>
      </c>
      <c r="F76">
        <f>F71*0.5</f>
        <v>1.03</v>
      </c>
      <c r="G76">
        <f t="shared" si="9"/>
        <v>4120</v>
      </c>
      <c r="H76" s="29">
        <f t="shared" si="10"/>
        <v>12875</v>
      </c>
    </row>
    <row r="77" spans="1:10" x14ac:dyDescent="0.25">
      <c r="D77" s="28">
        <v>0.4</v>
      </c>
      <c r="F77">
        <f>F71*0.4</f>
        <v>0.82400000000000007</v>
      </c>
      <c r="G77">
        <f t="shared" si="9"/>
        <v>3296.0000000000005</v>
      </c>
      <c r="H77" s="29">
        <f t="shared" si="10"/>
        <v>10300</v>
      </c>
    </row>
    <row r="78" spans="1:10" x14ac:dyDescent="0.25">
      <c r="D78" s="28">
        <v>0.3</v>
      </c>
      <c r="F78">
        <f>F71*0.3</f>
        <v>0.61799999999999999</v>
      </c>
      <c r="G78">
        <f t="shared" si="9"/>
        <v>2472</v>
      </c>
      <c r="H78" s="29">
        <f t="shared" si="10"/>
        <v>7725</v>
      </c>
    </row>
    <row r="79" spans="1:10" x14ac:dyDescent="0.25">
      <c r="D79" s="28">
        <v>0.2</v>
      </c>
      <c r="F79">
        <f>F71*0.2</f>
        <v>0.41200000000000003</v>
      </c>
      <c r="G79">
        <f t="shared" si="9"/>
        <v>1648.0000000000002</v>
      </c>
      <c r="H79" s="29">
        <f t="shared" si="10"/>
        <v>5150</v>
      </c>
    </row>
    <row r="80" spans="1:10" x14ac:dyDescent="0.25">
      <c r="D80" s="28">
        <v>0.1</v>
      </c>
      <c r="F80">
        <f>F71*0.1</f>
        <v>0.20600000000000002</v>
      </c>
      <c r="G80">
        <f t="shared" si="9"/>
        <v>824.00000000000011</v>
      </c>
      <c r="H80" s="29">
        <f t="shared" si="10"/>
        <v>2575</v>
      </c>
    </row>
    <row r="81" spans="1:8" x14ac:dyDescent="0.25">
      <c r="D81" s="28">
        <v>0</v>
      </c>
      <c r="F81">
        <v>0</v>
      </c>
      <c r="G81">
        <f t="shared" si="9"/>
        <v>0</v>
      </c>
      <c r="H81" s="29">
        <f t="shared" si="10"/>
        <v>0</v>
      </c>
    </row>
    <row r="83" spans="1:8" ht="30" x14ac:dyDescent="0.25">
      <c r="A83" s="3" t="s">
        <v>218</v>
      </c>
      <c r="B83" s="4" t="s">
        <v>246</v>
      </c>
      <c r="D83" s="1" t="s">
        <v>235</v>
      </c>
      <c r="E83" s="27" t="s">
        <v>253</v>
      </c>
      <c r="F83" t="s">
        <v>221</v>
      </c>
      <c r="G83" s="27" t="s">
        <v>238</v>
      </c>
      <c r="H83" s="1" t="s">
        <v>237</v>
      </c>
    </row>
    <row r="84" spans="1:8" x14ac:dyDescent="0.25">
      <c r="A84" t="s">
        <v>247</v>
      </c>
      <c r="B84" s="4" t="s">
        <v>248</v>
      </c>
      <c r="D84" s="28">
        <v>1</v>
      </c>
      <c r="E84">
        <f>[5]oils_gas_pipeline_area_3!$BF$1217</f>
        <v>3271124.8022893318</v>
      </c>
      <c r="F84" s="23">
        <f>E84/1000</f>
        <v>3271.1248022893319</v>
      </c>
      <c r="G84">
        <f>F84*4000</f>
        <v>13084499.209157327</v>
      </c>
      <c r="H84" s="29">
        <f>F84*12500</f>
        <v>40889060.028616652</v>
      </c>
    </row>
    <row r="85" spans="1:8" x14ac:dyDescent="0.25">
      <c r="D85" s="28">
        <v>0.9</v>
      </c>
      <c r="F85">
        <f>F84*0.9</f>
        <v>2944.0123220603987</v>
      </c>
      <c r="G85">
        <f t="shared" ref="G85:G94" si="11">F85*4000</f>
        <v>11776049.288241595</v>
      </c>
      <c r="H85" s="29">
        <f t="shared" ref="H85:H94" si="12">F85*12500</f>
        <v>36800154.025754981</v>
      </c>
    </row>
    <row r="86" spans="1:8" x14ac:dyDescent="0.25">
      <c r="D86" s="28">
        <v>0.8</v>
      </c>
      <c r="F86">
        <f>F84*0.8</f>
        <v>2616.8998418314659</v>
      </c>
      <c r="G86">
        <f t="shared" si="11"/>
        <v>10467599.367325863</v>
      </c>
      <c r="H86" s="29">
        <f t="shared" si="12"/>
        <v>32711248.022893324</v>
      </c>
    </row>
    <row r="87" spans="1:8" x14ac:dyDescent="0.25">
      <c r="D87" s="28">
        <v>0.7</v>
      </c>
      <c r="F87">
        <f>F84*0.7</f>
        <v>2289.7873616025322</v>
      </c>
      <c r="G87">
        <f t="shared" si="11"/>
        <v>9159149.4464101288</v>
      </c>
      <c r="H87" s="29">
        <f t="shared" si="12"/>
        <v>28622342.020031653</v>
      </c>
    </row>
    <row r="88" spans="1:8" x14ac:dyDescent="0.25">
      <c r="D88" s="28">
        <v>0.6</v>
      </c>
      <c r="F88">
        <f>F84*0.6</f>
        <v>1962.674881373599</v>
      </c>
      <c r="G88">
        <f t="shared" si="11"/>
        <v>7850699.5254943958</v>
      </c>
      <c r="H88" s="29">
        <f t="shared" si="12"/>
        <v>24533436.017169986</v>
      </c>
    </row>
    <row r="89" spans="1:8" x14ac:dyDescent="0.25">
      <c r="D89" s="28">
        <v>0.5</v>
      </c>
      <c r="F89">
        <f>F84*0.5</f>
        <v>1635.562401144666</v>
      </c>
      <c r="G89">
        <f t="shared" si="11"/>
        <v>6542249.6045786636</v>
      </c>
      <c r="H89" s="29">
        <f t="shared" si="12"/>
        <v>20444530.014308326</v>
      </c>
    </row>
    <row r="90" spans="1:8" x14ac:dyDescent="0.25">
      <c r="D90" s="28">
        <v>0.4</v>
      </c>
      <c r="F90">
        <f>F84*0.4</f>
        <v>1308.4499209157329</v>
      </c>
      <c r="G90">
        <f t="shared" si="11"/>
        <v>5233799.6836629314</v>
      </c>
      <c r="H90" s="29">
        <f t="shared" si="12"/>
        <v>16355624.011446662</v>
      </c>
    </row>
    <row r="91" spans="1:8" x14ac:dyDescent="0.25">
      <c r="D91" s="28">
        <v>0.3</v>
      </c>
      <c r="F91">
        <f>F84*0.3</f>
        <v>981.33744068679948</v>
      </c>
      <c r="G91">
        <f t="shared" si="11"/>
        <v>3925349.7627471979</v>
      </c>
      <c r="H91" s="29">
        <f t="shared" si="12"/>
        <v>12266718.008584993</v>
      </c>
    </row>
    <row r="92" spans="1:8" x14ac:dyDescent="0.25">
      <c r="D92" s="28">
        <v>0.2</v>
      </c>
      <c r="F92">
        <f>F84*0.2</f>
        <v>654.22496045786647</v>
      </c>
      <c r="G92">
        <f t="shared" si="11"/>
        <v>2616899.8418314657</v>
      </c>
      <c r="H92" s="29">
        <f t="shared" si="12"/>
        <v>8177812.0057233311</v>
      </c>
    </row>
    <row r="93" spans="1:8" x14ac:dyDescent="0.25">
      <c r="D93" s="28">
        <v>0.1</v>
      </c>
      <c r="F93">
        <f>F84*0.1</f>
        <v>327.11248022893324</v>
      </c>
      <c r="G93">
        <f t="shared" si="11"/>
        <v>1308449.9209157329</v>
      </c>
      <c r="H93" s="29">
        <f t="shared" si="12"/>
        <v>4088906.0028616656</v>
      </c>
    </row>
    <row r="94" spans="1:8" x14ac:dyDescent="0.25">
      <c r="D94" s="28">
        <v>0</v>
      </c>
      <c r="F94">
        <v>0</v>
      </c>
      <c r="G94">
        <f t="shared" si="11"/>
        <v>0</v>
      </c>
      <c r="H94" s="29">
        <f t="shared" si="12"/>
        <v>0</v>
      </c>
    </row>
    <row r="96" spans="1:8" s="35" customFormat="1" x14ac:dyDescent="0.25">
      <c r="B96" s="36"/>
      <c r="E96" s="36"/>
    </row>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election activeCell="E16" sqref="E16"/>
    </sheetView>
  </sheetViews>
  <sheetFormatPr defaultRowHeight="15" x14ac:dyDescent="0.25"/>
  <cols>
    <col min="1" max="1" width="14.7109375" customWidth="1"/>
    <col min="2" max="2" width="22.5703125" customWidth="1"/>
    <col min="3" max="3" width="16.5703125" customWidth="1"/>
    <col min="4" max="4" width="27.28515625" customWidth="1"/>
    <col min="5" max="5" width="54.85546875" customWidth="1"/>
  </cols>
  <sheetData>
    <row r="1" spans="1:6" x14ac:dyDescent="0.25">
      <c r="A1" s="1" t="s">
        <v>128</v>
      </c>
    </row>
    <row r="2" spans="1:6" s="3" customFormat="1" x14ac:dyDescent="0.25">
      <c r="A2" s="3" t="s">
        <v>13</v>
      </c>
      <c r="B2" s="3" t="s">
        <v>14</v>
      </c>
      <c r="C2" s="3" t="s">
        <v>58</v>
      </c>
      <c r="D2" s="3" t="s">
        <v>15</v>
      </c>
      <c r="E2" s="3" t="s">
        <v>16</v>
      </c>
      <c r="F2" s="3" t="s">
        <v>19</v>
      </c>
    </row>
    <row r="3" spans="1:6" ht="45" x14ac:dyDescent="0.25">
      <c r="A3" t="s">
        <v>17</v>
      </c>
      <c r="B3" t="s">
        <v>35</v>
      </c>
      <c r="C3" t="s">
        <v>59</v>
      </c>
      <c r="D3" s="4" t="s">
        <v>127</v>
      </c>
      <c r="E3" s="4" t="s">
        <v>36</v>
      </c>
      <c r="F3" t="s">
        <v>34</v>
      </c>
    </row>
    <row r="4" spans="1:6" ht="60" x14ac:dyDescent="0.25">
      <c r="A4" t="s">
        <v>17</v>
      </c>
      <c r="B4" t="s">
        <v>28</v>
      </c>
      <c r="C4" t="s">
        <v>59</v>
      </c>
      <c r="D4" t="s">
        <v>18</v>
      </c>
      <c r="E4" s="4" t="s">
        <v>29</v>
      </c>
      <c r="F4" t="s">
        <v>21</v>
      </c>
    </row>
    <row r="7" spans="1:6" x14ac:dyDescent="0.25">
      <c r="A7" s="1" t="s">
        <v>129</v>
      </c>
    </row>
    <row r="8" spans="1:6" s="3" customFormat="1" x14ac:dyDescent="0.25">
      <c r="A8" s="3" t="s">
        <v>13</v>
      </c>
      <c r="B8" s="3" t="s">
        <v>14</v>
      </c>
      <c r="C8" s="3" t="s">
        <v>58</v>
      </c>
      <c r="D8" s="3" t="s">
        <v>15</v>
      </c>
      <c r="E8" s="3" t="s">
        <v>16</v>
      </c>
      <c r="F8" s="3" t="s">
        <v>19</v>
      </c>
    </row>
    <row r="9" spans="1:6" ht="90" x14ac:dyDescent="0.25">
      <c r="A9" t="s">
        <v>17</v>
      </c>
      <c r="B9" t="s">
        <v>255</v>
      </c>
      <c r="C9" t="s">
        <v>59</v>
      </c>
      <c r="D9" t="s">
        <v>132</v>
      </c>
      <c r="E9" s="4" t="s">
        <v>140</v>
      </c>
      <c r="F9" t="s">
        <v>133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12"/>
  <sheetViews>
    <sheetView topLeftCell="A11" workbookViewId="0">
      <selection activeCell="E12" sqref="E12"/>
    </sheetView>
  </sheetViews>
  <sheetFormatPr defaultRowHeight="15" x14ac:dyDescent="0.25"/>
  <cols>
    <col min="1" max="1" width="18.140625" customWidth="1"/>
    <col min="2" max="2" width="20.28515625" customWidth="1"/>
    <col min="3" max="4" width="18.85546875" customWidth="1"/>
    <col min="5" max="5" width="28.7109375" customWidth="1"/>
  </cols>
  <sheetData>
    <row r="2" spans="1:6" x14ac:dyDescent="0.25">
      <c r="A2" s="1" t="s">
        <v>62</v>
      </c>
    </row>
    <row r="3" spans="1:6" s="3" customFormat="1" x14ac:dyDescent="0.25">
      <c r="A3" s="3" t="s">
        <v>13</v>
      </c>
      <c r="B3" s="7" t="s">
        <v>14</v>
      </c>
      <c r="C3" s="3" t="s">
        <v>58</v>
      </c>
      <c r="D3" s="3" t="s">
        <v>15</v>
      </c>
      <c r="E3" s="7" t="s">
        <v>16</v>
      </c>
      <c r="F3" s="3" t="s">
        <v>19</v>
      </c>
    </row>
    <row r="4" spans="1:6" s="9" customFormat="1" ht="45" x14ac:dyDescent="0.25">
      <c r="A4" s="9" t="s">
        <v>52</v>
      </c>
      <c r="B4" s="15" t="s">
        <v>201</v>
      </c>
      <c r="C4" s="9" t="s">
        <v>117</v>
      </c>
      <c r="D4" s="9" t="s">
        <v>205</v>
      </c>
      <c r="E4" s="15" t="s">
        <v>202</v>
      </c>
      <c r="F4" s="9" t="s">
        <v>206</v>
      </c>
    </row>
    <row r="5" spans="1:6" s="9" customFormat="1" ht="45" x14ac:dyDescent="0.25">
      <c r="A5" s="9" t="s">
        <v>52</v>
      </c>
      <c r="B5" s="15" t="s">
        <v>203</v>
      </c>
      <c r="C5" s="9" t="s">
        <v>117</v>
      </c>
      <c r="D5" s="9" t="s">
        <v>205</v>
      </c>
      <c r="E5" s="15" t="s">
        <v>204</v>
      </c>
      <c r="F5" s="9" t="s">
        <v>206</v>
      </c>
    </row>
    <row r="6" spans="1:6" s="16" customFormat="1" x14ac:dyDescent="0.25">
      <c r="A6" s="16" t="s">
        <v>207</v>
      </c>
      <c r="B6" s="17"/>
      <c r="E6" s="17"/>
    </row>
    <row r="7" spans="1:6" s="9" customFormat="1" x14ac:dyDescent="0.25">
      <c r="B7" s="15"/>
      <c r="E7" s="15"/>
    </row>
    <row r="8" spans="1:6" s="12" customFormat="1" x14ac:dyDescent="0.25"/>
    <row r="9" spans="1:6" x14ac:dyDescent="0.25">
      <c r="A9" s="1" t="s">
        <v>103</v>
      </c>
    </row>
    <row r="10" spans="1:6" s="3" customFormat="1" x14ac:dyDescent="0.25">
      <c r="A10" s="3" t="s">
        <v>13</v>
      </c>
      <c r="B10" s="7" t="s">
        <v>14</v>
      </c>
      <c r="C10" s="3" t="s">
        <v>58</v>
      </c>
      <c r="D10" s="3" t="s">
        <v>15</v>
      </c>
      <c r="E10" s="7" t="s">
        <v>16</v>
      </c>
      <c r="F10" s="3" t="s">
        <v>19</v>
      </c>
    </row>
    <row r="11" spans="1:6" ht="300" x14ac:dyDescent="0.25">
      <c r="A11" t="s">
        <v>17</v>
      </c>
      <c r="B11" t="s">
        <v>99</v>
      </c>
      <c r="C11" t="s">
        <v>105</v>
      </c>
      <c r="D11" t="s">
        <v>100</v>
      </c>
      <c r="E11" s="4" t="s">
        <v>102</v>
      </c>
      <c r="F11" t="s">
        <v>101</v>
      </c>
    </row>
    <row r="12" spans="1:6" ht="255" x14ac:dyDescent="0.25">
      <c r="A12" t="s">
        <v>17</v>
      </c>
      <c r="B12" t="s">
        <v>104</v>
      </c>
      <c r="C12" t="s">
        <v>105</v>
      </c>
      <c r="D12" t="s">
        <v>100</v>
      </c>
      <c r="E12" s="4" t="s">
        <v>106</v>
      </c>
      <c r="F12" t="s">
        <v>101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5"/>
  <sheetViews>
    <sheetView workbookViewId="0">
      <selection activeCell="C10" sqref="C10"/>
    </sheetView>
  </sheetViews>
  <sheetFormatPr defaultRowHeight="15" x14ac:dyDescent="0.25"/>
  <cols>
    <col min="1" max="1" width="18.28515625" customWidth="1"/>
    <col min="2" max="2" width="22.140625" customWidth="1"/>
    <col min="3" max="3" width="18.140625" customWidth="1"/>
    <col min="4" max="4" width="23.85546875" customWidth="1"/>
    <col min="5" max="5" width="27.85546875" customWidth="1"/>
    <col min="6" max="6" width="27.42578125" customWidth="1"/>
  </cols>
  <sheetData>
    <row r="2" spans="1:6" x14ac:dyDescent="0.25">
      <c r="A2" t="s">
        <v>184</v>
      </c>
    </row>
    <row r="3" spans="1:6" x14ac:dyDescent="0.25">
      <c r="A3" s="1"/>
      <c r="B3" s="4"/>
      <c r="E3" s="4"/>
    </row>
    <row r="4" spans="1:6" s="3" customFormat="1" x14ac:dyDescent="0.25">
      <c r="A4" s="3" t="s">
        <v>13</v>
      </c>
      <c r="B4" s="7" t="s">
        <v>14</v>
      </c>
      <c r="C4" s="3" t="s">
        <v>58</v>
      </c>
      <c r="D4" s="3" t="s">
        <v>15</v>
      </c>
      <c r="E4" s="7" t="s">
        <v>16</v>
      </c>
      <c r="F4" s="3" t="s">
        <v>19</v>
      </c>
    </row>
    <row r="5" spans="1:6" ht="105" x14ac:dyDescent="0.25">
      <c r="A5" s="4" t="s">
        <v>190</v>
      </c>
      <c r="B5" s="4" t="s">
        <v>188</v>
      </c>
      <c r="C5" t="s">
        <v>186</v>
      </c>
      <c r="D5" t="s">
        <v>185</v>
      </c>
      <c r="E5" s="4" t="s">
        <v>187</v>
      </c>
      <c r="F5" s="6" t="s">
        <v>189</v>
      </c>
    </row>
  </sheetData>
  <hyperlinks>
    <hyperlink ref="F5" r:id="rId1" display="https://www.cbc.ca/news/canada/north/nutrition-north-more-communities-full-subsidies-1.3684045; "/>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B5" sqref="B5"/>
    </sheetView>
  </sheetViews>
  <sheetFormatPr defaultRowHeight="15" x14ac:dyDescent="0.25"/>
  <cols>
    <col min="1" max="1" width="19.140625" customWidth="1"/>
    <col min="2" max="3" width="18.42578125" customWidth="1"/>
    <col min="4" max="4" width="18.5703125" customWidth="1"/>
    <col min="5" max="5" width="37.140625" style="4" customWidth="1"/>
    <col min="6" max="6" width="18" customWidth="1"/>
  </cols>
  <sheetData>
    <row r="1" spans="1:6" x14ac:dyDescent="0.25">
      <c r="A1" s="1" t="s">
        <v>141</v>
      </c>
      <c r="B1" s="4"/>
    </row>
    <row r="2" spans="1:6" s="3" customFormat="1" x14ac:dyDescent="0.25">
      <c r="A2" s="3" t="s">
        <v>13</v>
      </c>
      <c r="B2" s="7" t="s">
        <v>14</v>
      </c>
      <c r="C2" s="3" t="s">
        <v>58</v>
      </c>
      <c r="D2" s="3" t="s">
        <v>15</v>
      </c>
      <c r="E2" s="7" t="s">
        <v>16</v>
      </c>
      <c r="F2" s="3" t="s">
        <v>19</v>
      </c>
    </row>
    <row r="3" spans="1:6" ht="120" x14ac:dyDescent="0.25">
      <c r="A3" t="s">
        <v>17</v>
      </c>
      <c r="B3" s="8">
        <v>22850</v>
      </c>
      <c r="C3" t="s">
        <v>59</v>
      </c>
      <c r="D3" t="s">
        <v>89</v>
      </c>
      <c r="E3" s="4" t="s">
        <v>92</v>
      </c>
      <c r="F3" t="s">
        <v>88</v>
      </c>
    </row>
    <row r="4" spans="1:6" ht="165" x14ac:dyDescent="0.25">
      <c r="A4" t="s">
        <v>17</v>
      </c>
      <c r="B4" t="s">
        <v>191</v>
      </c>
      <c r="C4" t="s">
        <v>59</v>
      </c>
      <c r="D4" t="s">
        <v>132</v>
      </c>
      <c r="E4" s="4" t="s">
        <v>139</v>
      </c>
      <c r="F4" t="s">
        <v>133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38"/>
  <sheetViews>
    <sheetView topLeftCell="A2" workbookViewId="0">
      <selection activeCell="B6" sqref="B6"/>
    </sheetView>
  </sheetViews>
  <sheetFormatPr defaultRowHeight="15" x14ac:dyDescent="0.25"/>
  <cols>
    <col min="1" max="1" width="17.140625" customWidth="1"/>
    <col min="2" max="2" width="26.85546875" customWidth="1"/>
    <col min="3" max="3" width="18.85546875" customWidth="1"/>
    <col min="4" max="4" width="28.42578125" customWidth="1"/>
    <col min="5" max="5" width="62.42578125" style="4" customWidth="1"/>
    <col min="6" max="6" width="49.5703125" customWidth="1"/>
    <col min="7" max="7" width="36.42578125" customWidth="1"/>
  </cols>
  <sheetData>
    <row r="2" spans="1:6" x14ac:dyDescent="0.25">
      <c r="A2" s="1" t="s">
        <v>3</v>
      </c>
      <c r="B2" t="s">
        <v>71</v>
      </c>
    </row>
    <row r="3" spans="1:6" s="3" customFormat="1" x14ac:dyDescent="0.25">
      <c r="A3" s="3" t="s">
        <v>13</v>
      </c>
      <c r="B3" s="3" t="s">
        <v>14</v>
      </c>
      <c r="C3" s="3" t="s">
        <v>58</v>
      </c>
      <c r="D3" s="3" t="s">
        <v>15</v>
      </c>
      <c r="E3" s="7" t="s">
        <v>16</v>
      </c>
      <c r="F3" s="3" t="s">
        <v>19</v>
      </c>
    </row>
    <row r="4" spans="1:6" ht="105" x14ac:dyDescent="0.25">
      <c r="A4" t="s">
        <v>17</v>
      </c>
      <c r="B4" s="4" t="s">
        <v>65</v>
      </c>
      <c r="C4" t="s">
        <v>59</v>
      </c>
      <c r="D4" t="s">
        <v>64</v>
      </c>
      <c r="E4" s="4" t="s">
        <v>66</v>
      </c>
      <c r="F4" t="s">
        <v>63</v>
      </c>
    </row>
    <row r="5" spans="1:6" ht="75" x14ac:dyDescent="0.25">
      <c r="A5" t="s">
        <v>43</v>
      </c>
      <c r="B5" t="s">
        <v>95</v>
      </c>
      <c r="C5" t="s">
        <v>67</v>
      </c>
      <c r="D5" t="s">
        <v>266</v>
      </c>
      <c r="E5" s="4" t="s">
        <v>68</v>
      </c>
      <c r="F5" s="6" t="s">
        <v>90</v>
      </c>
    </row>
    <row r="6" spans="1:6" ht="165" x14ac:dyDescent="0.25">
      <c r="A6" t="s">
        <v>43</v>
      </c>
      <c r="B6" s="39" t="s">
        <v>97</v>
      </c>
      <c r="C6" t="s">
        <v>67</v>
      </c>
      <c r="D6" t="s">
        <v>72</v>
      </c>
      <c r="E6" s="4" t="s">
        <v>70</v>
      </c>
      <c r="F6" s="18" t="s">
        <v>208</v>
      </c>
    </row>
    <row r="7" spans="1:6" ht="30" x14ac:dyDescent="0.25">
      <c r="A7" t="s">
        <v>46</v>
      </c>
      <c r="B7" t="s">
        <v>98</v>
      </c>
      <c r="C7" t="s">
        <v>73</v>
      </c>
      <c r="D7" t="s">
        <v>76</v>
      </c>
      <c r="E7" s="4" t="s">
        <v>74</v>
      </c>
      <c r="F7" t="s">
        <v>75</v>
      </c>
    </row>
    <row r="8" spans="1:6" ht="30" x14ac:dyDescent="0.25">
      <c r="A8" t="s">
        <v>17</v>
      </c>
      <c r="B8" t="s">
        <v>137</v>
      </c>
      <c r="C8" t="s">
        <v>59</v>
      </c>
      <c r="D8" t="s">
        <v>132</v>
      </c>
      <c r="E8" s="4" t="s">
        <v>138</v>
      </c>
    </row>
    <row r="11" spans="1:6" x14ac:dyDescent="0.25">
      <c r="A11" s="1" t="s">
        <v>4</v>
      </c>
      <c r="B11" t="s">
        <v>69</v>
      </c>
    </row>
    <row r="12" spans="1:6" s="3" customFormat="1" x14ac:dyDescent="0.25">
      <c r="A12" s="3" t="s">
        <v>13</v>
      </c>
      <c r="B12" s="3" t="s">
        <v>14</v>
      </c>
      <c r="C12" s="3" t="s">
        <v>58</v>
      </c>
      <c r="D12" s="3" t="s">
        <v>15</v>
      </c>
      <c r="E12" s="7" t="s">
        <v>16</v>
      </c>
      <c r="F12" s="3" t="s">
        <v>19</v>
      </c>
    </row>
    <row r="13" spans="1:6" x14ac:dyDescent="0.25">
      <c r="A13" t="s">
        <v>17</v>
      </c>
      <c r="B13" t="s">
        <v>78</v>
      </c>
      <c r="C13" t="s">
        <v>59</v>
      </c>
      <c r="D13" t="s">
        <v>80</v>
      </c>
      <c r="E13" s="4" t="s">
        <v>77</v>
      </c>
      <c r="F13" t="s">
        <v>79</v>
      </c>
    </row>
    <row r="14" spans="1:6" ht="75" x14ac:dyDescent="0.25">
      <c r="A14" t="s">
        <v>17</v>
      </c>
      <c r="B14" t="s">
        <v>96</v>
      </c>
      <c r="C14" t="s">
        <v>59</v>
      </c>
      <c r="D14" t="s">
        <v>91</v>
      </c>
      <c r="E14" s="4" t="s">
        <v>93</v>
      </c>
      <c r="F14" t="s">
        <v>94</v>
      </c>
    </row>
    <row r="15" spans="1:6" ht="60" x14ac:dyDescent="0.25">
      <c r="A15" t="s">
        <v>17</v>
      </c>
      <c r="B15" t="s">
        <v>107</v>
      </c>
      <c r="C15" t="s">
        <v>59</v>
      </c>
      <c r="D15" t="s">
        <v>108</v>
      </c>
      <c r="E15" s="4" t="s">
        <v>109</v>
      </c>
      <c r="F15" s="6" t="s">
        <v>101</v>
      </c>
    </row>
    <row r="18" spans="1:8" x14ac:dyDescent="0.25">
      <c r="A18" s="1" t="s">
        <v>114</v>
      </c>
    </row>
    <row r="19" spans="1:8" s="3" customFormat="1" x14ac:dyDescent="0.25">
      <c r="A19" s="3" t="s">
        <v>13</v>
      </c>
      <c r="B19" s="3" t="s">
        <v>14</v>
      </c>
      <c r="C19" s="3" t="s">
        <v>58</v>
      </c>
      <c r="D19" s="3" t="s">
        <v>15</v>
      </c>
      <c r="E19" s="7" t="s">
        <v>16</v>
      </c>
      <c r="F19" s="3" t="s">
        <v>19</v>
      </c>
    </row>
    <row r="20" spans="1:8" ht="45" x14ac:dyDescent="0.25">
      <c r="A20" t="s">
        <v>115</v>
      </c>
      <c r="B20" t="s">
        <v>116</v>
      </c>
      <c r="C20" t="s">
        <v>117</v>
      </c>
      <c r="D20" t="s">
        <v>118</v>
      </c>
      <c r="E20" s="4" t="s">
        <v>119</v>
      </c>
      <c r="F20" t="s">
        <v>120</v>
      </c>
    </row>
    <row r="21" spans="1:8" ht="60" x14ac:dyDescent="0.25">
      <c r="A21" t="s">
        <v>115</v>
      </c>
      <c r="B21" t="s">
        <v>123</v>
      </c>
      <c r="C21" t="s">
        <v>117</v>
      </c>
      <c r="D21" t="s">
        <v>118</v>
      </c>
      <c r="E21" s="4" t="s">
        <v>122</v>
      </c>
      <c r="F21" t="s">
        <v>120</v>
      </c>
    </row>
    <row r="23" spans="1:8" s="12" customFormat="1" x14ac:dyDescent="0.25">
      <c r="E23" s="14"/>
    </row>
    <row r="24" spans="1:8" s="1" customFormat="1" x14ac:dyDescent="0.25">
      <c r="B24" s="27" t="s">
        <v>262</v>
      </c>
      <c r="C24" s="27" t="s">
        <v>263</v>
      </c>
      <c r="D24" s="1" t="s">
        <v>222</v>
      </c>
      <c r="E24" s="27" t="s">
        <v>251</v>
      </c>
      <c r="F24" s="27" t="s">
        <v>256</v>
      </c>
    </row>
    <row r="25" spans="1:8" x14ac:dyDescent="0.25">
      <c r="A25" s="1" t="s">
        <v>220</v>
      </c>
      <c r="B25">
        <v>250</v>
      </c>
      <c r="C25" s="30">
        <v>50000</v>
      </c>
      <c r="D25" t="s">
        <v>264</v>
      </c>
      <c r="E25" s="4" t="s">
        <v>52</v>
      </c>
      <c r="F25" t="s">
        <v>261</v>
      </c>
    </row>
    <row r="26" spans="1:8" x14ac:dyDescent="0.25">
      <c r="B26" s="4"/>
    </row>
    <row r="27" spans="1:8" s="1" customFormat="1" x14ac:dyDescent="0.25">
      <c r="A27" s="1" t="s">
        <v>233</v>
      </c>
      <c r="B27" s="1" t="s">
        <v>234</v>
      </c>
      <c r="E27" s="1" t="s">
        <v>235</v>
      </c>
      <c r="F27" s="27" t="s">
        <v>221</v>
      </c>
      <c r="G27" s="27" t="s">
        <v>262</v>
      </c>
      <c r="H27" s="1" t="s">
        <v>263</v>
      </c>
    </row>
    <row r="28" spans="1:8" x14ac:dyDescent="0.25">
      <c r="A28" s="1" t="s">
        <v>260</v>
      </c>
      <c r="B28" t="s">
        <v>259</v>
      </c>
      <c r="E28" s="28">
        <v>1</v>
      </c>
      <c r="F28" s="34">
        <f>360</f>
        <v>360</v>
      </c>
      <c r="G28" s="4">
        <f>F28*250</f>
        <v>90000</v>
      </c>
      <c r="H28">
        <f>F28*50000</f>
        <v>18000000</v>
      </c>
    </row>
    <row r="29" spans="1:8" x14ac:dyDescent="0.25">
      <c r="E29" s="31">
        <v>0.9</v>
      </c>
      <c r="F29">
        <f>F28*0.9</f>
        <v>324</v>
      </c>
      <c r="G29" s="4">
        <f t="shared" ref="G29:G38" si="0">F29*250</f>
        <v>81000</v>
      </c>
      <c r="H29">
        <f t="shared" ref="H29:H38" si="1">F29*50000</f>
        <v>16200000</v>
      </c>
    </row>
    <row r="30" spans="1:8" x14ac:dyDescent="0.25">
      <c r="E30" s="31">
        <v>0.8</v>
      </c>
      <c r="F30">
        <f>F28*0.8</f>
        <v>288</v>
      </c>
      <c r="G30" s="4">
        <f t="shared" si="0"/>
        <v>72000</v>
      </c>
      <c r="H30">
        <f t="shared" si="1"/>
        <v>14400000</v>
      </c>
    </row>
    <row r="31" spans="1:8" x14ac:dyDescent="0.25">
      <c r="E31" s="31">
        <v>0.7</v>
      </c>
      <c r="F31">
        <f>F28*0.7</f>
        <v>251.99999999999997</v>
      </c>
      <c r="G31" s="4">
        <f t="shared" si="0"/>
        <v>62999.999999999993</v>
      </c>
      <c r="H31">
        <f t="shared" si="1"/>
        <v>12599999.999999998</v>
      </c>
    </row>
    <row r="32" spans="1:8" x14ac:dyDescent="0.25">
      <c r="E32" s="31">
        <v>0.6</v>
      </c>
      <c r="F32">
        <f>F28*0.6</f>
        <v>216</v>
      </c>
      <c r="G32" s="4">
        <f t="shared" si="0"/>
        <v>54000</v>
      </c>
      <c r="H32">
        <f t="shared" si="1"/>
        <v>10800000</v>
      </c>
    </row>
    <row r="33" spans="5:8" x14ac:dyDescent="0.25">
      <c r="E33" s="31">
        <v>0.5</v>
      </c>
      <c r="F33">
        <f>F28*0.5</f>
        <v>180</v>
      </c>
      <c r="G33" s="4">
        <f t="shared" si="0"/>
        <v>45000</v>
      </c>
      <c r="H33">
        <f t="shared" si="1"/>
        <v>9000000</v>
      </c>
    </row>
    <row r="34" spans="5:8" x14ac:dyDescent="0.25">
      <c r="E34" s="31">
        <v>0.4</v>
      </c>
      <c r="F34">
        <f>F28*0.4</f>
        <v>144</v>
      </c>
      <c r="G34" s="4">
        <f t="shared" si="0"/>
        <v>36000</v>
      </c>
      <c r="H34">
        <f t="shared" si="1"/>
        <v>7200000</v>
      </c>
    </row>
    <row r="35" spans="5:8" x14ac:dyDescent="0.25">
      <c r="E35" s="31">
        <v>0.3</v>
      </c>
      <c r="F35">
        <f>F28*0.3</f>
        <v>108</v>
      </c>
      <c r="G35" s="4">
        <f t="shared" si="0"/>
        <v>27000</v>
      </c>
      <c r="H35">
        <f t="shared" si="1"/>
        <v>5400000</v>
      </c>
    </row>
    <row r="36" spans="5:8" x14ac:dyDescent="0.25">
      <c r="E36" s="31">
        <v>0.2</v>
      </c>
      <c r="F36">
        <f>F28*0.2</f>
        <v>72</v>
      </c>
      <c r="G36" s="4">
        <f t="shared" si="0"/>
        <v>18000</v>
      </c>
      <c r="H36">
        <f t="shared" si="1"/>
        <v>3600000</v>
      </c>
    </row>
    <row r="37" spans="5:8" x14ac:dyDescent="0.25">
      <c r="E37" s="31">
        <v>0.1</v>
      </c>
      <c r="F37">
        <f>F28*0.1</f>
        <v>36</v>
      </c>
      <c r="G37" s="4">
        <f t="shared" si="0"/>
        <v>9000</v>
      </c>
      <c r="H37">
        <f t="shared" si="1"/>
        <v>1800000</v>
      </c>
    </row>
    <row r="38" spans="5:8" x14ac:dyDescent="0.25">
      <c r="E38" s="31">
        <v>0</v>
      </c>
      <c r="F38">
        <f>0</f>
        <v>0</v>
      </c>
      <c r="G38" s="4">
        <f t="shared" si="0"/>
        <v>0</v>
      </c>
      <c r="H38">
        <f t="shared" si="1"/>
        <v>0</v>
      </c>
    </row>
  </sheetData>
  <hyperlinks>
    <hyperlink ref="F5" r:id="rId1" display="http://rcrw.ca/"/>
    <hyperlink ref="F15" r:id="rId2"/>
  </hyperlinks>
  <pageMargins left="0.7" right="0.7" top="0.75" bottom="0.75" header="0.3" footer="0.3"/>
  <pageSetup orientation="portrait"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3:J46"/>
  <sheetViews>
    <sheetView tabSelected="1" topLeftCell="A4" workbookViewId="0">
      <selection activeCell="B7" sqref="B7"/>
    </sheetView>
  </sheetViews>
  <sheetFormatPr defaultRowHeight="15" x14ac:dyDescent="0.25"/>
  <cols>
    <col min="1" max="1" width="17.42578125" customWidth="1"/>
    <col min="2" max="2" width="17" customWidth="1"/>
    <col min="3" max="3" width="18.5703125" customWidth="1"/>
    <col min="4" max="4" width="23.5703125" customWidth="1"/>
    <col min="5" max="5" width="27.5703125" customWidth="1"/>
    <col min="6" max="6" width="73.140625" style="4" customWidth="1"/>
    <col min="7" max="7" width="30" style="4" customWidth="1"/>
    <col min="8" max="8" width="27.7109375" customWidth="1"/>
  </cols>
  <sheetData>
    <row r="3" spans="1:10" x14ac:dyDescent="0.25">
      <c r="A3" t="s">
        <v>40</v>
      </c>
      <c r="E3" t="s">
        <v>12</v>
      </c>
    </row>
    <row r="5" spans="1:10" x14ac:dyDescent="0.25">
      <c r="A5" s="1" t="s">
        <v>161</v>
      </c>
      <c r="B5" s="9" t="s">
        <v>162</v>
      </c>
    </row>
    <row r="6" spans="1:10" s="3" customFormat="1" x14ac:dyDescent="0.25">
      <c r="A6" s="3" t="s">
        <v>13</v>
      </c>
      <c r="B6" s="3" t="s">
        <v>14</v>
      </c>
      <c r="C6" s="3" t="s">
        <v>54</v>
      </c>
      <c r="D6" s="3" t="s">
        <v>15</v>
      </c>
      <c r="E6" s="3" t="s">
        <v>16</v>
      </c>
      <c r="F6" s="7" t="s">
        <v>19</v>
      </c>
      <c r="G6" s="7" t="s">
        <v>226</v>
      </c>
    </row>
    <row r="7" spans="1:10" ht="45" x14ac:dyDescent="0.25">
      <c r="A7" t="s">
        <v>17</v>
      </c>
      <c r="B7" s="39" t="s">
        <v>20</v>
      </c>
      <c r="C7" t="s">
        <v>59</v>
      </c>
      <c r="D7" t="s">
        <v>18</v>
      </c>
      <c r="E7" s="4" t="s">
        <v>23</v>
      </c>
      <c r="F7" s="4" t="s">
        <v>21</v>
      </c>
    </row>
    <row r="8" spans="1:10" ht="90" x14ac:dyDescent="0.25">
      <c r="A8" t="s">
        <v>17</v>
      </c>
      <c r="C8" t="s">
        <v>59</v>
      </c>
      <c r="D8" t="s">
        <v>11</v>
      </c>
      <c r="E8" s="4" t="s">
        <v>39</v>
      </c>
      <c r="F8" s="4" t="s">
        <v>38</v>
      </c>
      <c r="G8" s="4" t="s">
        <v>227</v>
      </c>
      <c r="H8" s="4" t="s">
        <v>228</v>
      </c>
      <c r="I8">
        <f>400000/2500</f>
        <v>160</v>
      </c>
      <c r="J8" s="26" t="s">
        <v>229</v>
      </c>
    </row>
    <row r="9" spans="1:10" ht="165" x14ac:dyDescent="0.25">
      <c r="A9" t="s">
        <v>142</v>
      </c>
      <c r="C9" t="s">
        <v>143</v>
      </c>
      <c r="D9" t="s">
        <v>144</v>
      </c>
      <c r="E9" s="4" t="s">
        <v>146</v>
      </c>
      <c r="F9" s="4" t="s">
        <v>145</v>
      </c>
    </row>
    <row r="10" spans="1:10" ht="60" x14ac:dyDescent="0.25">
      <c r="A10" t="s">
        <v>154</v>
      </c>
      <c r="B10" t="s">
        <v>163</v>
      </c>
      <c r="C10" t="s">
        <v>164</v>
      </c>
      <c r="D10" t="s">
        <v>159</v>
      </c>
      <c r="E10" s="4" t="s">
        <v>165</v>
      </c>
      <c r="F10" s="4" t="s">
        <v>152</v>
      </c>
      <c r="G10" s="4">
        <v>2500</v>
      </c>
      <c r="H10" s="24" t="s">
        <v>225</v>
      </c>
    </row>
    <row r="11" spans="1:10" ht="210" x14ac:dyDescent="0.25">
      <c r="A11" t="s">
        <v>43</v>
      </c>
      <c r="B11" t="s">
        <v>166</v>
      </c>
      <c r="C11" t="s">
        <v>56</v>
      </c>
      <c r="D11" t="s">
        <v>159</v>
      </c>
      <c r="E11" s="4" t="s">
        <v>167</v>
      </c>
      <c r="F11" s="4" t="s">
        <v>152</v>
      </c>
      <c r="G11" s="4">
        <f>400000/154</f>
        <v>2597.4025974025976</v>
      </c>
      <c r="H11" s="24" t="s">
        <v>225</v>
      </c>
    </row>
    <row r="12" spans="1:10" ht="120" x14ac:dyDescent="0.25">
      <c r="A12" t="s">
        <v>43</v>
      </c>
      <c r="B12" s="8">
        <v>106000</v>
      </c>
      <c r="C12" t="s">
        <v>56</v>
      </c>
      <c r="D12" t="s">
        <v>159</v>
      </c>
      <c r="E12" s="4" t="s">
        <v>168</v>
      </c>
      <c r="F12" s="4" t="s">
        <v>152</v>
      </c>
    </row>
    <row r="13" spans="1:10" x14ac:dyDescent="0.25">
      <c r="E13" s="4"/>
    </row>
    <row r="15" spans="1:10" x14ac:dyDescent="0.25">
      <c r="A15" s="1" t="s">
        <v>151</v>
      </c>
      <c r="B15" t="s">
        <v>157</v>
      </c>
    </row>
    <row r="16" spans="1:10" s="3" customFormat="1" x14ac:dyDescent="0.25">
      <c r="A16" s="3" t="s">
        <v>13</v>
      </c>
      <c r="B16" s="3" t="s">
        <v>14</v>
      </c>
      <c r="C16" s="3" t="s">
        <v>54</v>
      </c>
      <c r="D16" s="3" t="s">
        <v>15</v>
      </c>
      <c r="E16" s="3" t="s">
        <v>16</v>
      </c>
      <c r="F16" s="7" t="s">
        <v>19</v>
      </c>
      <c r="G16" s="7"/>
    </row>
    <row r="17" spans="1:8" x14ac:dyDescent="0.25">
      <c r="A17" t="s">
        <v>154</v>
      </c>
      <c r="B17" s="8">
        <v>200</v>
      </c>
      <c r="D17" t="s">
        <v>153</v>
      </c>
      <c r="E17" t="s">
        <v>155</v>
      </c>
      <c r="F17" s="4" t="s">
        <v>152</v>
      </c>
    </row>
    <row r="18" spans="1:8" ht="45" x14ac:dyDescent="0.25">
      <c r="A18" t="s">
        <v>154</v>
      </c>
      <c r="B18" s="8">
        <v>400</v>
      </c>
      <c r="D18" t="s">
        <v>159</v>
      </c>
      <c r="E18" s="4" t="s">
        <v>156</v>
      </c>
      <c r="F18" s="4" t="s">
        <v>152</v>
      </c>
    </row>
    <row r="19" spans="1:8" ht="60" x14ac:dyDescent="0.25">
      <c r="A19" t="s">
        <v>154</v>
      </c>
      <c r="B19" s="8">
        <v>800</v>
      </c>
      <c r="D19" t="s">
        <v>160</v>
      </c>
      <c r="E19" s="4" t="s">
        <v>158</v>
      </c>
      <c r="F19" s="4" t="s">
        <v>152</v>
      </c>
    </row>
    <row r="22" spans="1:8" s="11" customFormat="1" x14ac:dyDescent="0.25">
      <c r="F22" s="25"/>
      <c r="G22" s="25"/>
    </row>
    <row r="23" spans="1:8" s="1" customFormat="1" ht="30" x14ac:dyDescent="0.25">
      <c r="B23" s="27" t="s">
        <v>230</v>
      </c>
      <c r="C23" s="1" t="s">
        <v>231</v>
      </c>
      <c r="D23" s="1" t="s">
        <v>222</v>
      </c>
      <c r="E23" s="15" t="s">
        <v>252</v>
      </c>
      <c r="F23" s="27"/>
      <c r="G23" s="27"/>
    </row>
    <row r="24" spans="1:8" x14ac:dyDescent="0.25">
      <c r="A24" s="1" t="s">
        <v>220</v>
      </c>
      <c r="B24" s="4">
        <v>160</v>
      </c>
      <c r="C24" s="43">
        <v>35</v>
      </c>
      <c r="D24" t="s">
        <v>232</v>
      </c>
      <c r="E24" s="31">
        <v>0.8</v>
      </c>
    </row>
    <row r="26" spans="1:8" s="1" customFormat="1" x14ac:dyDescent="0.25">
      <c r="A26" s="1" t="s">
        <v>233</v>
      </c>
      <c r="B26" s="1" t="s">
        <v>234</v>
      </c>
      <c r="E26" s="1" t="s">
        <v>235</v>
      </c>
      <c r="F26" s="27" t="s">
        <v>224</v>
      </c>
      <c r="G26" s="27" t="s">
        <v>237</v>
      </c>
      <c r="H26" s="1" t="s">
        <v>238</v>
      </c>
    </row>
    <row r="27" spans="1:8" x14ac:dyDescent="0.25">
      <c r="A27" s="1" t="s">
        <v>210</v>
      </c>
      <c r="B27" t="s">
        <v>259</v>
      </c>
      <c r="E27" s="28">
        <v>1</v>
      </c>
      <c r="F27" s="34">
        <v>8000</v>
      </c>
      <c r="G27" s="4">
        <f>F27*$B$24</f>
        <v>1280000</v>
      </c>
      <c r="H27">
        <f>$C$24*F27</f>
        <v>280000</v>
      </c>
    </row>
    <row r="28" spans="1:8" x14ac:dyDescent="0.25">
      <c r="C28" t="s">
        <v>210</v>
      </c>
      <c r="E28" s="28">
        <v>0.9</v>
      </c>
      <c r="F28" s="4">
        <f>F27*0.9</f>
        <v>7200</v>
      </c>
      <c r="G28" s="4">
        <f t="shared" ref="G28:G37" si="0">F28*$B$24</f>
        <v>1152000</v>
      </c>
      <c r="H28">
        <f t="shared" ref="H28:H37" si="1">$C$24*F28</f>
        <v>252000</v>
      </c>
    </row>
    <row r="29" spans="1:8" x14ac:dyDescent="0.25">
      <c r="C29" t="s">
        <v>214</v>
      </c>
      <c r="E29" s="28">
        <v>0.8</v>
      </c>
      <c r="F29" s="4">
        <f>F27*0.8</f>
        <v>6400</v>
      </c>
      <c r="G29" s="4">
        <f t="shared" si="0"/>
        <v>1024000</v>
      </c>
      <c r="H29">
        <f t="shared" si="1"/>
        <v>224000</v>
      </c>
    </row>
    <row r="30" spans="1:8" x14ac:dyDescent="0.25">
      <c r="C30" t="s">
        <v>218</v>
      </c>
      <c r="E30" s="28">
        <v>0.7</v>
      </c>
      <c r="F30" s="4">
        <f>F27*0.7</f>
        <v>5600</v>
      </c>
      <c r="G30" s="4">
        <f t="shared" si="0"/>
        <v>896000</v>
      </c>
      <c r="H30">
        <f t="shared" si="1"/>
        <v>196000</v>
      </c>
    </row>
    <row r="31" spans="1:8" x14ac:dyDescent="0.25">
      <c r="E31" s="28">
        <v>0.6</v>
      </c>
      <c r="F31" s="4">
        <f>F27*0.6</f>
        <v>4800</v>
      </c>
      <c r="G31" s="4">
        <f t="shared" si="0"/>
        <v>768000</v>
      </c>
      <c r="H31">
        <f t="shared" si="1"/>
        <v>168000</v>
      </c>
    </row>
    <row r="32" spans="1:8" x14ac:dyDescent="0.25">
      <c r="E32" s="28">
        <v>0.5</v>
      </c>
      <c r="F32" s="4">
        <f>F27*0.5</f>
        <v>4000</v>
      </c>
      <c r="G32" s="4">
        <f t="shared" si="0"/>
        <v>640000</v>
      </c>
      <c r="H32">
        <f t="shared" si="1"/>
        <v>140000</v>
      </c>
    </row>
    <row r="33" spans="1:8" x14ac:dyDescent="0.25">
      <c r="E33" s="28">
        <v>0.4</v>
      </c>
      <c r="F33" s="4">
        <f>F27*0.4</f>
        <v>3200</v>
      </c>
      <c r="G33" s="4">
        <f t="shared" si="0"/>
        <v>512000</v>
      </c>
      <c r="H33">
        <f t="shared" si="1"/>
        <v>112000</v>
      </c>
    </row>
    <row r="34" spans="1:8" x14ac:dyDescent="0.25">
      <c r="E34" s="28">
        <v>0.3</v>
      </c>
      <c r="F34" s="4">
        <f>F27*0.3</f>
        <v>2400</v>
      </c>
      <c r="G34" s="4">
        <f t="shared" si="0"/>
        <v>384000</v>
      </c>
      <c r="H34">
        <f t="shared" si="1"/>
        <v>84000</v>
      </c>
    </row>
    <row r="35" spans="1:8" x14ac:dyDescent="0.25">
      <c r="E35" s="28">
        <v>0.2</v>
      </c>
      <c r="F35" s="4">
        <f>F27*0.2</f>
        <v>1600</v>
      </c>
      <c r="G35" s="4">
        <f t="shared" si="0"/>
        <v>256000</v>
      </c>
      <c r="H35">
        <f t="shared" si="1"/>
        <v>56000</v>
      </c>
    </row>
    <row r="36" spans="1:8" x14ac:dyDescent="0.25">
      <c r="E36" s="28">
        <v>0.1</v>
      </c>
      <c r="F36" s="4">
        <f>F27*0.1</f>
        <v>800</v>
      </c>
      <c r="G36" s="4">
        <f t="shared" si="0"/>
        <v>128000</v>
      </c>
      <c r="H36">
        <f t="shared" si="1"/>
        <v>28000</v>
      </c>
    </row>
    <row r="37" spans="1:8" x14ac:dyDescent="0.25">
      <c r="E37" s="28">
        <v>0</v>
      </c>
      <c r="F37" s="4">
        <v>0</v>
      </c>
      <c r="G37" s="4">
        <f t="shared" si="0"/>
        <v>0</v>
      </c>
      <c r="H37">
        <f t="shared" si="1"/>
        <v>0</v>
      </c>
    </row>
    <row r="41" spans="1:8" x14ac:dyDescent="0.25">
      <c r="A41" t="s">
        <v>236</v>
      </c>
    </row>
    <row r="42" spans="1:8" s="1" customFormat="1" ht="30" x14ac:dyDescent="0.25">
      <c r="B42" s="27" t="s">
        <v>230</v>
      </c>
      <c r="C42" s="1" t="s">
        <v>231</v>
      </c>
      <c r="D42" s="1" t="s">
        <v>222</v>
      </c>
      <c r="E42" s="27"/>
      <c r="F42" s="27"/>
      <c r="G42" s="27"/>
    </row>
    <row r="43" spans="1:8" x14ac:dyDescent="0.25">
      <c r="D43" t="s">
        <v>239</v>
      </c>
    </row>
    <row r="45" spans="1:8" x14ac:dyDescent="0.25">
      <c r="E45" s="1" t="s">
        <v>235</v>
      </c>
      <c r="F45" s="27" t="s">
        <v>240</v>
      </c>
      <c r="G45" s="27" t="s">
        <v>237</v>
      </c>
      <c r="H45" s="1" t="s">
        <v>238</v>
      </c>
    </row>
    <row r="46" spans="1:8" x14ac:dyDescent="0.25">
      <c r="F46" s="4" t="s">
        <v>241</v>
      </c>
    </row>
  </sheetData>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8"/>
  <sheetViews>
    <sheetView workbookViewId="0">
      <selection activeCell="F8" sqref="F8"/>
    </sheetView>
  </sheetViews>
  <sheetFormatPr defaultRowHeight="15" x14ac:dyDescent="0.25"/>
  <cols>
    <col min="1" max="1" width="18.28515625" customWidth="1"/>
    <col min="2" max="3" width="18.85546875" customWidth="1"/>
    <col min="4" max="4" width="19" customWidth="1"/>
    <col min="5" max="5" width="55.42578125" customWidth="1"/>
  </cols>
  <sheetData>
    <row r="2" spans="1:6" s="3" customFormat="1" x14ac:dyDescent="0.25">
      <c r="A2" s="3" t="s">
        <v>13</v>
      </c>
      <c r="B2" s="3" t="s">
        <v>14</v>
      </c>
      <c r="C2" s="3" t="s">
        <v>54</v>
      </c>
      <c r="D2" s="3" t="s">
        <v>15</v>
      </c>
      <c r="E2" s="3" t="s">
        <v>16</v>
      </c>
      <c r="F2" s="3" t="s">
        <v>19</v>
      </c>
    </row>
    <row r="3" spans="1:6" ht="45" x14ac:dyDescent="0.25">
      <c r="A3" t="s">
        <v>43</v>
      </c>
      <c r="B3" t="s">
        <v>52</v>
      </c>
      <c r="C3" t="s">
        <v>55</v>
      </c>
      <c r="D3" t="s">
        <v>42</v>
      </c>
      <c r="E3" s="4" t="s">
        <v>44</v>
      </c>
      <c r="F3" t="s">
        <v>41</v>
      </c>
    </row>
    <row r="4" spans="1:6" ht="30" x14ac:dyDescent="0.25">
      <c r="A4" t="s">
        <v>43</v>
      </c>
      <c r="C4" t="s">
        <v>56</v>
      </c>
      <c r="D4" t="s">
        <v>60</v>
      </c>
      <c r="E4" s="4" t="s">
        <v>61</v>
      </c>
      <c r="F4" t="s">
        <v>53</v>
      </c>
    </row>
    <row r="5" spans="1:6" s="12" customFormat="1" x14ac:dyDescent="0.25">
      <c r="E5" s="14"/>
    </row>
    <row r="6" spans="1:6" ht="78.75" x14ac:dyDescent="0.25">
      <c r="A6" t="s">
        <v>43</v>
      </c>
      <c r="B6" t="s">
        <v>194</v>
      </c>
      <c r="D6" s="13" t="s">
        <v>197</v>
      </c>
      <c r="E6" t="s">
        <v>192</v>
      </c>
      <c r="F6" t="s">
        <v>198</v>
      </c>
    </row>
    <row r="7" spans="1:6" ht="78.75" x14ac:dyDescent="0.25">
      <c r="A7" t="s">
        <v>43</v>
      </c>
      <c r="B7" s="8">
        <v>20</v>
      </c>
      <c r="C7" t="s">
        <v>195</v>
      </c>
      <c r="D7" s="13" t="s">
        <v>197</v>
      </c>
      <c r="E7" t="s">
        <v>193</v>
      </c>
      <c r="F7" t="s">
        <v>198</v>
      </c>
    </row>
    <row r="8" spans="1:6" ht="78.75" x14ac:dyDescent="0.25">
      <c r="A8" t="s">
        <v>43</v>
      </c>
      <c r="B8" s="8">
        <v>25</v>
      </c>
      <c r="C8" t="s">
        <v>196</v>
      </c>
      <c r="D8" s="13" t="s">
        <v>197</v>
      </c>
      <c r="E8" s="4" t="s">
        <v>200</v>
      </c>
      <c r="F8" t="s">
        <v>199</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3"/>
  <sheetViews>
    <sheetView workbookViewId="0">
      <selection activeCell="D17" sqref="D17"/>
    </sheetView>
  </sheetViews>
  <sheetFormatPr defaultRowHeight="15" x14ac:dyDescent="0.25"/>
  <cols>
    <col min="1" max="1" width="13.7109375" customWidth="1"/>
    <col min="2" max="2" width="27.85546875" customWidth="1"/>
    <col min="3" max="3" width="23.28515625" customWidth="1"/>
    <col min="4" max="4" width="45.42578125" customWidth="1"/>
  </cols>
  <sheetData>
    <row r="2" spans="1:5" s="3" customFormat="1" x14ac:dyDescent="0.25">
      <c r="A2" s="3" t="s">
        <v>13</v>
      </c>
      <c r="B2" s="3" t="s">
        <v>14</v>
      </c>
      <c r="C2" s="3" t="s">
        <v>15</v>
      </c>
      <c r="D2" s="3" t="s">
        <v>16</v>
      </c>
      <c r="E2" s="3" t="s">
        <v>19</v>
      </c>
    </row>
    <row r="3" spans="1:5" ht="75" x14ac:dyDescent="0.25">
      <c r="A3" t="s">
        <v>17</v>
      </c>
      <c r="B3" t="s">
        <v>28</v>
      </c>
      <c r="C3" t="s">
        <v>18</v>
      </c>
      <c r="D3" s="4" t="s">
        <v>29</v>
      </c>
      <c r="E3" t="s">
        <v>21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9"/>
  <sheetViews>
    <sheetView topLeftCell="A7" workbookViewId="0">
      <selection activeCell="B5" sqref="B5"/>
    </sheetView>
  </sheetViews>
  <sheetFormatPr defaultRowHeight="15" x14ac:dyDescent="0.25"/>
  <cols>
    <col min="1" max="1" width="18.5703125" customWidth="1"/>
    <col min="2" max="2" width="42.5703125" customWidth="1"/>
    <col min="3" max="3" width="28.28515625" customWidth="1"/>
    <col min="4" max="4" width="24.5703125" customWidth="1"/>
    <col min="5" max="5" width="36.85546875" customWidth="1"/>
  </cols>
  <sheetData>
    <row r="2" spans="1:6" s="3" customFormat="1" x14ac:dyDescent="0.25">
      <c r="A2" s="3" t="s">
        <v>13</v>
      </c>
      <c r="B2" s="3" t="s">
        <v>25</v>
      </c>
      <c r="C2" s="3" t="s">
        <v>14</v>
      </c>
      <c r="D2" s="3" t="s">
        <v>15</v>
      </c>
      <c r="E2" s="3" t="s">
        <v>16</v>
      </c>
      <c r="F2" s="3" t="s">
        <v>19</v>
      </c>
    </row>
    <row r="3" spans="1:6" ht="60" x14ac:dyDescent="0.25">
      <c r="A3" t="s">
        <v>17</v>
      </c>
      <c r="B3" t="s">
        <v>26</v>
      </c>
      <c r="C3" t="s">
        <v>27</v>
      </c>
      <c r="D3" t="s">
        <v>18</v>
      </c>
      <c r="E3" s="4" t="s">
        <v>121</v>
      </c>
      <c r="F3" t="s">
        <v>21</v>
      </c>
    </row>
    <row r="4" spans="1:6" ht="75" x14ac:dyDescent="0.25">
      <c r="A4" t="s">
        <v>46</v>
      </c>
      <c r="B4" t="s">
        <v>45</v>
      </c>
      <c r="C4" t="s">
        <v>117</v>
      </c>
      <c r="D4" t="s">
        <v>169</v>
      </c>
      <c r="E4" s="4" t="s">
        <v>170</v>
      </c>
      <c r="F4" s="6" t="s">
        <v>49</v>
      </c>
    </row>
    <row r="5" spans="1:6" ht="150" x14ac:dyDescent="0.25">
      <c r="A5" t="s">
        <v>47</v>
      </c>
      <c r="B5" t="s">
        <v>45</v>
      </c>
      <c r="C5" t="s">
        <v>117</v>
      </c>
      <c r="D5" t="s">
        <v>172</v>
      </c>
      <c r="E5" s="10" t="s">
        <v>171</v>
      </c>
      <c r="F5" s="6" t="s">
        <v>50</v>
      </c>
    </row>
    <row r="6" spans="1:6" ht="180" x14ac:dyDescent="0.25">
      <c r="A6" t="s">
        <v>48</v>
      </c>
      <c r="B6" t="s">
        <v>45</v>
      </c>
      <c r="C6" t="s">
        <v>117</v>
      </c>
      <c r="D6" t="s">
        <v>174</v>
      </c>
      <c r="E6" s="4" t="s">
        <v>173</v>
      </c>
      <c r="F6" s="6" t="s">
        <v>51</v>
      </c>
    </row>
    <row r="7" spans="1:6" ht="120" x14ac:dyDescent="0.25">
      <c r="A7" t="s">
        <v>17</v>
      </c>
      <c r="B7" t="s">
        <v>175</v>
      </c>
      <c r="C7" t="s">
        <v>176</v>
      </c>
      <c r="D7" s="4" t="s">
        <v>178</v>
      </c>
      <c r="E7" s="4" t="s">
        <v>179</v>
      </c>
      <c r="F7" s="6" t="s">
        <v>177</v>
      </c>
    </row>
    <row r="8" spans="1:6" ht="60" x14ac:dyDescent="0.25">
      <c r="A8" t="s">
        <v>17</v>
      </c>
      <c r="B8" s="4" t="s">
        <v>124</v>
      </c>
      <c r="C8" t="s">
        <v>125</v>
      </c>
      <c r="D8" t="s">
        <v>118</v>
      </c>
      <c r="E8" s="4" t="s">
        <v>126</v>
      </c>
      <c r="F8" t="s">
        <v>120</v>
      </c>
    </row>
    <row r="9" spans="1:6" ht="195" x14ac:dyDescent="0.25">
      <c r="A9" t="s">
        <v>17</v>
      </c>
      <c r="B9" t="s">
        <v>130</v>
      </c>
      <c r="C9" t="s">
        <v>131</v>
      </c>
      <c r="D9" t="s">
        <v>132</v>
      </c>
      <c r="E9" s="4" t="s">
        <v>134</v>
      </c>
      <c r="F9" t="s">
        <v>133</v>
      </c>
    </row>
  </sheetData>
  <hyperlinks>
    <hyperlink ref="F4" r:id="rId1"/>
    <hyperlink ref="F5" r:id="rId2"/>
    <hyperlink ref="F6" r:id="rId3" location=".W_iBJXmWyHs"/>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
  <sheetViews>
    <sheetView workbookViewId="0">
      <selection activeCell="A2" sqref="A2"/>
    </sheetView>
  </sheetViews>
  <sheetFormatPr defaultRowHeight="15" x14ac:dyDescent="0.25"/>
  <sheetData>
    <row r="2" spans="1:1" ht="15.75" x14ac:dyDescent="0.25">
      <c r="A2" s="37" t="s">
        <v>265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Metadata</vt:lpstr>
      <vt:lpstr>D(Restoration)</vt:lpstr>
      <vt:lpstr>Landuse planning</vt:lpstr>
      <vt:lpstr>Assisted migration</vt:lpstr>
      <vt:lpstr>Caribou hunt</vt:lpstr>
      <vt:lpstr>First Nations Engagement</vt:lpstr>
      <vt:lpstr>D(Penning)</vt:lpstr>
      <vt:lpstr>D(wolfcontrol)</vt:lpstr>
      <vt:lpstr>Moose harvest</vt:lpstr>
      <vt:lpstr>Protection</vt:lpstr>
      <vt:lpstr>Interactions</vt:lpstr>
      <vt:lpstr>Fire</vt:lpstr>
    </vt:vector>
  </TitlesOfParts>
  <Company>NRCan  /  RNCan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fstewart</dc:creator>
  <cp:lastModifiedBy>fstewart</cp:lastModifiedBy>
  <dcterms:created xsi:type="dcterms:W3CDTF">2018-11-23T17:43:14Z</dcterms:created>
  <dcterms:modified xsi:type="dcterms:W3CDTF">2019-01-24T01:08:15Z</dcterms:modified>
</cp:coreProperties>
</file>