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ia\Documents\Loader Phase Separation\"/>
    </mc:Choice>
  </mc:AlternateContent>
  <xr:revisionPtr revIDLastSave="0" documentId="8_{63351595-DB8B-43B5-B255-6132CBA3379D}" xr6:coauthVersionLast="36" xr6:coauthVersionMax="36" xr10:uidLastSave="{00000000-0000-0000-0000-000000000000}"/>
  <bookViews>
    <workbookView xWindow="0" yWindow="0" windowWidth="21570" windowHeight="7980" xr2:uid="{F371BA25-49A7-47ED-9C70-C67A91E3D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K50" i="1" s="1"/>
  <c r="L36" i="1"/>
  <c r="L38" i="1" s="1"/>
  <c r="J36" i="1"/>
  <c r="K49" i="1" s="1"/>
  <c r="O32" i="1"/>
  <c r="M32" i="1"/>
  <c r="P32" i="1" s="1"/>
  <c r="K32" i="1"/>
  <c r="K36" i="1" s="1"/>
  <c r="J38" i="1" s="1"/>
  <c r="P30" i="1"/>
  <c r="O30" i="1"/>
  <c r="P29" i="1"/>
  <c r="O29" i="1"/>
  <c r="O36" i="1" s="1"/>
  <c r="P28" i="1"/>
  <c r="P36" i="1" s="1"/>
  <c r="O28" i="1"/>
  <c r="O37" i="1" s="1"/>
  <c r="C27" i="1"/>
  <c r="B27" i="1"/>
  <c r="M7" i="1"/>
  <c r="L7" i="1"/>
  <c r="K7" i="1"/>
  <c r="J7" i="1"/>
  <c r="E6" i="1"/>
  <c r="D6" i="1"/>
  <c r="C6" i="1"/>
  <c r="B6" i="1"/>
  <c r="B5" i="1"/>
  <c r="B4" i="1"/>
  <c r="B3" i="1"/>
  <c r="J37" i="1" l="1"/>
  <c r="K47" i="1" s="1"/>
  <c r="L37" i="1"/>
  <c r="K48" i="1" s="1"/>
  <c r="P37" i="1"/>
  <c r="K52" i="1" l="1"/>
  <c r="K54" i="1" s="1"/>
</calcChain>
</file>

<file path=xl/sharedStrings.xml><?xml version="1.0" encoding="utf-8"?>
<sst xmlns="http://schemas.openxmlformats.org/spreadsheetml/2006/main" count="92" uniqueCount="61">
  <si>
    <t>Fig. 6B</t>
  </si>
  <si>
    <t>Fig. 6G</t>
  </si>
  <si>
    <t>measurement</t>
  </si>
  <si>
    <t>Coh bound</t>
  </si>
  <si>
    <t>directly on clusters</t>
  </si>
  <si>
    <t>sliding to clusters</t>
  </si>
  <si>
    <t>not at clusters</t>
  </si>
  <si>
    <t>with Scc2/4</t>
  </si>
  <si>
    <t>without Scc2/4</t>
  </si>
  <si>
    <t># Coh before salt wash</t>
  </si>
  <si>
    <t># Coh after salt wash</t>
  </si>
  <si>
    <t>sum</t>
  </si>
  <si>
    <t>% bound</t>
  </si>
  <si>
    <t>remaining (%)</t>
  </si>
  <si>
    <t>se binom</t>
  </si>
  <si>
    <t>p1</t>
  </si>
  <si>
    <t>p</t>
  </si>
  <si>
    <t>salt wash z-test:</t>
  </si>
  <si>
    <t>success</t>
  </si>
  <si>
    <t>no success</t>
  </si>
  <si>
    <t>p2</t>
  </si>
  <si>
    <t>z</t>
  </si>
  <si>
    <t>with loader</t>
  </si>
  <si>
    <t>n1</t>
  </si>
  <si>
    <t>pvalue</t>
  </si>
  <si>
    <t>no loader</t>
  </si>
  <si>
    <t>n2</t>
  </si>
  <si>
    <t>****</t>
  </si>
  <si>
    <t>kym direct at cluster</t>
  </si>
  <si>
    <t>n=86</t>
  </si>
  <si>
    <t>kym sliding towards cluster</t>
  </si>
  <si>
    <t>n=14</t>
  </si>
  <si>
    <t>kym direct no cluster</t>
  </si>
  <si>
    <t>n=45</t>
  </si>
  <si>
    <t>z-test</t>
  </si>
  <si>
    <t>Fig. 6C</t>
  </si>
  <si>
    <t>&lt;0.0001</t>
  </si>
  <si>
    <t>Fig. 6H</t>
  </si>
  <si>
    <t>coh at clusters before wash</t>
  </si>
  <si>
    <t>Coh not at clusters before wash</t>
  </si>
  <si>
    <t xml:space="preserve"> cluster</t>
  </si>
  <si>
    <t>no cluster</t>
  </si>
  <si>
    <t>remain</t>
  </si>
  <si>
    <t>gone</t>
  </si>
  <si>
    <t>remain %</t>
  </si>
  <si>
    <t>sum success</t>
  </si>
  <si>
    <t>sum no success</t>
  </si>
  <si>
    <t>coh at cluster</t>
  </si>
  <si>
    <t>coh not at cluster</t>
  </si>
  <si>
    <t>se</t>
  </si>
  <si>
    <t>binomial distribution standard error:</t>
  </si>
  <si>
    <t>sqrt(p*q/n)</t>
  </si>
  <si>
    <t>p=number of success</t>
  </si>
  <si>
    <t>q=number of no success</t>
  </si>
  <si>
    <t>n=sample size</t>
  </si>
  <si>
    <t>z-test of binominal distribution:</t>
  </si>
  <si>
    <t>p=(p1*n1)+(p2*n2)/(n1+n2)</t>
  </si>
  <si>
    <t>z=(p1-p2)/sqrt(p*(1-p)*(1/n1+1/n2)</t>
  </si>
  <si>
    <t>z 95 CI</t>
  </si>
  <si>
    <t>pvalue (Internet)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</si>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</sst>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Fill="1"/>
    <xf numFmtId="10" fontId="0" fillId="0" borderId="0" xfId="0" applyNumberFormat="1" applyFill="1"/>
    <xf numFmtId="0" fontId="2" fillId="0" borderId="0" xfId="0" applyFont="1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739F-B6FE-4059-8B98-9A3457A54F3B}">
  <dimension ref="A1:P56"/>
  <sheetViews>
    <sheetView tabSelected="1" workbookViewId="0">
      <selection activeCell="M11" sqref="M11"/>
    </sheetView>
  </sheetViews>
  <sheetFormatPr defaultRowHeight="15" x14ac:dyDescent="0.25"/>
  <cols>
    <col min="1" max="1" width="13.140625" customWidth="1"/>
    <col min="2" max="2" width="17.7109375" customWidth="1"/>
    <col min="3" max="3" width="23.7109375" customWidth="1"/>
    <col min="4" max="4" width="17.28515625" customWidth="1"/>
    <col min="5" max="5" width="17.140625" customWidth="1"/>
    <col min="9" max="9" width="19" customWidth="1"/>
    <col min="10" max="10" width="22.5703125" customWidth="1"/>
    <col min="11" max="11" width="25.28515625" customWidth="1"/>
    <col min="12" max="12" width="23.28515625" customWidth="1"/>
    <col min="13" max="13" width="19" customWidth="1"/>
  </cols>
  <sheetData>
    <row r="1" spans="1:13" x14ac:dyDescent="0.25">
      <c r="A1" s="1" t="s">
        <v>0</v>
      </c>
      <c r="I1" s="1" t="s">
        <v>1</v>
      </c>
    </row>
    <row r="2" spans="1:13" x14ac:dyDescent="0.2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J2" t="s">
        <v>7</v>
      </c>
      <c r="L2" t="s">
        <v>8</v>
      </c>
    </row>
    <row r="3" spans="1:13" x14ac:dyDescent="0.25">
      <c r="A3">
        <v>1</v>
      </c>
      <c r="B3" s="4">
        <f>SUM(C3:E3)</f>
        <v>54</v>
      </c>
      <c r="C3" s="4">
        <v>30</v>
      </c>
      <c r="D3" s="4">
        <v>8</v>
      </c>
      <c r="E3" s="4">
        <v>16</v>
      </c>
      <c r="I3" s="2" t="s">
        <v>2</v>
      </c>
      <c r="J3" s="3" t="s">
        <v>9</v>
      </c>
      <c r="K3" s="3" t="s">
        <v>10</v>
      </c>
      <c r="L3" s="3" t="s">
        <v>9</v>
      </c>
      <c r="M3" s="3" t="s">
        <v>10</v>
      </c>
    </row>
    <row r="4" spans="1:13" x14ac:dyDescent="0.25">
      <c r="A4">
        <v>2</v>
      </c>
      <c r="B4" s="4">
        <f>SUM(C4:E4)</f>
        <v>31</v>
      </c>
      <c r="C4" s="4">
        <v>18</v>
      </c>
      <c r="D4" s="4">
        <v>4</v>
      </c>
      <c r="E4" s="4">
        <v>9</v>
      </c>
      <c r="I4">
        <v>1</v>
      </c>
      <c r="J4">
        <v>45</v>
      </c>
      <c r="K4">
        <v>17</v>
      </c>
      <c r="L4">
        <v>19</v>
      </c>
      <c r="M4">
        <v>0</v>
      </c>
    </row>
    <row r="5" spans="1:13" x14ac:dyDescent="0.25">
      <c r="A5" s="2">
        <v>3</v>
      </c>
      <c r="B5" s="3">
        <f>SUM(C5:E5)</f>
        <v>60</v>
      </c>
      <c r="C5" s="3">
        <v>38</v>
      </c>
      <c r="D5" s="3">
        <v>2</v>
      </c>
      <c r="E5" s="3">
        <v>20</v>
      </c>
      <c r="I5">
        <v>2</v>
      </c>
      <c r="J5">
        <v>9</v>
      </c>
      <c r="K5">
        <v>2</v>
      </c>
      <c r="L5">
        <v>1</v>
      </c>
      <c r="M5">
        <v>0</v>
      </c>
    </row>
    <row r="6" spans="1:13" x14ac:dyDescent="0.25">
      <c r="A6" s="5" t="s">
        <v>11</v>
      </c>
      <c r="B6" s="4">
        <f>SUM(C6:E6)</f>
        <v>145</v>
      </c>
      <c r="C6" s="4">
        <f>SUM(C3:C5)</f>
        <v>86</v>
      </c>
      <c r="D6" s="4">
        <f>SUM(D3:D5)</f>
        <v>14</v>
      </c>
      <c r="E6" s="4">
        <f>SUM(E3:E5)</f>
        <v>45</v>
      </c>
      <c r="I6" s="2">
        <v>3</v>
      </c>
      <c r="J6" s="2">
        <v>162</v>
      </c>
      <c r="K6" s="2">
        <v>27</v>
      </c>
      <c r="L6" s="2">
        <v>7</v>
      </c>
      <c r="M6" s="2">
        <v>0</v>
      </c>
    </row>
    <row r="7" spans="1:13" x14ac:dyDescent="0.25">
      <c r="I7" t="s">
        <v>11</v>
      </c>
      <c r="J7">
        <f>SUM(J4:J6)</f>
        <v>216</v>
      </c>
      <c r="K7">
        <f>SUM(K4:K6)</f>
        <v>46</v>
      </c>
      <c r="L7">
        <f>SUM(L4:L6)</f>
        <v>27</v>
      </c>
      <c r="M7">
        <f>SUM(M4:M6)</f>
        <v>0</v>
      </c>
    </row>
    <row r="8" spans="1:13" x14ac:dyDescent="0.25">
      <c r="B8" t="s">
        <v>12</v>
      </c>
      <c r="C8">
        <v>68.965517241379317</v>
      </c>
      <c r="E8">
        <v>31.03448275862069</v>
      </c>
      <c r="I8" t="s">
        <v>13</v>
      </c>
      <c r="K8">
        <v>21.296296296296298</v>
      </c>
      <c r="M8">
        <v>0</v>
      </c>
    </row>
    <row r="9" spans="1:13" x14ac:dyDescent="0.25">
      <c r="B9" t="s">
        <v>14</v>
      </c>
      <c r="C9">
        <v>5.5708601453115563</v>
      </c>
      <c r="E9">
        <v>5.5708601453115563</v>
      </c>
    </row>
    <row r="11" spans="1:13" x14ac:dyDescent="0.25">
      <c r="B11" t="s">
        <v>15</v>
      </c>
      <c r="C11">
        <v>0.68965517241379315</v>
      </c>
      <c r="E11" t="s">
        <v>16</v>
      </c>
      <c r="F11">
        <v>0.57193816884661131</v>
      </c>
      <c r="I11" t="s">
        <v>17</v>
      </c>
      <c r="J11" t="s">
        <v>18</v>
      </c>
      <c r="K11" t="s">
        <v>19</v>
      </c>
      <c r="L11" t="s">
        <v>14</v>
      </c>
    </row>
    <row r="12" spans="1:13" x14ac:dyDescent="0.25">
      <c r="B12" t="s">
        <v>20</v>
      </c>
      <c r="C12">
        <v>0.31034482758620691</v>
      </c>
      <c r="E12" t="s">
        <v>21</v>
      </c>
      <c r="F12">
        <v>4.2706025029316113</v>
      </c>
      <c r="I12" t="s">
        <v>22</v>
      </c>
      <c r="J12">
        <v>46</v>
      </c>
      <c r="K12">
        <v>170</v>
      </c>
      <c r="L12">
        <v>6.0169513629165809</v>
      </c>
    </row>
    <row r="13" spans="1:13" x14ac:dyDescent="0.25">
      <c r="B13" t="s">
        <v>23</v>
      </c>
      <c r="C13">
        <v>100</v>
      </c>
      <c r="E13" t="s">
        <v>24</v>
      </c>
      <c r="F13">
        <v>1.9000000000000001E-5</v>
      </c>
      <c r="I13" t="s">
        <v>25</v>
      </c>
      <c r="J13">
        <v>0</v>
      </c>
      <c r="K13">
        <v>27</v>
      </c>
      <c r="L13">
        <v>0</v>
      </c>
    </row>
    <row r="14" spans="1:13" x14ac:dyDescent="0.25">
      <c r="B14" t="s">
        <v>26</v>
      </c>
      <c r="C14">
        <v>45</v>
      </c>
      <c r="F14" t="s">
        <v>27</v>
      </c>
    </row>
    <row r="15" spans="1:13" x14ac:dyDescent="0.25">
      <c r="I15" t="s">
        <v>15</v>
      </c>
      <c r="J15">
        <v>0.21296296296296297</v>
      </c>
    </row>
    <row r="16" spans="1:13" x14ac:dyDescent="0.25">
      <c r="B16" s="4" t="s">
        <v>28</v>
      </c>
      <c r="C16" s="6" t="s">
        <v>29</v>
      </c>
      <c r="D16" s="7">
        <v>0.59309999999999996</v>
      </c>
      <c r="I16" t="s">
        <v>20</v>
      </c>
      <c r="J16">
        <v>0</v>
      </c>
    </row>
    <row r="17" spans="1:16" x14ac:dyDescent="0.25">
      <c r="B17" t="s">
        <v>30</v>
      </c>
      <c r="C17" s="8" t="s">
        <v>31</v>
      </c>
      <c r="D17" s="9">
        <v>9.6600000000000005E-2</v>
      </c>
      <c r="I17" t="s">
        <v>23</v>
      </c>
      <c r="J17">
        <v>216</v>
      </c>
    </row>
    <row r="18" spans="1:16" x14ac:dyDescent="0.25">
      <c r="B18" t="s">
        <v>32</v>
      </c>
      <c r="C18" s="8" t="s">
        <v>33</v>
      </c>
      <c r="D18" s="9">
        <v>0.31030000000000002</v>
      </c>
      <c r="I18" t="s">
        <v>26</v>
      </c>
      <c r="J18">
        <v>27</v>
      </c>
    </row>
    <row r="19" spans="1:16" x14ac:dyDescent="0.25">
      <c r="I19" t="s">
        <v>34</v>
      </c>
    </row>
    <row r="20" spans="1:16" x14ac:dyDescent="0.25">
      <c r="I20" t="s">
        <v>16</v>
      </c>
      <c r="J20">
        <v>0.18930041152263374</v>
      </c>
    </row>
    <row r="21" spans="1:16" x14ac:dyDescent="0.25">
      <c r="A21" s="1" t="s">
        <v>35</v>
      </c>
      <c r="I21" t="s">
        <v>21</v>
      </c>
      <c r="J21">
        <v>2363.5329964093726</v>
      </c>
    </row>
    <row r="22" spans="1:16" x14ac:dyDescent="0.25">
      <c r="B22" t="s">
        <v>7</v>
      </c>
      <c r="C22" t="s">
        <v>8</v>
      </c>
      <c r="E22" s="10"/>
      <c r="I22" t="s">
        <v>24</v>
      </c>
      <c r="J22" t="s">
        <v>36</v>
      </c>
      <c r="K22" t="s">
        <v>27</v>
      </c>
    </row>
    <row r="23" spans="1:16" x14ac:dyDescent="0.25">
      <c r="A23" s="2" t="s">
        <v>2</v>
      </c>
      <c r="B23" s="3" t="s">
        <v>9</v>
      </c>
      <c r="C23" s="3" t="s">
        <v>9</v>
      </c>
      <c r="E23" s="11"/>
    </row>
    <row r="24" spans="1:16" x14ac:dyDescent="0.25">
      <c r="A24">
        <v>1</v>
      </c>
      <c r="B24">
        <v>45</v>
      </c>
      <c r="C24">
        <v>19</v>
      </c>
      <c r="E24" s="10"/>
    </row>
    <row r="25" spans="1:16" x14ac:dyDescent="0.25">
      <c r="A25">
        <v>2</v>
      </c>
      <c r="B25">
        <v>9</v>
      </c>
      <c r="C25">
        <v>1</v>
      </c>
      <c r="E25" s="10"/>
      <c r="I25" s="1" t="s">
        <v>37</v>
      </c>
    </row>
    <row r="26" spans="1:16" x14ac:dyDescent="0.25">
      <c r="A26" s="2">
        <v>3</v>
      </c>
      <c r="B26" s="2">
        <v>162</v>
      </c>
      <c r="C26" s="2">
        <v>7</v>
      </c>
      <c r="E26" s="10"/>
      <c r="J26" t="s">
        <v>38</v>
      </c>
      <c r="K26" s="12"/>
      <c r="L26" t="s">
        <v>39</v>
      </c>
      <c r="O26" t="s">
        <v>40</v>
      </c>
      <c r="P26" t="s">
        <v>41</v>
      </c>
    </row>
    <row r="27" spans="1:16" x14ac:dyDescent="0.25">
      <c r="A27" t="s">
        <v>11</v>
      </c>
      <c r="B27">
        <f>SUM(B24:B26)</f>
        <v>216</v>
      </c>
      <c r="C27">
        <f>SUM(C24:C26)</f>
        <v>27</v>
      </c>
      <c r="E27" s="10"/>
      <c r="J27" s="2" t="s">
        <v>42</v>
      </c>
      <c r="K27" s="13" t="s">
        <v>43</v>
      </c>
      <c r="L27" s="3" t="s">
        <v>42</v>
      </c>
      <c r="M27" s="3" t="s">
        <v>43</v>
      </c>
      <c r="O27" s="2" t="s">
        <v>44</v>
      </c>
      <c r="P27" s="2" t="s">
        <v>44</v>
      </c>
    </row>
    <row r="28" spans="1:16" x14ac:dyDescent="0.25">
      <c r="J28">
        <v>48</v>
      </c>
      <c r="K28">
        <v>28</v>
      </c>
      <c r="L28">
        <v>2</v>
      </c>
      <c r="M28">
        <v>12</v>
      </c>
      <c r="O28">
        <f>J28/(J28+K28)*100</f>
        <v>63.157894736842103</v>
      </c>
      <c r="P28">
        <f>L28/(L28+M28)*100</f>
        <v>14.285714285714285</v>
      </c>
    </row>
    <row r="29" spans="1:16" x14ac:dyDescent="0.25">
      <c r="J29">
        <v>10</v>
      </c>
      <c r="K29">
        <v>24</v>
      </c>
      <c r="L29">
        <v>3</v>
      </c>
      <c r="M29">
        <v>23</v>
      </c>
      <c r="O29">
        <f t="shared" ref="O29:O30" si="0">J29/(J29+K29)*100</f>
        <v>29.411764705882355</v>
      </c>
      <c r="P29">
        <f t="shared" ref="P29:P30" si="1">L29/(L29+M29)*100</f>
        <v>11.538461538461538</v>
      </c>
    </row>
    <row r="30" spans="1:16" x14ac:dyDescent="0.25">
      <c r="J30">
        <v>10</v>
      </c>
      <c r="K30">
        <v>25</v>
      </c>
      <c r="L30">
        <v>6</v>
      </c>
      <c r="M30">
        <v>12</v>
      </c>
      <c r="O30">
        <f t="shared" si="0"/>
        <v>28.571428571428569</v>
      </c>
      <c r="P30">
        <f t="shared" si="1"/>
        <v>33.333333333333329</v>
      </c>
    </row>
    <row r="31" spans="1:16" x14ac:dyDescent="0.25">
      <c r="J31">
        <v>3</v>
      </c>
      <c r="K31">
        <v>18</v>
      </c>
      <c r="L31">
        <v>0</v>
      </c>
      <c r="M31">
        <v>5</v>
      </c>
    </row>
    <row r="32" spans="1:16" x14ac:dyDescent="0.25">
      <c r="J32">
        <v>35</v>
      </c>
      <c r="K32">
        <f>130-35</f>
        <v>95</v>
      </c>
      <c r="L32">
        <v>5</v>
      </c>
      <c r="M32">
        <f>36-5</f>
        <v>31</v>
      </c>
      <c r="O32">
        <f>J32/(K32+J32)*100</f>
        <v>26.923076923076923</v>
      </c>
      <c r="P32">
        <f>L32/(L32+M32)*100</f>
        <v>13.888888888888889</v>
      </c>
    </row>
    <row r="35" spans="9:16" x14ac:dyDescent="0.25">
      <c r="J35" t="s">
        <v>45</v>
      </c>
      <c r="K35" t="s">
        <v>46</v>
      </c>
      <c r="L35" t="s">
        <v>45</v>
      </c>
      <c r="M35" t="s">
        <v>46</v>
      </c>
    </row>
    <row r="36" spans="9:16" x14ac:dyDescent="0.25">
      <c r="J36">
        <f>SUM(J28,J29,J30,J32)</f>
        <v>103</v>
      </c>
      <c r="K36">
        <f>SUM(K28,K29,K30,K32)</f>
        <v>172</v>
      </c>
      <c r="L36">
        <f>SUM(L28,L29,L30,L32)</f>
        <v>16</v>
      </c>
      <c r="M36">
        <f>SUM(M28,M29,M30,M32)</f>
        <v>78</v>
      </c>
      <c r="O36">
        <f>AVERAGE(O28:O32)</f>
        <v>37.016041234307487</v>
      </c>
      <c r="P36">
        <f>AVERAGE(P28:P32)</f>
        <v>18.26159951159951</v>
      </c>
    </row>
    <row r="37" spans="9:16" x14ac:dyDescent="0.25">
      <c r="I37" s="5" t="s">
        <v>47</v>
      </c>
      <c r="J37" s="14">
        <f>J36/(J36+K36)</f>
        <v>0.37454545454545457</v>
      </c>
      <c r="K37" s="5" t="s">
        <v>48</v>
      </c>
      <c r="L37" s="14">
        <f>L36/(L36+M36)</f>
        <v>0.1702127659574468</v>
      </c>
      <c r="O37">
        <f>STDEV(O28:O32)</f>
        <v>17.458531225760545</v>
      </c>
      <c r="P37">
        <f>STDEV(P28:P32)</f>
        <v>10.120704951046703</v>
      </c>
    </row>
    <row r="38" spans="9:16" x14ac:dyDescent="0.25">
      <c r="I38" s="5" t="s">
        <v>49</v>
      </c>
      <c r="J38" s="14">
        <f>SQRT((J36*K36)/(J36+K36))</f>
        <v>8.0263203388488158</v>
      </c>
      <c r="K38" s="5" t="s">
        <v>49</v>
      </c>
      <c r="L38" s="14">
        <f>SQRT((L36*M36)/(L36+M36))</f>
        <v>3.6437063197630035</v>
      </c>
    </row>
    <row r="40" spans="9:16" x14ac:dyDescent="0.25">
      <c r="I40" s="15" t="s">
        <v>50</v>
      </c>
    </row>
    <row r="41" spans="9:16" x14ac:dyDescent="0.25">
      <c r="J41" t="s">
        <v>51</v>
      </c>
    </row>
    <row r="42" spans="9:16" x14ac:dyDescent="0.25">
      <c r="J42" t="s">
        <v>52</v>
      </c>
    </row>
    <row r="43" spans="9:16" x14ac:dyDescent="0.25">
      <c r="J43" t="s">
        <v>53</v>
      </c>
    </row>
    <row r="44" spans="9:16" x14ac:dyDescent="0.25">
      <c r="J44" t="s">
        <v>54</v>
      </c>
    </row>
    <row r="45" spans="9:16" x14ac:dyDescent="0.25">
      <c r="I45" s="15" t="s">
        <v>55</v>
      </c>
    </row>
    <row r="46" spans="9:16" x14ac:dyDescent="0.25">
      <c r="J46" t="s">
        <v>56</v>
      </c>
    </row>
    <row r="47" spans="9:16" x14ac:dyDescent="0.25">
      <c r="J47" t="s">
        <v>15</v>
      </c>
      <c r="K47">
        <f>J37</f>
        <v>0.37454545454545457</v>
      </c>
    </row>
    <row r="48" spans="9:16" x14ac:dyDescent="0.25">
      <c r="J48" t="s">
        <v>20</v>
      </c>
      <c r="K48">
        <f>L37</f>
        <v>0.1702127659574468</v>
      </c>
    </row>
    <row r="49" spans="10:12" x14ac:dyDescent="0.25">
      <c r="J49" t="s">
        <v>23</v>
      </c>
      <c r="K49">
        <f>J36+K36</f>
        <v>275</v>
      </c>
    </row>
    <row r="50" spans="10:12" x14ac:dyDescent="0.25">
      <c r="J50" t="s">
        <v>26</v>
      </c>
      <c r="K50">
        <f>L36+M36</f>
        <v>94</v>
      </c>
    </row>
    <row r="52" spans="10:12" x14ac:dyDescent="0.25">
      <c r="J52" t="s">
        <v>16</v>
      </c>
      <c r="K52">
        <f>(K47*K49+K48*K50)/(K49+K50)</f>
        <v>0.3224932249322493</v>
      </c>
    </row>
    <row r="53" spans="10:12" x14ac:dyDescent="0.25">
      <c r="J53" t="s">
        <v>57</v>
      </c>
    </row>
    <row r="54" spans="10:12" x14ac:dyDescent="0.25">
      <c r="J54" s="14" t="s">
        <v>21</v>
      </c>
      <c r="K54" s="14">
        <f>(K47-K48)/SQRT(K52*(1-K52)*((1/K49)+(1/K50)))</f>
        <v>3.6587928456703103</v>
      </c>
    </row>
    <row r="55" spans="10:12" x14ac:dyDescent="0.25">
      <c r="J55" t="s">
        <v>58</v>
      </c>
      <c r="K55" s="14">
        <v>1.95</v>
      </c>
    </row>
    <row r="56" spans="10:12" x14ac:dyDescent="0.25">
      <c r="J56" t="s">
        <v>59</v>
      </c>
      <c r="K56" s="14">
        <v>2.5300000000000002E-4</v>
      </c>
      <c r="L5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 Center Munich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Zernia, Sarah</dc:creator>
  <cp:lastModifiedBy>Zernia, Sarah</cp:lastModifiedBy>
  <dcterms:created xsi:type="dcterms:W3CDTF">2021-12-09T08:42:38Z</dcterms:created>
  <dcterms:modified xsi:type="dcterms:W3CDTF">2021-12-09T08:43:56Z</dcterms:modified>
</cp:coreProperties>
</file>